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xr:revisionPtr revIDLastSave="0" documentId="13_ncr:1_{ED0D5174-AA26-BE42-847E-A5721B82945A}" xr6:coauthVersionLast="47" xr6:coauthVersionMax="47" xr10:uidLastSave="{00000000-0000-0000-0000-000000000000}"/>
  <bookViews>
    <workbookView xWindow="0" yWindow="760" windowWidth="30240" windowHeight="18880" activeTab="1" xr2:uid="{00000000-000D-0000-FFFF-FFFF00000000}"/>
  </bookViews>
  <sheets>
    <sheet name="Operating Model" sheetId="14" r:id="rId1"/>
    <sheet name="DCF" sheetId="15" r:id="rId2"/>
    <sheet name="Lease" sheetId="34" r:id="rId3"/>
    <sheet name="Lithium" sheetId="32" r:id="rId4"/>
    <sheet name="Potassium" sheetId="33" r:id="rId5"/>
    <sheet name="Margin Analysis" sheetId="19" r:id="rId6"/>
    <sheet name="Specialty Plant p - margin" sheetId="37" r:id="rId7"/>
    <sheet name="Iodine p - margin" sheetId="28" r:id="rId8"/>
    <sheet name="Lithium p - margin" sheetId="22" r:id="rId9"/>
    <sheet name="Potassium p - margin" sheetId="36" r:id="rId10"/>
    <sheet name="Industrial Chem p - margin" sheetId="24" r:id="rId11"/>
    <sheet name="Key Stats" sheetId="1" r:id="rId12"/>
    <sheet name="Income Statement" sheetId="2" r:id="rId13"/>
    <sheet name="Balance Sheet" sheetId="3" r:id="rId14"/>
    <sheet name="Cash Flow" sheetId="4" r:id="rId15"/>
    <sheet name="Multiples" sheetId="5" r:id="rId16"/>
    <sheet name="Historical Capitalization" sheetId="6" r:id="rId17"/>
    <sheet name="Capital Structure Summary" sheetId="7" r:id="rId18"/>
    <sheet name="Capital Structure Details" sheetId="8" r:id="rId19"/>
    <sheet name="Ratios" sheetId="9" r:id="rId20"/>
    <sheet name="Supplemental" sheetId="10" r:id="rId21"/>
    <sheet name="Industry Specific" sheetId="11" r:id="rId22"/>
    <sheet name="Pension OPEB" sheetId="12" r:id="rId23"/>
    <sheet name="Segments" sheetId="13" r:id="rId24"/>
  </sheets>
  <definedNames>
    <definedName name="__xlchart.v1.0" hidden="1">'Operating Model'!$AB$21:$AM$21</definedName>
    <definedName name="__xlchart.v1.1" hidden="1">'Operating Model'!$AB$33:$AM$33</definedName>
    <definedName name="__xlchart.v1.10" hidden="1">'Operating Model'!$AB$86:$AM$86</definedName>
    <definedName name="__xlchart.v1.11" hidden="1">'Operating Model'!$AB$93:$AM$93</definedName>
    <definedName name="__xlchart.v1.12" hidden="1">'Operating Model'!$AB$21:$AM$21</definedName>
    <definedName name="__xlchart.v1.13" hidden="1">'Operating Model'!$AB$33:$AM$33</definedName>
    <definedName name="__xlchart.v1.14" hidden="1">'Operating Model'!$AB$58:$AM$58</definedName>
    <definedName name="__xlchart.v1.15" hidden="1">'Operating Model'!$AB$74:$AM$74</definedName>
    <definedName name="__xlchart.v1.16" hidden="1">'Operating Model'!$AB$86:$AM$86</definedName>
    <definedName name="__xlchart.v1.17" hidden="1">'Operating Model'!$AB$93:$AM$93</definedName>
    <definedName name="__xlchart.v1.18" hidden="1">'Operating Model'!$AB$21:$AM$21</definedName>
    <definedName name="__xlchart.v1.19" hidden="1">'Operating Model'!$AB$33:$AM$33</definedName>
    <definedName name="__xlchart.v1.2" hidden="1">'Operating Model'!$AB$58:$AM$58</definedName>
    <definedName name="__xlchart.v1.20" hidden="1">'Operating Model'!$AB$58:$AM$58</definedName>
    <definedName name="__xlchart.v1.21" hidden="1">'Operating Model'!$AB$74:$AM$74</definedName>
    <definedName name="__xlchart.v1.22" hidden="1">'Operating Model'!$AB$86:$AM$86</definedName>
    <definedName name="__xlchart.v1.23" hidden="1">'Operating Model'!$AB$93:$AM$93</definedName>
    <definedName name="__xlchart.v1.24" hidden="1">'Operating Model'!$AB$21:$AM$21</definedName>
    <definedName name="__xlchart.v1.25" hidden="1">'Operating Model'!$AB$33:$AM$33</definedName>
    <definedName name="__xlchart.v1.26" hidden="1">'Operating Model'!$AB$58:$AM$58</definedName>
    <definedName name="__xlchart.v1.27" hidden="1">'Operating Model'!$AB$74:$AM$74</definedName>
    <definedName name="__xlchart.v1.28" hidden="1">'Operating Model'!$AB$86:$AM$86</definedName>
    <definedName name="__xlchart.v1.29" hidden="1">'Operating Model'!$AB$93:$AM$93</definedName>
    <definedName name="__xlchart.v1.3" hidden="1">'Operating Model'!$AB$74:$AM$74</definedName>
    <definedName name="__xlchart.v1.4" hidden="1">'Operating Model'!$AB$86:$AM$86</definedName>
    <definedName name="__xlchart.v1.5" hidden="1">'Operating Model'!$AB$93:$AM$93</definedName>
    <definedName name="__xlchart.v1.6" hidden="1">'Operating Model'!$AB$21:$AM$21</definedName>
    <definedName name="__xlchart.v1.7" hidden="1">'Operating Model'!$AB$33:$AM$33</definedName>
    <definedName name="__xlchart.v1.8" hidden="1">'Operating Model'!$AB$58:$AM$58</definedName>
    <definedName name="__xlchart.v1.9" hidden="1">'Operating Model'!$AB$74:$AM$74</definedName>
    <definedName name="_xlnm.Print_Titles" localSheetId="13">'Balance Sheet'!$1:$3</definedName>
    <definedName name="_xlnm.Print_Titles" localSheetId="18">'Capital Structure Details'!$1:$3</definedName>
    <definedName name="_xlnm.Print_Titles" localSheetId="17">'Capital Structure Summary'!$1:$3</definedName>
    <definedName name="_xlnm.Print_Titles" localSheetId="14">'Cash Flow'!$1:$3</definedName>
    <definedName name="_xlnm.Print_Titles" localSheetId="16">'Historical Capitalization'!$1:$3</definedName>
    <definedName name="_xlnm.Print_Titles" localSheetId="12">'Income Statement'!$1:$3</definedName>
    <definedName name="_xlnm.Print_Titles" localSheetId="21">'Industry Specific'!$1:$3</definedName>
    <definedName name="_xlnm.Print_Titles" localSheetId="11">'Key Stats'!$1:$3</definedName>
    <definedName name="_xlnm.Print_Titles" localSheetId="15">Multiples!$1:$3</definedName>
    <definedName name="_xlnm.Print_Titles" localSheetId="22">'Pension OPEB'!$1:$3</definedName>
    <definedName name="_xlnm.Print_Titles" localSheetId="19">Ratios!$1:$3</definedName>
    <definedName name="_xlnm.Print_Titles" localSheetId="23">Segments!$1:$3</definedName>
    <definedName name="_xlnm.Print_Titles" localSheetId="20">Supplemental!$1:$3</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71" i="14" l="1"/>
  <c r="AC172" i="14" s="1"/>
  <c r="AP184" i="14"/>
  <c r="AP183" i="14"/>
  <c r="BA179" i="14"/>
  <c r="AV179" i="14"/>
  <c r="BA177" i="14"/>
  <c r="AV177" i="14"/>
  <c r="AP174" i="14"/>
  <c r="BA169" i="14"/>
  <c r="AV168" i="14"/>
  <c r="BA167" i="14"/>
  <c r="AW163" i="14"/>
  <c r="AX162" i="14"/>
  <c r="AX163" i="14" s="1"/>
  <c r="AP162" i="14"/>
  <c r="AP168" i="14" s="1"/>
  <c r="AW161" i="14" a="1"/>
  <c r="AW161" i="14" s="1"/>
  <c r="AX159" i="14"/>
  <c r="AY159" i="14" s="1"/>
  <c r="AZ159" i="14" s="1"/>
  <c r="BA159" i="14" s="1"/>
  <c r="C29" i="15"/>
  <c r="C28" i="15"/>
  <c r="C30" i="15" s="1"/>
  <c r="N24" i="15"/>
  <c r="I24" i="15"/>
  <c r="N22" i="15"/>
  <c r="I22" i="15"/>
  <c r="C19" i="15"/>
  <c r="I13" i="15"/>
  <c r="K7" i="15"/>
  <c r="L7" i="15" s="1"/>
  <c r="M7" i="15" s="1"/>
  <c r="N7" i="15" s="1"/>
  <c r="C7" i="15"/>
  <c r="C13" i="15" s="1"/>
  <c r="K4" i="15"/>
  <c r="L4" i="15" s="1"/>
  <c r="M4" i="15" s="1"/>
  <c r="N4" i="15" s="1"/>
  <c r="AC184" i="14"/>
  <c r="AC175" i="14"/>
  <c r="AC163" i="14"/>
  <c r="AC164" i="14" s="1"/>
  <c r="AG159" i="14"/>
  <c r="AH159" i="14" s="1"/>
  <c r="AI159" i="14" s="1"/>
  <c r="AE159" i="14"/>
  <c r="AD159" i="14" s="1"/>
  <c r="U4" i="15"/>
  <c r="V4" i="15" s="1"/>
  <c r="W4" i="15" s="1"/>
  <c r="S4" i="15"/>
  <c r="R4" i="15" s="1"/>
  <c r="AJ146" i="14"/>
  <c r="AK146" i="14"/>
  <c r="AK147" i="14" s="1"/>
  <c r="AL146" i="14"/>
  <c r="AM146" i="14"/>
  <c r="AI146" i="14"/>
  <c r="AI147" i="14" s="1"/>
  <c r="AI19" i="14"/>
  <c r="E3" i="19" a="1"/>
  <c r="E3" i="19" s="1"/>
  <c r="AI72" i="14"/>
  <c r="AP185" i="14" l="1"/>
  <c r="AV176" i="14" s="1"/>
  <c r="AC169" i="14"/>
  <c r="AC168" i="14" s="1"/>
  <c r="BA176" i="14"/>
  <c r="AY162" i="14"/>
  <c r="AV167" i="14"/>
  <c r="AP178" i="14"/>
  <c r="N21" i="15"/>
  <c r="I21" i="15"/>
  <c r="C23" i="15"/>
  <c r="AC161" i="14"/>
  <c r="AC160" i="14" s="1"/>
  <c r="AL147" i="14"/>
  <c r="AJ147" i="14"/>
  <c r="AM147" i="14"/>
  <c r="C1" i="15"/>
  <c r="AH147" i="14"/>
  <c r="AG147" i="14"/>
  <c r="AF147" i="14"/>
  <c r="AE147" i="14"/>
  <c r="AD147" i="14"/>
  <c r="AC147" i="14"/>
  <c r="AM121" i="14"/>
  <c r="AL121" i="14"/>
  <c r="AK121" i="14"/>
  <c r="AJ121" i="14"/>
  <c r="AI121" i="14"/>
  <c r="AD122" i="14"/>
  <c r="AE122" i="14"/>
  <c r="AF122" i="14"/>
  <c r="AG122" i="14"/>
  <c r="AH122" i="14"/>
  <c r="AC122" i="14"/>
  <c r="AI117" i="14"/>
  <c r="AJ117" i="14" s="1"/>
  <c r="AK117" i="14" s="1"/>
  <c r="AL117" i="14" s="1"/>
  <c r="AM117" i="14" s="1"/>
  <c r="AI67" i="14"/>
  <c r="AJ64" i="14"/>
  <c r="AK64" i="14"/>
  <c r="AL64" i="14"/>
  <c r="AM64" i="14"/>
  <c r="W66" i="14"/>
  <c r="AI73" i="14"/>
  <c r="AI63" i="14"/>
  <c r="T20" i="34"/>
  <c r="U20" i="34"/>
  <c r="V20" i="34"/>
  <c r="W20" i="34"/>
  <c r="X20" i="34"/>
  <c r="Y20" i="34"/>
  <c r="Z20" i="34"/>
  <c r="AA20" i="34"/>
  <c r="AB20" i="34"/>
  <c r="AC20" i="34"/>
  <c r="AD20" i="34"/>
  <c r="AE20" i="34"/>
  <c r="AF20" i="34"/>
  <c r="AG20" i="34"/>
  <c r="AH20" i="34"/>
  <c r="S20" i="34"/>
  <c r="AB54" i="14" a="1"/>
  <c r="AB54" i="14" s="1"/>
  <c r="C18" i="32"/>
  <c r="D18" i="32" s="1"/>
  <c r="C19" i="32"/>
  <c r="C20" i="32"/>
  <c r="C21" i="32"/>
  <c r="C22" i="32"/>
  <c r="C17" i="32"/>
  <c r="D22" i="32" s="1"/>
  <c r="AI14" i="34"/>
  <c r="AJ14" i="34"/>
  <c r="AK14" i="34"/>
  <c r="AL14" i="34"/>
  <c r="AM14" i="34"/>
  <c r="A9" i="34"/>
  <c r="A2" i="34"/>
  <c r="X70" i="14" a="1"/>
  <c r="X70" i="14" s="1"/>
  <c r="X71" i="14" s="1"/>
  <c r="Y70" i="14" a="1"/>
  <c r="Y70" i="14" s="1"/>
  <c r="Y71" i="14" s="1"/>
  <c r="Z70" i="14" a="1"/>
  <c r="Z70" i="14" s="1"/>
  <c r="Z71" i="14" s="1"/>
  <c r="AA70" i="14" a="1"/>
  <c r="AA70" i="14" s="1"/>
  <c r="AA71" i="14" s="1"/>
  <c r="AB70" i="14" a="1"/>
  <c r="AB70" i="14" s="1"/>
  <c r="AB71" i="14" s="1"/>
  <c r="AC70" i="14" a="1"/>
  <c r="AC70" i="14" s="1"/>
  <c r="AC71" i="14" s="1"/>
  <c r="AD70" i="14" a="1"/>
  <c r="AD70" i="14" s="1"/>
  <c r="AD71" i="14" s="1"/>
  <c r="AE70" i="14" a="1"/>
  <c r="AE70" i="14" s="1"/>
  <c r="AE71" i="14" s="1"/>
  <c r="AF70" i="14" a="1"/>
  <c r="AF70" i="14" s="1"/>
  <c r="AF71" i="14" s="1"/>
  <c r="AG70" i="14" a="1"/>
  <c r="AG70" i="14" s="1"/>
  <c r="AG71" i="14" s="1"/>
  <c r="AH70" i="14" a="1"/>
  <c r="AH70" i="14" s="1"/>
  <c r="AH71" i="14" s="1"/>
  <c r="W70" i="14" a="1"/>
  <c r="W70" i="14" s="1"/>
  <c r="W71" i="14" s="1"/>
  <c r="X53" i="14" a="1"/>
  <c r="X53" i="14" s="1"/>
  <c r="X55" i="14" s="1"/>
  <c r="Y53" i="14" a="1"/>
  <c r="Y53" i="14" s="1"/>
  <c r="Y55" i="14" s="1"/>
  <c r="Z53" i="14" a="1"/>
  <c r="Z53" i="14" s="1"/>
  <c r="Z55" i="14" s="1"/>
  <c r="AA53" i="14" a="1"/>
  <c r="AA53" i="14" s="1"/>
  <c r="AA55" i="14" s="1"/>
  <c r="AB53" i="14" a="1"/>
  <c r="AB53" i="14" s="1"/>
  <c r="AB55" i="14" s="1"/>
  <c r="AC53" i="14" a="1"/>
  <c r="AC53" i="14" s="1"/>
  <c r="AC55" i="14" s="1"/>
  <c r="AD53" i="14" a="1"/>
  <c r="AD53" i="14" s="1"/>
  <c r="AD55" i="14" s="1"/>
  <c r="AE53" i="14" a="1"/>
  <c r="AE53" i="14" s="1"/>
  <c r="AE55" i="14" s="1"/>
  <c r="AF53" i="14" a="1"/>
  <c r="AF53" i="14" s="1"/>
  <c r="AF55" i="14" s="1"/>
  <c r="AG53" i="14" a="1"/>
  <c r="AG53" i="14" s="1"/>
  <c r="AG55" i="14" s="1"/>
  <c r="AH53" i="14" a="1"/>
  <c r="AH53" i="14" s="1"/>
  <c r="AH55" i="14" s="1"/>
  <c r="W53" i="14" a="1"/>
  <c r="W53" i="14" s="1"/>
  <c r="W55" i="14" s="1"/>
  <c r="Y52" i="14"/>
  <c r="Z52" i="14"/>
  <c r="AA52" i="14"/>
  <c r="AB52" i="14"/>
  <c r="AC52" i="14"/>
  <c r="AD52" i="14"/>
  <c r="AE52" i="14"/>
  <c r="AF52" i="14"/>
  <c r="AG52" i="14"/>
  <c r="AH52" i="14"/>
  <c r="X52" i="14"/>
  <c r="AA48" i="14"/>
  <c r="AB48" i="14"/>
  <c r="AC48" i="14"/>
  <c r="AD48" i="14"/>
  <c r="AE48" i="14"/>
  <c r="AF48" i="14"/>
  <c r="AG48" i="14"/>
  <c r="AH48" i="14"/>
  <c r="Z48" i="14"/>
  <c r="AL46" i="14"/>
  <c r="AM46" i="14" s="1"/>
  <c r="D21" i="32" l="1"/>
  <c r="D20" i="32"/>
  <c r="D19" i="32"/>
  <c r="D17" i="32"/>
  <c r="AY163" i="14"/>
  <c r="AZ162" i="14"/>
  <c r="AP179" i="14"/>
  <c r="AP180" i="14" s="1"/>
  <c r="AV169" i="14" s="1"/>
  <c r="C24" i="15"/>
  <c r="C25" i="15"/>
  <c r="AJ122" i="14"/>
  <c r="AK122" i="14"/>
  <c r="AL122" i="14"/>
  <c r="AM122" i="14"/>
  <c r="AI122" i="14"/>
  <c r="AI69" i="14"/>
  <c r="AI74" i="14" s="1"/>
  <c r="A134" i="14" a="1"/>
  <c r="A134" i="14" s="1"/>
  <c r="AM67" i="14"/>
  <c r="AL67" i="14"/>
  <c r="AI64" i="14"/>
  <c r="A4" i="34" a="1"/>
  <c r="A4" i="34" s="1"/>
  <c r="A10" i="34" a="1"/>
  <c r="A10" i="34" s="1"/>
  <c r="AI48" i="14"/>
  <c r="AI47" i="14" s="1"/>
  <c r="AI44" i="14" s="1"/>
  <c r="AK43" i="14"/>
  <c r="AL43" i="14"/>
  <c r="AM43" i="14"/>
  <c r="AJ43" i="14"/>
  <c r="AK40" i="14"/>
  <c r="AL40" i="14" s="1"/>
  <c r="AM40" i="14" s="1"/>
  <c r="AK38" i="14"/>
  <c r="AI25" i="14"/>
  <c r="AI37" i="14"/>
  <c r="X15" i="14"/>
  <c r="Y15" i="14"/>
  <c r="Z15" i="14"/>
  <c r="AA15" i="14"/>
  <c r="AB15" i="14"/>
  <c r="AC15" i="14"/>
  <c r="AD15" i="14"/>
  <c r="AE15" i="14"/>
  <c r="AF15" i="14"/>
  <c r="AG15" i="14"/>
  <c r="AH15" i="14"/>
  <c r="W15" i="14"/>
  <c r="AH13" i="14"/>
  <c r="AG13" i="14"/>
  <c r="AF13" i="14"/>
  <c r="AE13" i="14"/>
  <c r="AD13" i="14"/>
  <c r="AC13" i="14"/>
  <c r="AB13" i="14"/>
  <c r="AA13" i="14"/>
  <c r="Z13" i="14"/>
  <c r="Y13" i="14"/>
  <c r="X13" i="14"/>
  <c r="W13" i="14"/>
  <c r="AH79" i="14"/>
  <c r="AG79" i="14"/>
  <c r="AF79" i="14"/>
  <c r="AE79" i="14"/>
  <c r="AD79" i="14"/>
  <c r="AC79" i="14"/>
  <c r="AB79" i="14"/>
  <c r="AA79" i="14"/>
  <c r="Z79" i="14"/>
  <c r="Y79" i="14"/>
  <c r="X79" i="14"/>
  <c r="W79" i="14"/>
  <c r="AH64" i="14"/>
  <c r="AG64" i="14"/>
  <c r="AF64" i="14"/>
  <c r="AE64" i="14"/>
  <c r="AD64" i="14"/>
  <c r="AC64" i="14"/>
  <c r="AB64" i="14"/>
  <c r="AA64" i="14"/>
  <c r="Z64" i="14"/>
  <c r="Y64" i="14"/>
  <c r="X64" i="14"/>
  <c r="W64" i="14"/>
  <c r="AH44" i="14"/>
  <c r="AG44" i="14"/>
  <c r="AF44" i="14"/>
  <c r="AE44" i="14"/>
  <c r="AD44" i="14"/>
  <c r="AC44" i="14"/>
  <c r="AB44" i="14"/>
  <c r="AA44" i="14"/>
  <c r="Z44" i="14"/>
  <c r="Y44" i="14"/>
  <c r="X44" i="14"/>
  <c r="W44" i="14"/>
  <c r="AG26" i="14"/>
  <c r="AF26" i="14"/>
  <c r="AE26" i="14"/>
  <c r="AD26" i="14"/>
  <c r="AC26" i="14"/>
  <c r="AB26" i="14"/>
  <c r="AA26" i="14"/>
  <c r="Z26" i="14"/>
  <c r="Y26" i="14"/>
  <c r="X26" i="14"/>
  <c r="W26" i="14"/>
  <c r="B5" i="19"/>
  <c r="B6" i="19" s="1"/>
  <c r="B7" i="19" s="1"/>
  <c r="B8" i="19" s="1"/>
  <c r="B9" i="19" s="1"/>
  <c r="B10" i="19" s="1"/>
  <c r="B11" i="19" s="1"/>
  <c r="B12" i="19" s="1"/>
  <c r="B13" i="19" s="1"/>
  <c r="B14" i="19" s="1"/>
  <c r="B4" i="19"/>
  <c r="K3" i="19" a="1"/>
  <c r="K3" i="19" s="1"/>
  <c r="I3" i="19" a="1"/>
  <c r="I3" i="19" s="1"/>
  <c r="W58" i="14"/>
  <c r="W56" i="14" s="1"/>
  <c r="W57" i="14" s="1"/>
  <c r="X58" i="14"/>
  <c r="X56" i="14" s="1"/>
  <c r="Y58" i="14"/>
  <c r="Y56" i="14" s="1"/>
  <c r="Y57" i="14" s="1"/>
  <c r="Z58" i="14"/>
  <c r="Z56" i="14" s="1"/>
  <c r="Z57" i="14" s="1"/>
  <c r="AA58" i="14"/>
  <c r="AA56" i="14" s="1"/>
  <c r="AA57" i="14" s="1"/>
  <c r="G3" i="19" a="1"/>
  <c r="G3" i="19" s="1"/>
  <c r="X90" i="14"/>
  <c r="Y90" i="14"/>
  <c r="Z90" i="14"/>
  <c r="AA90" i="14"/>
  <c r="AB90" i="14"/>
  <c r="W95" i="14"/>
  <c r="X95" i="14"/>
  <c r="Y95" i="14"/>
  <c r="Z95" i="14"/>
  <c r="AA95" i="14"/>
  <c r="AB95" i="14"/>
  <c r="W96" i="14"/>
  <c r="X96" i="14"/>
  <c r="Y96" i="14"/>
  <c r="Z96" i="14"/>
  <c r="AA96" i="14"/>
  <c r="AB96" i="14"/>
  <c r="X29" i="14"/>
  <c r="Y29" i="14"/>
  <c r="Z29" i="14"/>
  <c r="AA29" i="14"/>
  <c r="AB29" i="14"/>
  <c r="W33" i="14"/>
  <c r="W31" i="14" s="1"/>
  <c r="W32" i="14" s="1"/>
  <c r="X33" i="14"/>
  <c r="X31" i="14" s="1"/>
  <c r="X32" i="14" s="1"/>
  <c r="Y33" i="14"/>
  <c r="Y31" i="14" s="1"/>
  <c r="Y32" i="14" s="1"/>
  <c r="Z33" i="14"/>
  <c r="Z31" i="14" s="1"/>
  <c r="Z32" i="14" s="1"/>
  <c r="AA33" i="14"/>
  <c r="AA31" i="14" s="1"/>
  <c r="AA32" i="14" s="1"/>
  <c r="X37" i="14"/>
  <c r="Y37" i="14"/>
  <c r="Z37" i="14"/>
  <c r="AA37" i="14"/>
  <c r="AB37" i="14"/>
  <c r="AC37" i="14"/>
  <c r="AD37" i="14"/>
  <c r="AE37" i="14"/>
  <c r="AF37" i="14"/>
  <c r="AG37" i="14"/>
  <c r="AH37" i="14"/>
  <c r="X50" i="14"/>
  <c r="Y50" i="14"/>
  <c r="Z50" i="14"/>
  <c r="AA50" i="14"/>
  <c r="AB50" i="14"/>
  <c r="X68" i="14"/>
  <c r="Y68" i="14"/>
  <c r="Z68" i="14"/>
  <c r="AA68" i="14"/>
  <c r="AB68" i="14"/>
  <c r="X63" i="14"/>
  <c r="X66" i="14" s="1"/>
  <c r="Y63" i="14"/>
  <c r="Y66" i="14" s="1"/>
  <c r="Z63" i="14"/>
  <c r="Z66" i="14" s="1"/>
  <c r="AA63" i="14"/>
  <c r="AA66" i="14" s="1"/>
  <c r="AB63" i="14"/>
  <c r="W74" i="14"/>
  <c r="W72" i="14" s="1"/>
  <c r="W73" i="14" s="1"/>
  <c r="X74" i="14"/>
  <c r="X72" i="14" s="1"/>
  <c r="X73" i="14" s="1"/>
  <c r="Y74" i="14"/>
  <c r="Y72" i="14" s="1"/>
  <c r="Y73" i="14" s="1"/>
  <c r="Z74" i="14"/>
  <c r="Z72" i="14" s="1"/>
  <c r="Z73" i="14" s="1"/>
  <c r="AA74" i="14"/>
  <c r="AA72" i="14" s="1"/>
  <c r="AA73" i="14" s="1"/>
  <c r="W93" i="14"/>
  <c r="W92" i="14" s="1"/>
  <c r="X93" i="14"/>
  <c r="X92" i="14" s="1"/>
  <c r="Y93" i="14"/>
  <c r="Y92" i="14" s="1"/>
  <c r="Z93" i="14"/>
  <c r="Z92" i="14" s="1"/>
  <c r="AA93" i="14"/>
  <c r="AA92" i="14" s="1"/>
  <c r="AB93" i="14"/>
  <c r="AB92" i="14" s="1"/>
  <c r="W86" i="14"/>
  <c r="W84" i="14" s="1"/>
  <c r="W85" i="14" s="1"/>
  <c r="X86" i="14"/>
  <c r="X84" i="14" s="1"/>
  <c r="X85" i="14" s="1"/>
  <c r="Y86" i="14"/>
  <c r="Y84" i="14" s="1"/>
  <c r="Y85" i="14" s="1"/>
  <c r="Z86" i="14"/>
  <c r="Z84" i="14" s="1"/>
  <c r="Z85" i="14" s="1"/>
  <c r="AA86" i="14"/>
  <c r="AA84" i="14" s="1"/>
  <c r="AA85" i="14" s="1"/>
  <c r="X82" i="14"/>
  <c r="Y82" i="14"/>
  <c r="Z82" i="14"/>
  <c r="AA82" i="14"/>
  <c r="AB82" i="14"/>
  <c r="X78" i="14"/>
  <c r="Y78" i="14"/>
  <c r="Z78" i="14"/>
  <c r="AA78" i="14"/>
  <c r="AB78" i="14"/>
  <c r="X25" i="14"/>
  <c r="Y25" i="14"/>
  <c r="Z25" i="14"/>
  <c r="AA25" i="14"/>
  <c r="AB25" i="14"/>
  <c r="X12" i="14"/>
  <c r="Y12" i="14"/>
  <c r="Z12" i="14"/>
  <c r="AA12" i="14"/>
  <c r="AB12" i="14"/>
  <c r="X17" i="14"/>
  <c r="Y17" i="14"/>
  <c r="Z17" i="14"/>
  <c r="AA17" i="14"/>
  <c r="AB17" i="14"/>
  <c r="W21" i="14"/>
  <c r="W19" i="14" s="1"/>
  <c r="W20" i="14" s="1"/>
  <c r="X21" i="14"/>
  <c r="X19" i="14" s="1"/>
  <c r="X20" i="14" s="1"/>
  <c r="Y21" i="14"/>
  <c r="Y19" i="14" s="1"/>
  <c r="Y20" i="14" s="1"/>
  <c r="Z21" i="14"/>
  <c r="Z19" i="14" s="1"/>
  <c r="Z20" i="14" s="1"/>
  <c r="K1" i="19"/>
  <c r="I1" i="19"/>
  <c r="G1" i="19"/>
  <c r="E1" i="19"/>
  <c r="AH78" i="14"/>
  <c r="AG78" i="14"/>
  <c r="AF78" i="14"/>
  <c r="AE78" i="14"/>
  <c r="AD78" i="14"/>
  <c r="AC78" i="14"/>
  <c r="AH63" i="14"/>
  <c r="AG63" i="14"/>
  <c r="AF63" i="14"/>
  <c r="AE63" i="14"/>
  <c r="AD63" i="14"/>
  <c r="AC63" i="14"/>
  <c r="AH25" i="14"/>
  <c r="AG25" i="14"/>
  <c r="AF25" i="14"/>
  <c r="AE25" i="14"/>
  <c r="AD25" i="14"/>
  <c r="AC25" i="14"/>
  <c r="AH12" i="14"/>
  <c r="AG12" i="14"/>
  <c r="AF12" i="14"/>
  <c r="AE12" i="14"/>
  <c r="AD12" i="14"/>
  <c r="AC12" i="14"/>
  <c r="C1" i="19"/>
  <c r="AB33" i="14"/>
  <c r="AA21" i="14"/>
  <c r="AA19" i="14" s="1"/>
  <c r="AA149" i="14" a="1"/>
  <c r="AA149" i="14" s="1"/>
  <c r="AA148" i="14" a="1"/>
  <c r="AA148" i="14" s="1"/>
  <c r="A1" i="3" a="1"/>
  <c r="A1" i="3" s="1"/>
  <c r="AZ163" i="14" l="1"/>
  <c r="BA162" i="14"/>
  <c r="BA163" i="14" s="1"/>
  <c r="N8" i="15"/>
  <c r="M8" i="15"/>
  <c r="L8" i="15"/>
  <c r="K8" i="15"/>
  <c r="J8" i="15"/>
  <c r="W97" i="14"/>
  <c r="AB97" i="14"/>
  <c r="Z97" i="14"/>
  <c r="AA97" i="14"/>
  <c r="Y97" i="14"/>
  <c r="X97" i="14"/>
  <c r="AA20" i="14"/>
  <c r="AL38" i="14"/>
  <c r="AK12" i="14"/>
  <c r="AL12" i="14"/>
  <c r="AM12" i="14"/>
  <c r="AJ12" i="14"/>
  <c r="AI12" i="14"/>
  <c r="C3" i="19" s="1" a="1"/>
  <c r="C3" i="19" s="1"/>
  <c r="AB112" i="14"/>
  <c r="AB108" i="14"/>
  <c r="AB104" i="14"/>
  <c r="AB102" i="14"/>
  <c r="AB106" i="14"/>
  <c r="AB116" i="14"/>
  <c r="AI78" i="14"/>
  <c r="AI77" i="14" s="1"/>
  <c r="AD14" i="34"/>
  <c r="AA14" i="34"/>
  <c r="U14" i="34"/>
  <c r="AG14" i="34"/>
  <c r="X14" i="34"/>
  <c r="T14" i="34"/>
  <c r="AH14" i="34"/>
  <c r="S14" i="34"/>
  <c r="AB14" i="34"/>
  <c r="AF14" i="34"/>
  <c r="AC14" i="34"/>
  <c r="AE14" i="34"/>
  <c r="Z14" i="34"/>
  <c r="V14" i="34"/>
  <c r="Y14" i="34"/>
  <c r="AI45" i="14"/>
  <c r="W14" i="34"/>
  <c r="AJ48" i="14"/>
  <c r="AJ47" i="14" s="1"/>
  <c r="AJ44" i="14" s="1"/>
  <c r="AJ45" i="14" s="1"/>
  <c r="AI49" i="14"/>
  <c r="AI50" i="14" s="1"/>
  <c r="AC27" i="14"/>
  <c r="AB14" i="14"/>
  <c r="AA14" i="14"/>
  <c r="AD80" i="14"/>
  <c r="AF80" i="14"/>
  <c r="AD27" i="14"/>
  <c r="AE80" i="14"/>
  <c r="Z80" i="14"/>
  <c r="AG45" i="14"/>
  <c r="AC80" i="14"/>
  <c r="AL65" i="14"/>
  <c r="AD65" i="14"/>
  <c r="AC65" i="14"/>
  <c r="AM65" i="14"/>
  <c r="AA45" i="14"/>
  <c r="AG80" i="14"/>
  <c r="AE65" i="14"/>
  <c r="X80" i="14"/>
  <c r="AH80" i="14"/>
  <c r="AF65" i="14"/>
  <c r="Y80" i="14"/>
  <c r="AA80" i="14"/>
  <c r="AB80" i="14"/>
  <c r="Y14" i="14"/>
  <c r="AH45" i="14"/>
  <c r="Y27" i="14"/>
  <c r="AH65" i="14"/>
  <c r="Z65" i="14"/>
  <c r="AJ65" i="14"/>
  <c r="AB45" i="14"/>
  <c r="AD45" i="14"/>
  <c r="AG65" i="14"/>
  <c r="AE27" i="14"/>
  <c r="X45" i="14"/>
  <c r="AA65" i="14"/>
  <c r="AK65" i="14"/>
  <c r="X65" i="14"/>
  <c r="Y65" i="14"/>
  <c r="AI65" i="14"/>
  <c r="AF27" i="14"/>
  <c r="AB65" i="14"/>
  <c r="AG14" i="14"/>
  <c r="AF45" i="14"/>
  <c r="X14" i="14"/>
  <c r="Y45" i="14"/>
  <c r="Z45" i="14"/>
  <c r="AE45" i="14"/>
  <c r="Z14" i="14"/>
  <c r="AD14" i="14"/>
  <c r="Z27" i="14"/>
  <c r="AC45" i="14"/>
  <c r="AE14" i="14"/>
  <c r="AC14" i="14"/>
  <c r="AA27" i="14"/>
  <c r="AG27" i="14"/>
  <c r="AF14" i="14"/>
  <c r="X27" i="14"/>
  <c r="AH27" i="14"/>
  <c r="AI27" i="14" s="1"/>
  <c r="AH14" i="14"/>
  <c r="AB27" i="14"/>
  <c r="Z98" i="14"/>
  <c r="Y98" i="14"/>
  <c r="X98" i="14"/>
  <c r="W98" i="14"/>
  <c r="AB98" i="14"/>
  <c r="AA98" i="14"/>
  <c r="X57" i="14"/>
  <c r="AA150" i="14"/>
  <c r="AE150" i="14"/>
  <c r="AH150" i="14"/>
  <c r="AD150" i="14"/>
  <c r="AC150" i="14"/>
  <c r="AB150" i="14"/>
  <c r="AG150" i="14"/>
  <c r="AF150" i="14"/>
  <c r="BA170" i="14" l="1"/>
  <c r="BA171" i="14" s="1"/>
  <c r="BA173" i="14" s="1"/>
  <c r="AV170" i="14"/>
  <c r="AV171" i="14" s="1"/>
  <c r="AV173" i="14" s="1"/>
  <c r="I15" i="15"/>
  <c r="N15" i="15"/>
  <c r="Q7" i="15"/>
  <c r="AM38" i="14"/>
  <c r="AB119" i="14"/>
  <c r="AB110" i="14"/>
  <c r="AM80" i="14"/>
  <c r="AI80" i="14"/>
  <c r="AI79" i="14" s="1"/>
  <c r="AI81" i="14" s="1"/>
  <c r="AJ80" i="14"/>
  <c r="AL80" i="14"/>
  <c r="AK80" i="14"/>
  <c r="AK48" i="14"/>
  <c r="AL48" i="14" s="1"/>
  <c r="AL47" i="14" s="1"/>
  <c r="AL44" i="14" s="1"/>
  <c r="AI26" i="14"/>
  <c r="AI28" i="14" s="1"/>
  <c r="AJ27" i="14"/>
  <c r="AI15" i="14"/>
  <c r="AI14" i="14" s="1"/>
  <c r="AB151" i="14"/>
  <c r="AB152" i="14" s="1"/>
  <c r="AF151" i="14"/>
  <c r="AG151" i="14"/>
  <c r="AC151" i="14"/>
  <c r="AD151" i="14"/>
  <c r="AH151" i="14"/>
  <c r="AE151" i="14"/>
  <c r="Q8" i="15" l="1"/>
  <c r="Q9" i="15" s="1"/>
  <c r="Q6" i="15"/>
  <c r="Q5" i="15" s="1"/>
  <c r="AB142" i="14"/>
  <c r="AB120" i="14"/>
  <c r="AI29" i="14"/>
  <c r="AJ79" i="14"/>
  <c r="AK79" i="14" s="1"/>
  <c r="AL79" i="14" s="1"/>
  <c r="AM79" i="14" s="1"/>
  <c r="AJ26" i="14"/>
  <c r="AK47" i="14"/>
  <c r="AK44" i="14" s="1"/>
  <c r="AK45" i="14" s="1"/>
  <c r="AM48" i="14"/>
  <c r="AM47" i="14" s="1"/>
  <c r="AM44" i="14" s="1"/>
  <c r="AM45" i="14" s="1"/>
  <c r="AK27" i="14"/>
  <c r="AL27" i="14" s="1"/>
  <c r="AM27" i="14" s="1"/>
  <c r="AI16" i="14"/>
  <c r="AI18" i="14" s="1"/>
  <c r="AI17" i="14" l="1"/>
  <c r="AL45" i="14"/>
  <c r="AK26" i="14"/>
  <c r="AI21" i="14"/>
  <c r="AL26" i="14" l="1"/>
  <c r="AM26" i="14" l="1"/>
  <c r="AA141" i="14" l="1"/>
  <c r="AC139" i="14"/>
  <c r="AD139" i="14"/>
  <c r="AE139" i="14"/>
  <c r="AF139" i="14"/>
  <c r="AG139" i="14"/>
  <c r="AH139" i="14"/>
  <c r="AB139" i="14"/>
  <c r="A123" i="14" a="1"/>
  <c r="AC96" i="14"/>
  <c r="AD96" i="14"/>
  <c r="AE96" i="14"/>
  <c r="AF96" i="14"/>
  <c r="AG96" i="14"/>
  <c r="AH96" i="14"/>
  <c r="AH97" i="14" s="1"/>
  <c r="AC95" i="14"/>
  <c r="AC152" i="14" s="1"/>
  <c r="AD95" i="14"/>
  <c r="AD152" i="14" s="1"/>
  <c r="AE95" i="14"/>
  <c r="AE152" i="14" s="1"/>
  <c r="AF95" i="14"/>
  <c r="AF152" i="14" s="1"/>
  <c r="AG95" i="14"/>
  <c r="AG152" i="14" s="1"/>
  <c r="AH95" i="14"/>
  <c r="AH152" i="14" s="1"/>
  <c r="AH21" i="14"/>
  <c r="AC93" i="14"/>
  <c r="AD93" i="14"/>
  <c r="AE93" i="14"/>
  <c r="AF93" i="14"/>
  <c r="AF92" i="14" s="1"/>
  <c r="AG93" i="14"/>
  <c r="AH93" i="14"/>
  <c r="AB86" i="14"/>
  <c r="AB84" i="14" s="1"/>
  <c r="AC86" i="14"/>
  <c r="AD86" i="14"/>
  <c r="AD84" i="14" s="1"/>
  <c r="AD85" i="14" s="1"/>
  <c r="AE86" i="14"/>
  <c r="AF86" i="14"/>
  <c r="AG86" i="14"/>
  <c r="AH86" i="14"/>
  <c r="AB74" i="14"/>
  <c r="AB72" i="14" s="1"/>
  <c r="AC74" i="14"/>
  <c r="AC72" i="14" s="1"/>
  <c r="AC73" i="14" s="1"/>
  <c r="AD74" i="14"/>
  <c r="AD72" i="14" s="1"/>
  <c r="AD73" i="14" s="1"/>
  <c r="AE74" i="14"/>
  <c r="AE72" i="14" s="1"/>
  <c r="AE73" i="14" s="1"/>
  <c r="AF74" i="14"/>
  <c r="AG74" i="14"/>
  <c r="AH74" i="14"/>
  <c r="AB58" i="14"/>
  <c r="AC58" i="14"/>
  <c r="AD58" i="14"/>
  <c r="AD56" i="14" s="1"/>
  <c r="AE58" i="14"/>
  <c r="AF58" i="14"/>
  <c r="AG58" i="14"/>
  <c r="AH58" i="14"/>
  <c r="AC33" i="14"/>
  <c r="AC31" i="14" s="1"/>
  <c r="AC32" i="14" s="1"/>
  <c r="AD33" i="14"/>
  <c r="AE33" i="14"/>
  <c r="AE31" i="14" s="1"/>
  <c r="AE32" i="14" s="1"/>
  <c r="AF33" i="14"/>
  <c r="AF31" i="14" s="1"/>
  <c r="AF32" i="14" s="1"/>
  <c r="AG33" i="14"/>
  <c r="AG31" i="14" s="1"/>
  <c r="AG32" i="14" s="1"/>
  <c r="AH33" i="14"/>
  <c r="AH31" i="14" s="1"/>
  <c r="AH32" i="14" s="1"/>
  <c r="AB21" i="14"/>
  <c r="AC21" i="14"/>
  <c r="AC19" i="14" s="1"/>
  <c r="AC20" i="14" s="1"/>
  <c r="AD21" i="14"/>
  <c r="AE21" i="14"/>
  <c r="AE19" i="14" s="1"/>
  <c r="AE20" i="14" s="1"/>
  <c r="AF21" i="14"/>
  <c r="AF19" i="14" s="1"/>
  <c r="AF20" i="14" s="1"/>
  <c r="AG21" i="14"/>
  <c r="AC90" i="14"/>
  <c r="AD90" i="14"/>
  <c r="AE90" i="14"/>
  <c r="AF90" i="14"/>
  <c r="AG90" i="14"/>
  <c r="AH90" i="14"/>
  <c r="AC82" i="14"/>
  <c r="AD82" i="14"/>
  <c r="AE82" i="14"/>
  <c r="AF82" i="14"/>
  <c r="AG82" i="14"/>
  <c r="AH82" i="14"/>
  <c r="AC68" i="14"/>
  <c r="AD68" i="14"/>
  <c r="AE68" i="14"/>
  <c r="AF68" i="14"/>
  <c r="AG68" i="14"/>
  <c r="AH68" i="14"/>
  <c r="AC50" i="14"/>
  <c r="AD50" i="14"/>
  <c r="AE50" i="14"/>
  <c r="AF50" i="14"/>
  <c r="AG50" i="14"/>
  <c r="AH50" i="14"/>
  <c r="AC29" i="14"/>
  <c r="AD29" i="14"/>
  <c r="AE29" i="14"/>
  <c r="AF29" i="14"/>
  <c r="AG29" i="14"/>
  <c r="AH29" i="14"/>
  <c r="AC17" i="14"/>
  <c r="AD17" i="14"/>
  <c r="AE17" i="14"/>
  <c r="AF17" i="14"/>
  <c r="AG17" i="14"/>
  <c r="AH17" i="14"/>
  <c r="C8" i="14"/>
  <c r="V81" i="14"/>
  <c r="U81" i="14"/>
  <c r="T81" i="14"/>
  <c r="S81" i="14"/>
  <c r="R81" i="14"/>
  <c r="Q81" i="14"/>
  <c r="P81" i="14"/>
  <c r="O81" i="14"/>
  <c r="N81" i="14"/>
  <c r="M81" i="14"/>
  <c r="L81" i="14"/>
  <c r="K81" i="14"/>
  <c r="J81" i="14"/>
  <c r="I81" i="14"/>
  <c r="H81" i="14"/>
  <c r="G81" i="14"/>
  <c r="F81" i="14"/>
  <c r="E81" i="14"/>
  <c r="D81" i="14"/>
  <c r="C81" i="14"/>
  <c r="B81" i="14"/>
  <c r="V67" i="14"/>
  <c r="U67" i="14"/>
  <c r="T67" i="14"/>
  <c r="S67" i="14"/>
  <c r="R67" i="14"/>
  <c r="Q67" i="14"/>
  <c r="P67" i="14"/>
  <c r="O67" i="14"/>
  <c r="N67" i="14"/>
  <c r="M67" i="14"/>
  <c r="L67" i="14"/>
  <c r="K67" i="14"/>
  <c r="J67" i="14"/>
  <c r="I67" i="14"/>
  <c r="H67" i="14"/>
  <c r="G67" i="14"/>
  <c r="F67" i="14"/>
  <c r="E67" i="14"/>
  <c r="D67" i="14"/>
  <c r="C67" i="14"/>
  <c r="B67" i="14"/>
  <c r="V49" i="14"/>
  <c r="U49" i="14"/>
  <c r="T49" i="14"/>
  <c r="S49" i="14"/>
  <c r="R49" i="14"/>
  <c r="Q49" i="14"/>
  <c r="P49" i="14"/>
  <c r="O49" i="14"/>
  <c r="N49" i="14"/>
  <c r="M49" i="14"/>
  <c r="L49" i="14"/>
  <c r="K49" i="14"/>
  <c r="J49" i="14"/>
  <c r="I49" i="14"/>
  <c r="H49" i="14"/>
  <c r="G49" i="14"/>
  <c r="F49" i="14"/>
  <c r="E49" i="14"/>
  <c r="D49" i="14"/>
  <c r="C49" i="14"/>
  <c r="B49" i="14"/>
  <c r="V28" i="14"/>
  <c r="U28" i="14"/>
  <c r="T28" i="14"/>
  <c r="S28" i="14"/>
  <c r="R28" i="14"/>
  <c r="Q28" i="14"/>
  <c r="P28" i="14"/>
  <c r="O28" i="14"/>
  <c r="N28" i="14"/>
  <c r="M28" i="14"/>
  <c r="L28" i="14"/>
  <c r="K28" i="14"/>
  <c r="J28" i="14"/>
  <c r="I28" i="14"/>
  <c r="H28" i="14"/>
  <c r="G28" i="14"/>
  <c r="F28" i="14"/>
  <c r="E28" i="14"/>
  <c r="D28" i="14"/>
  <c r="C28" i="14"/>
  <c r="B28" i="14"/>
  <c r="V16" i="14"/>
  <c r="U16" i="14"/>
  <c r="T16" i="14"/>
  <c r="S16" i="14"/>
  <c r="R16" i="14"/>
  <c r="Q16" i="14"/>
  <c r="P16" i="14"/>
  <c r="O16" i="14"/>
  <c r="N16" i="14"/>
  <c r="M16" i="14"/>
  <c r="L16" i="14"/>
  <c r="K16" i="14"/>
  <c r="J16" i="14"/>
  <c r="I16" i="14"/>
  <c r="H16" i="14"/>
  <c r="G16" i="14"/>
  <c r="F16" i="14"/>
  <c r="E16" i="14"/>
  <c r="D16" i="14"/>
  <c r="C16" i="14"/>
  <c r="B16" i="14"/>
  <c r="AB19" i="2"/>
  <c r="C47"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B47" i="2"/>
  <c r="C40"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B40" i="2"/>
  <c r="C33"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B33" i="2"/>
  <c r="C26"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B26" i="2"/>
  <c r="C19" i="2"/>
  <c r="E19" i="2"/>
  <c r="F19" i="2"/>
  <c r="G19" i="2"/>
  <c r="H19" i="2"/>
  <c r="I19" i="2"/>
  <c r="J19" i="2"/>
  <c r="K19" i="2"/>
  <c r="L19" i="2"/>
  <c r="M19" i="2"/>
  <c r="N19" i="2"/>
  <c r="O19" i="2"/>
  <c r="P19" i="2"/>
  <c r="Q19" i="2"/>
  <c r="R19" i="2"/>
  <c r="S19" i="2"/>
  <c r="T19" i="2"/>
  <c r="U19" i="2"/>
  <c r="V19" i="2"/>
  <c r="W19" i="2"/>
  <c r="X19" i="2"/>
  <c r="Y19" i="2"/>
  <c r="Z19" i="2"/>
  <c r="AA19" i="2"/>
  <c r="AC19" i="2"/>
  <c r="AD19" i="2"/>
  <c r="AE19" i="2"/>
  <c r="B19" i="2"/>
  <c r="C107" i="2"/>
  <c r="D107" i="2"/>
  <c r="E107" i="2"/>
  <c r="F107" i="2"/>
  <c r="G107" i="2"/>
  <c r="H107" i="2"/>
  <c r="I107" i="2"/>
  <c r="J107" i="2"/>
  <c r="K107" i="2"/>
  <c r="L107" i="2"/>
  <c r="M107" i="2"/>
  <c r="N107" i="2"/>
  <c r="O107" i="2"/>
  <c r="P107" i="2"/>
  <c r="Q107" i="2"/>
  <c r="R107" i="2"/>
  <c r="S107" i="2"/>
  <c r="T107" i="2"/>
  <c r="U107" i="2"/>
  <c r="V107" i="2"/>
  <c r="W107" i="2"/>
  <c r="X107" i="2"/>
  <c r="Y107" i="2"/>
  <c r="Z107" i="2"/>
  <c r="AA107" i="2"/>
  <c r="AB107" i="2"/>
  <c r="AC107" i="2"/>
  <c r="AD107" i="2"/>
  <c r="AE107" i="2"/>
  <c r="B107" i="2"/>
  <c r="C77" i="2"/>
  <c r="E77" i="2"/>
  <c r="F77" i="2"/>
  <c r="G77" i="2"/>
  <c r="H77" i="2"/>
  <c r="I77" i="2"/>
  <c r="J77" i="2"/>
  <c r="K77" i="2"/>
  <c r="L77" i="2"/>
  <c r="M77" i="2"/>
  <c r="N77" i="2"/>
  <c r="O77" i="2"/>
  <c r="P77" i="2"/>
  <c r="Q77" i="2"/>
  <c r="R77" i="2"/>
  <c r="S77" i="2"/>
  <c r="T77" i="2"/>
  <c r="U77" i="2"/>
  <c r="V77" i="2"/>
  <c r="W77" i="2"/>
  <c r="X77" i="2"/>
  <c r="Y77" i="2"/>
  <c r="Z77" i="2"/>
  <c r="AA77" i="2"/>
  <c r="AB77" i="2"/>
  <c r="AC77" i="2"/>
  <c r="AD77" i="2"/>
  <c r="AE77" i="2"/>
  <c r="B77" i="2"/>
  <c r="C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B74" i="2"/>
  <c r="C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B63" i="2"/>
  <c r="AE58" i="2"/>
  <c r="AD58" i="2"/>
  <c r="AC58" i="2"/>
  <c r="AB58" i="2"/>
  <c r="AA58" i="2"/>
  <c r="Z58" i="2"/>
  <c r="Y58" i="2"/>
  <c r="X58" i="2"/>
  <c r="W58" i="2"/>
  <c r="V58" i="2"/>
  <c r="U58" i="2"/>
  <c r="T58" i="2"/>
  <c r="S58" i="2"/>
  <c r="R58" i="2"/>
  <c r="Q58" i="2"/>
  <c r="P58" i="2"/>
  <c r="O58" i="2"/>
  <c r="N58" i="2"/>
  <c r="M58" i="2"/>
  <c r="L58" i="2"/>
  <c r="K58" i="2"/>
  <c r="J58" i="2"/>
  <c r="I58" i="2"/>
  <c r="H58" i="2"/>
  <c r="G58" i="2"/>
  <c r="F58" i="2"/>
  <c r="AE62" i="2"/>
  <c r="AD62" i="2"/>
  <c r="AC62" i="2"/>
  <c r="AB62" i="2"/>
  <c r="AA62" i="2"/>
  <c r="Z62" i="2"/>
  <c r="Y62" i="2"/>
  <c r="X62" i="2"/>
  <c r="W62" i="2"/>
  <c r="V62" i="2"/>
  <c r="U62" i="2"/>
  <c r="T62" i="2"/>
  <c r="S62" i="2"/>
  <c r="R62" i="2"/>
  <c r="Q62" i="2"/>
  <c r="P62" i="2"/>
  <c r="O62" i="2"/>
  <c r="N62" i="2"/>
  <c r="M62" i="2"/>
  <c r="L62" i="2"/>
  <c r="K62" i="2"/>
  <c r="J62" i="2"/>
  <c r="I62" i="2"/>
  <c r="H62" i="2"/>
  <c r="G62" i="2"/>
  <c r="F62" i="2"/>
  <c r="AG97" i="14" l="1"/>
  <c r="AF97" i="14"/>
  <c r="AE97" i="14"/>
  <c r="AD97" i="14"/>
  <c r="AC97" i="14"/>
  <c r="AM152" i="14"/>
  <c r="AL152" i="14"/>
  <c r="AI152" i="14"/>
  <c r="AI151" i="14" s="1"/>
  <c r="AJ152" i="14"/>
  <c r="AK152" i="14"/>
  <c r="AB141" i="14"/>
  <c r="AB140" i="14"/>
  <c r="AH141" i="14"/>
  <c r="AH140" i="14"/>
  <c r="AG141" i="14"/>
  <c r="AG140" i="14"/>
  <c r="AF141" i="14"/>
  <c r="AF140" i="14"/>
  <c r="AE141" i="14"/>
  <c r="AE140" i="14"/>
  <c r="AD141" i="14"/>
  <c r="AD140" i="14"/>
  <c r="AC141" i="14"/>
  <c r="AC140" i="14"/>
  <c r="A123" i="14"/>
  <c r="AH124" i="14"/>
  <c r="AG124" i="14"/>
  <c r="AF124" i="14"/>
  <c r="AD124" i="14"/>
  <c r="AC124" i="14"/>
  <c r="AE124" i="14"/>
  <c r="AE106" i="14"/>
  <c r="AE116" i="14"/>
  <c r="AE102" i="14"/>
  <c r="AF102" i="14"/>
  <c r="AF116" i="14"/>
  <c r="AF106" i="14"/>
  <c r="AD116" i="14"/>
  <c r="AD102" i="14"/>
  <c r="AD106" i="14"/>
  <c r="AC116" i="14"/>
  <c r="AC102" i="14"/>
  <c r="AC106" i="14"/>
  <c r="AH114" i="14"/>
  <c r="AH108" i="14"/>
  <c r="AH104" i="14"/>
  <c r="AH112" i="14"/>
  <c r="AG114" i="14"/>
  <c r="AG108" i="14"/>
  <c r="AG104" i="14"/>
  <c r="AG112" i="14"/>
  <c r="AF114" i="14"/>
  <c r="AF108" i="14"/>
  <c r="AF112" i="14"/>
  <c r="AF104" i="14"/>
  <c r="AM90" i="14"/>
  <c r="AI90" i="14"/>
  <c r="AI89" i="14" s="1"/>
  <c r="AI95" i="14" s="1"/>
  <c r="AJ90" i="14"/>
  <c r="AK90" i="14"/>
  <c r="AL90" i="14"/>
  <c r="AE114" i="14"/>
  <c r="AE108" i="14"/>
  <c r="AE104" i="14"/>
  <c r="AE112" i="14"/>
  <c r="AH106" i="14"/>
  <c r="AH102" i="14"/>
  <c r="AH116" i="14"/>
  <c r="AD104" i="14"/>
  <c r="AD114" i="14"/>
  <c r="AD112" i="14"/>
  <c r="AD108" i="14"/>
  <c r="AG116" i="14"/>
  <c r="AG106" i="14"/>
  <c r="AG102" i="14"/>
  <c r="AC104" i="14"/>
  <c r="AC112" i="14"/>
  <c r="AC108" i="14"/>
  <c r="AD57" i="14"/>
  <c r="D8" i="14"/>
  <c r="E8" i="14" s="1"/>
  <c r="F8" i="14" s="1"/>
  <c r="G8" i="14" s="1"/>
  <c r="H8" i="14" s="1"/>
  <c r="I8" i="14" s="1"/>
  <c r="J8" i="14" s="1"/>
  <c r="K8" i="14" s="1"/>
  <c r="L8" i="14" s="1"/>
  <c r="M8" i="14" s="1"/>
  <c r="N8" i="14" s="1"/>
  <c r="O8" i="14" s="1"/>
  <c r="P8" i="14" s="1"/>
  <c r="Q8" i="14" s="1"/>
  <c r="R8" i="14" s="1"/>
  <c r="AB73" i="14"/>
  <c r="AB85" i="14"/>
  <c r="AH98" i="14"/>
  <c r="AE98" i="14"/>
  <c r="AG98" i="14"/>
  <c r="AA119" i="14"/>
  <c r="AA125" i="14" s="1"/>
  <c r="AC98" i="14"/>
  <c r="AF98" i="14"/>
  <c r="AD98" i="14"/>
  <c r="AD92" i="14"/>
  <c r="AF72" i="14"/>
  <c r="AF73" i="14" s="1"/>
  <c r="AH56" i="14"/>
  <c r="AH57" i="14" s="1"/>
  <c r="AG84" i="14"/>
  <c r="AG85" i="14" s="1"/>
  <c r="AB19" i="14"/>
  <c r="AE56" i="14"/>
  <c r="AD19" i="14"/>
  <c r="AD20" i="14" s="1"/>
  <c r="AD31" i="14"/>
  <c r="AD32" i="14" s="1"/>
  <c r="AE84" i="14"/>
  <c r="AE85" i="14" s="1"/>
  <c r="AE92" i="14"/>
  <c r="AC84" i="14"/>
  <c r="AC85" i="14" s="1"/>
  <c r="AF56" i="14"/>
  <c r="AG56" i="14"/>
  <c r="AG57" i="14" s="1"/>
  <c r="AG72" i="14"/>
  <c r="AG73" i="14" s="1"/>
  <c r="AC56" i="14"/>
  <c r="AH92" i="14"/>
  <c r="AG19" i="14"/>
  <c r="AG20" i="14" s="1"/>
  <c r="AH72" i="14"/>
  <c r="AH73" i="14" s="1"/>
  <c r="AF84" i="14"/>
  <c r="AG92" i="14"/>
  <c r="AH19" i="14"/>
  <c r="AH20" i="14" s="1"/>
  <c r="AH84" i="14"/>
  <c r="AH85" i="14" s="1"/>
  <c r="AC92" i="14"/>
  <c r="AB56" i="14"/>
  <c r="AF85" i="14" l="1"/>
  <c r="AM112" i="14"/>
  <c r="AI112" i="14"/>
  <c r="AI111" i="14" s="1"/>
  <c r="AJ112" i="14"/>
  <c r="AL112" i="14"/>
  <c r="AK112" i="14"/>
  <c r="D3" i="19" a="1"/>
  <c r="D3" i="19" s="1"/>
  <c r="AM108" i="14"/>
  <c r="AI108" i="14"/>
  <c r="AI107" i="14" s="1"/>
  <c r="AJ108" i="14"/>
  <c r="AK108" i="14"/>
  <c r="AL108" i="14"/>
  <c r="AM104" i="14"/>
  <c r="AI104" i="14"/>
  <c r="AI103" i="14" s="1"/>
  <c r="AJ104" i="14"/>
  <c r="AK104" i="14"/>
  <c r="AL104" i="14"/>
  <c r="AJ106" i="14"/>
  <c r="AK106" i="14"/>
  <c r="AL106" i="14"/>
  <c r="AM106" i="14"/>
  <c r="AI106" i="14"/>
  <c r="AI105" i="14" s="1"/>
  <c r="AI124" i="14"/>
  <c r="AI123" i="14" s="1"/>
  <c r="AK124" i="14"/>
  <c r="AL124" i="14"/>
  <c r="AM124" i="14"/>
  <c r="AJ124" i="14"/>
  <c r="AJ89" i="14"/>
  <c r="AK89" i="14" s="1"/>
  <c r="AJ151" i="14"/>
  <c r="AK151" i="14" s="1"/>
  <c r="AI150" i="14"/>
  <c r="AJ150" i="14" s="1"/>
  <c r="AI140" i="14"/>
  <c r="AK140" i="14"/>
  <c r="AL140" i="14"/>
  <c r="AJ140" i="14"/>
  <c r="AM140" i="14"/>
  <c r="AC119" i="14"/>
  <c r="AC110" i="14"/>
  <c r="AG119" i="14"/>
  <c r="AG110" i="14"/>
  <c r="AK102" i="14"/>
  <c r="AL102" i="14"/>
  <c r="AJ102" i="14"/>
  <c r="AM102" i="14"/>
  <c r="AI102" i="14"/>
  <c r="AI101" i="14" s="1"/>
  <c r="AI114" i="14"/>
  <c r="AI113" i="14" s="1"/>
  <c r="AM114" i="14"/>
  <c r="AK114" i="14"/>
  <c r="AJ114" i="14"/>
  <c r="AL114" i="14"/>
  <c r="AE119" i="14"/>
  <c r="AE110" i="14"/>
  <c r="AH119" i="14"/>
  <c r="AH110" i="14"/>
  <c r="AM92" i="14"/>
  <c r="AJ92" i="14"/>
  <c r="AK92" i="14"/>
  <c r="AL92" i="14"/>
  <c r="AI92" i="14"/>
  <c r="AI91" i="14" s="1"/>
  <c r="AD119" i="14"/>
  <c r="AD110" i="14"/>
  <c r="AM116" i="14"/>
  <c r="AI116" i="14"/>
  <c r="AI115" i="14" s="1"/>
  <c r="AK116" i="14"/>
  <c r="AJ116" i="14"/>
  <c r="AL116" i="14"/>
  <c r="AF119" i="14"/>
  <c r="AF110" i="14"/>
  <c r="AI84" i="14"/>
  <c r="AI83" i="14" s="1"/>
  <c r="AI86" i="14" s="1"/>
  <c r="AI56" i="14"/>
  <c r="AE57" i="14"/>
  <c r="AC57" i="14"/>
  <c r="AF57" i="14"/>
  <c r="AB57" i="14"/>
  <c r="H3" i="19" a="1"/>
  <c r="H3" i="19" s="1"/>
  <c r="L3" i="19" a="1"/>
  <c r="L3" i="19" s="1"/>
  <c r="J3" i="19" a="1"/>
  <c r="J3" i="19" s="1"/>
  <c r="S8" i="14"/>
  <c r="W8" i="14"/>
  <c r="AB20" i="14"/>
  <c r="AI20" i="14"/>
  <c r="AB125" i="14"/>
  <c r="AG142" i="14" l="1"/>
  <c r="AG120" i="14"/>
  <c r="AE142" i="14"/>
  <c r="AE120" i="14"/>
  <c r="AC142" i="14"/>
  <c r="AC120" i="14"/>
  <c r="AD142" i="14"/>
  <c r="AD120" i="14"/>
  <c r="AF142" i="14"/>
  <c r="AJ142" i="14" s="1"/>
  <c r="AF120" i="14"/>
  <c r="AH142" i="14"/>
  <c r="AH120" i="14"/>
  <c r="AJ123" i="14"/>
  <c r="AK123" i="14" s="1"/>
  <c r="AL123" i="14" s="1"/>
  <c r="AM123" i="14" s="1"/>
  <c r="AJ110" i="14"/>
  <c r="AK110" i="14"/>
  <c r="AL110" i="14"/>
  <c r="AM110" i="14"/>
  <c r="AI110" i="14"/>
  <c r="AI109" i="14" s="1"/>
  <c r="AJ109" i="14" s="1"/>
  <c r="AK109" i="14" s="1"/>
  <c r="AL109" i="14" s="1"/>
  <c r="AM109" i="14" s="1"/>
  <c r="AJ91" i="14"/>
  <c r="AJ93" i="14" s="1"/>
  <c r="AJ113" i="14"/>
  <c r="AK113" i="14" s="1"/>
  <c r="AL113" i="14" s="1"/>
  <c r="AM113" i="14" s="1"/>
  <c r="AJ111" i="14"/>
  <c r="AK111" i="14" s="1"/>
  <c r="AL111" i="14" s="1"/>
  <c r="AM111" i="14" s="1"/>
  <c r="AK150" i="14"/>
  <c r="AE125" i="14"/>
  <c r="AD125" i="14"/>
  <c r="AC125" i="14"/>
  <c r="AL151" i="14"/>
  <c r="AJ115" i="14"/>
  <c r="AK115" i="14" s="1"/>
  <c r="AL115" i="14" s="1"/>
  <c r="AI139" i="14"/>
  <c r="AI138" i="14" s="1"/>
  <c r="AH125" i="14"/>
  <c r="AF125" i="14"/>
  <c r="AK91" i="14"/>
  <c r="AJ107" i="14"/>
  <c r="AK107" i="14" s="1"/>
  <c r="AL107" i="14" s="1"/>
  <c r="AM107" i="14" s="1"/>
  <c r="AG125" i="14"/>
  <c r="AJ103" i="14"/>
  <c r="AK103" i="14" s="1"/>
  <c r="AL103" i="14" s="1"/>
  <c r="AM103" i="14" s="1"/>
  <c r="AI93" i="14"/>
  <c r="AL89" i="14"/>
  <c r="AL91" i="14" s="1"/>
  <c r="AJ101" i="14"/>
  <c r="AJ105" i="14"/>
  <c r="AK105" i="14" s="1"/>
  <c r="AL105" i="14" s="1"/>
  <c r="AM105" i="14" s="1"/>
  <c r="AI58" i="14"/>
  <c r="AI51" i="14"/>
  <c r="T8" i="14"/>
  <c r="X8" i="14"/>
  <c r="AJ20" i="14"/>
  <c r="AK20" i="14" s="1"/>
  <c r="AB31" i="14"/>
  <c r="AL142" i="14" l="1"/>
  <c r="AK142" i="14"/>
  <c r="AM142" i="14"/>
  <c r="AI142" i="14"/>
  <c r="A129" i="14" a="1"/>
  <c r="A129" i="14" s="1"/>
  <c r="AM115" i="14"/>
  <c r="A130" i="14" s="1" a="1"/>
  <c r="A130" i="14" s="1"/>
  <c r="AL150" i="14"/>
  <c r="AM151" i="14"/>
  <c r="AM150" i="14" s="1"/>
  <c r="AK93" i="14"/>
  <c r="A132" i="14" a="1"/>
  <c r="A132" i="14" s="1"/>
  <c r="A131" i="14" a="1"/>
  <c r="A131" i="14" s="1"/>
  <c r="AK101" i="14"/>
  <c r="AL101" i="14" s="1"/>
  <c r="AM101" i="14" s="1"/>
  <c r="A133" i="14" a="1"/>
  <c r="A133" i="14" s="1"/>
  <c r="AM89" i="14"/>
  <c r="AL93" i="14"/>
  <c r="AB32" i="14"/>
  <c r="F3" i="19" a="1"/>
  <c r="F3" i="19" s="1"/>
  <c r="AL20" i="14"/>
  <c r="AM20" i="14" s="1"/>
  <c r="U8" i="14"/>
  <c r="Y8" i="14"/>
  <c r="A128" i="14" l="1" a="1"/>
  <c r="AG135" i="14" s="1"/>
  <c r="AG143" i="14" s="1"/>
  <c r="AG153" i="14" s="1"/>
  <c r="AM91" i="14"/>
  <c r="V8" i="14"/>
  <c r="AA8" i="14" s="1"/>
  <c r="Z8" i="14"/>
  <c r="AF135" i="14" l="1"/>
  <c r="AF143" i="14" s="1"/>
  <c r="AF153" i="14" s="1"/>
  <c r="AH135" i="14"/>
  <c r="AH143" i="14" s="1"/>
  <c r="AH153" i="14" s="1"/>
  <c r="A128" i="14"/>
  <c r="AC135" i="14"/>
  <c r="AC143" i="14" s="1"/>
  <c r="AC153" i="14" s="1"/>
  <c r="AD135" i="14"/>
  <c r="AD143" i="14" s="1"/>
  <c r="AD153" i="14" s="1"/>
  <c r="AB135" i="14"/>
  <c r="AB143" i="14" s="1"/>
  <c r="AB153" i="14" s="1"/>
  <c r="AE135" i="14"/>
  <c r="AE143" i="14" s="1"/>
  <c r="AE153" i="14" s="1"/>
  <c r="AA135" i="14"/>
  <c r="AA143" i="14" s="1"/>
  <c r="AA153" i="14" s="1"/>
  <c r="AM93" i="14"/>
  <c r="AB8" i="14"/>
  <c r="AC8" i="14" l="1"/>
  <c r="AD8" i="14" s="1"/>
  <c r="AE8" i="14" s="1"/>
  <c r="AF8" i="14" s="1"/>
  <c r="AG8" i="14" s="1"/>
  <c r="AH8" i="14" s="1"/>
  <c r="AI8" i="14" s="1"/>
  <c r="AJ24" i="14" l="1"/>
  <c r="AJ31" i="14" s="1"/>
  <c r="AJ36" i="14"/>
  <c r="AJ61" i="14"/>
  <c r="AJ72" i="14" s="1"/>
  <c r="A3" i="19" a="1"/>
  <c r="A3" i="19" s="1"/>
  <c r="AJ78" i="14"/>
  <c r="AJ77" i="14" s="1"/>
  <c r="AJ8" i="14"/>
  <c r="AI31" i="14"/>
  <c r="AK8" i="14"/>
  <c r="AL36" i="14" s="1"/>
  <c r="AJ84" i="14" l="1"/>
  <c r="AK36" i="14"/>
  <c r="AK56" i="14"/>
  <c r="AK84" i="14"/>
  <c r="AK61" i="14"/>
  <c r="AL61" i="14" s="1"/>
  <c r="AM61" i="14" s="1"/>
  <c r="AJ11" i="14"/>
  <c r="AJ56" i="14"/>
  <c r="AK24" i="14"/>
  <c r="AL24" i="14" s="1"/>
  <c r="AJ81" i="14"/>
  <c r="AJ83" i="14" s="1"/>
  <c r="AJ86" i="14" s="1"/>
  <c r="AK78" i="14"/>
  <c r="AK77" i="14" s="1"/>
  <c r="AL78" i="14"/>
  <c r="AJ37" i="14"/>
  <c r="AJ49" i="14"/>
  <c r="AJ28" i="14"/>
  <c r="AJ29" i="14" s="1"/>
  <c r="AJ63" i="14"/>
  <c r="AJ73" i="14"/>
  <c r="AJ67" i="14"/>
  <c r="AI30" i="14"/>
  <c r="AI96" i="14" s="1"/>
  <c r="AI32" i="14"/>
  <c r="AI33" i="14"/>
  <c r="AL8" i="14"/>
  <c r="AM36" i="14" s="1"/>
  <c r="AK72" i="14" l="1"/>
  <c r="AL56" i="14"/>
  <c r="AL84" i="14"/>
  <c r="AI98" i="14"/>
  <c r="AI119" i="14" s="1"/>
  <c r="AI120" i="14" s="1"/>
  <c r="AI97" i="14"/>
  <c r="AI125" i="14"/>
  <c r="AI135" i="14" s="1"/>
  <c r="AI143" i="14" s="1"/>
  <c r="AI153" i="14" s="1"/>
  <c r="AI137" i="14"/>
  <c r="AI141" i="14" s="1"/>
  <c r="AL77" i="14"/>
  <c r="AM77" i="14" s="1"/>
  <c r="AM24" i="14"/>
  <c r="AK11" i="14"/>
  <c r="AJ19" i="14"/>
  <c r="AJ15" i="14"/>
  <c r="AJ13" i="14" s="1"/>
  <c r="AJ16" i="14" s="1"/>
  <c r="AJ17" i="14" s="1"/>
  <c r="AK31" i="14"/>
  <c r="AK32" i="14" s="1"/>
  <c r="AL72" i="14"/>
  <c r="AM72" i="14"/>
  <c r="AJ30" i="14"/>
  <c r="AJ50" i="14"/>
  <c r="AJ51" i="14"/>
  <c r="AJ58" i="14"/>
  <c r="AL37" i="14"/>
  <c r="AL49" i="14"/>
  <c r="AJ69" i="14"/>
  <c r="AJ74" i="14" s="1"/>
  <c r="AM63" i="14"/>
  <c r="AM78" i="14"/>
  <c r="AL63" i="14"/>
  <c r="AK63" i="14"/>
  <c r="AK67" i="14"/>
  <c r="AK28" i="14"/>
  <c r="AK29" i="14" s="1"/>
  <c r="AK37" i="14"/>
  <c r="AK49" i="14"/>
  <c r="AJ33" i="14"/>
  <c r="AJ32" i="14"/>
  <c r="AM8" i="14"/>
  <c r="AM56" i="14" l="1"/>
  <c r="AM84" i="14"/>
  <c r="AJ95" i="14"/>
  <c r="AJ139" i="14" s="1"/>
  <c r="AJ138" i="14" s="1"/>
  <c r="AJ18" i="14"/>
  <c r="AJ96" i="14" s="1"/>
  <c r="AJ21" i="14"/>
  <c r="AL11" i="14"/>
  <c r="AK15" i="14"/>
  <c r="AK13" i="14" s="1"/>
  <c r="AK16" i="14" s="1"/>
  <c r="AK19" i="14"/>
  <c r="AJ14" i="14"/>
  <c r="AM31" i="14"/>
  <c r="AL31" i="14"/>
  <c r="AL32" i="14" s="1"/>
  <c r="AL73" i="14"/>
  <c r="AL69" i="14"/>
  <c r="AL74" i="14" s="1"/>
  <c r="AM73" i="14"/>
  <c r="AM69" i="14"/>
  <c r="AM74" i="14" s="1"/>
  <c r="AM81" i="14"/>
  <c r="AM83" i="14" s="1"/>
  <c r="AM86" i="14" s="1"/>
  <c r="AL81" i="14"/>
  <c r="AL83" i="14" s="1"/>
  <c r="AL86" i="14" s="1"/>
  <c r="AK81" i="14"/>
  <c r="AK83" i="14" s="1"/>
  <c r="AK86" i="14" s="1"/>
  <c r="AK73" i="14"/>
  <c r="AK69" i="14"/>
  <c r="AK74" i="14" s="1"/>
  <c r="AM28" i="14"/>
  <c r="AL28" i="14"/>
  <c r="AL29" i="14" s="1"/>
  <c r="AL50" i="14"/>
  <c r="AL51" i="14"/>
  <c r="AL58" i="14"/>
  <c r="AK33" i="14"/>
  <c r="AM37" i="14"/>
  <c r="AM49" i="14"/>
  <c r="A3" i="34" a="1"/>
  <c r="A3" i="34" s="1"/>
  <c r="AK50" i="14"/>
  <c r="AK51" i="14"/>
  <c r="AK58" i="14"/>
  <c r="AK30" i="14"/>
  <c r="B1" i="32" a="1"/>
  <c r="B1" i="32" s="1"/>
  <c r="B1" i="34" a="1"/>
  <c r="B1" i="34" s="1"/>
  <c r="AK14" i="14" l="1"/>
  <c r="AJ97" i="14"/>
  <c r="AK95" i="14"/>
  <c r="AJ98" i="14"/>
  <c r="AJ119" i="14" s="1"/>
  <c r="AM11" i="14"/>
  <c r="AL15" i="14"/>
  <c r="AL13" i="14" s="1"/>
  <c r="AL16" i="14" s="1"/>
  <c r="AL95" i="14" s="1"/>
  <c r="AL19" i="14"/>
  <c r="AK21" i="14"/>
  <c r="AM30" i="14"/>
  <c r="AL33" i="14"/>
  <c r="AL30" i="14"/>
  <c r="AK17" i="14"/>
  <c r="AM50" i="14"/>
  <c r="AM58" i="14"/>
  <c r="AM51" i="14"/>
  <c r="AM29" i="14"/>
  <c r="AK18" i="14"/>
  <c r="AK96" i="14" s="1"/>
  <c r="AM33" i="14"/>
  <c r="AM32" i="14"/>
  <c r="AK97" i="14" l="1"/>
  <c r="AJ125" i="14"/>
  <c r="AJ135" i="14" s="1"/>
  <c r="AJ143" i="14" s="1"/>
  <c r="AJ153" i="14" s="1"/>
  <c r="AJ120" i="14"/>
  <c r="AJ137" i="14"/>
  <c r="AJ141" i="14" s="1"/>
  <c r="AL14" i="14"/>
  <c r="AM15" i="14"/>
  <c r="AM13" i="14" s="1"/>
  <c r="AM14" i="14" s="1"/>
  <c r="AM19" i="14"/>
  <c r="AK139" i="14"/>
  <c r="AK138" i="14" s="1"/>
  <c r="AK98" i="14"/>
  <c r="AK119" i="14" s="1"/>
  <c r="AK120" i="14" s="1"/>
  <c r="AL17" i="14"/>
  <c r="AL21" i="14"/>
  <c r="AL18" i="14"/>
  <c r="AL96" i="14" s="1"/>
  <c r="AL97" i="14" s="1"/>
  <c r="AM16" i="14" l="1"/>
  <c r="AM95" i="14" s="1"/>
  <c r="AL139" i="14"/>
  <c r="AL138" i="14" s="1"/>
  <c r="AL98" i="14"/>
  <c r="AL119" i="14" s="1"/>
  <c r="AL120" i="14" s="1"/>
  <c r="AK137" i="14"/>
  <c r="AK141" i="14" s="1"/>
  <c r="AK125" i="14"/>
  <c r="AK135" i="14" s="1"/>
  <c r="AK143" i="14" s="1"/>
  <c r="AK153" i="14" s="1"/>
  <c r="AM18" i="14" l="1"/>
  <c r="AM96" i="14" s="1"/>
  <c r="AM97" i="14" s="1"/>
  <c r="AM17" i="14"/>
  <c r="AM21" i="14"/>
  <c r="AM139" i="14"/>
  <c r="AM138" i="14" s="1"/>
  <c r="AL125" i="14"/>
  <c r="AL135" i="14" s="1"/>
  <c r="AL143" i="14" s="1"/>
  <c r="AL153" i="14" s="1"/>
  <c r="AL137" i="14"/>
  <c r="AL141" i="14" s="1"/>
  <c r="AM98" i="14" l="1"/>
  <c r="AM119" i="14" s="1"/>
  <c r="AM120" i="14" s="1"/>
  <c r="AM125" i="14" l="1"/>
  <c r="AM135" i="14" s="1"/>
  <c r="N12" i="15" s="1"/>
  <c r="N14" i="15" s="1"/>
  <c r="N16" i="15" s="1"/>
  <c r="N18" i="15" s="1"/>
  <c r="AM137" i="14"/>
  <c r="AM141" i="14" s="1"/>
  <c r="AM143" i="14" l="1"/>
  <c r="AM153" i="14" s="1"/>
  <c r="AW164" i="14" s="1" a="1"/>
  <c r="AW164" i="14" s="1"/>
  <c r="J6" i="15" l="1" a="1"/>
  <c r="I12" i="15" s="1"/>
  <c r="I14" i="15" s="1"/>
  <c r="I16" i="15" s="1"/>
  <c r="I18" i="15" s="1"/>
  <c r="BA174" i="14"/>
  <c r="BA175" i="14" s="1"/>
  <c r="BA178" i="14" s="1"/>
  <c r="BA180" i="14" s="1"/>
  <c r="BA181" i="14" s="1"/>
  <c r="AV174" i="14"/>
  <c r="AV175" i="14" s="1"/>
  <c r="AV178" i="14" s="1"/>
  <c r="AV180" i="14" s="1"/>
  <c r="AV181" i="14" s="1"/>
  <c r="N9" i="15" l="1"/>
  <c r="M9" i="15"/>
  <c r="J6" i="15"/>
  <c r="J9" i="15" s="1"/>
  <c r="K9" i="15"/>
  <c r="L9" i="15"/>
  <c r="AC159" i="14"/>
  <c r="AC167" i="14"/>
  <c r="N19" i="15" l="1"/>
  <c r="N20" i="15" s="1"/>
  <c r="N23" i="15" s="1"/>
  <c r="N25" i="15" s="1"/>
  <c r="N26" i="15" s="1"/>
  <c r="I19" i="15"/>
  <c r="I20" i="15" s="1"/>
  <c r="I23" i="15" s="1"/>
  <c r="I25" i="15" s="1"/>
  <c r="I26" i="15" s="1"/>
  <c r="Q12" i="15" s="1"/>
  <c r="Q29" i="15" l="1"/>
  <c r="Q4" i="15"/>
  <c r="Q20"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<sst xmlns="http://schemas.openxmlformats.org/spreadsheetml/2006/main" count="13203" uniqueCount="1150">
  <si>
    <t>Sociedad Química y Minera de Chile S.A. (NYSE:SQM)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</si>
  <si>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</si>
  <si>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</si>
  <si>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</si>
  <si>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</si>
  <si>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</si>
  <si>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</si>
  <si>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</si>
  <si>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</si>
  <si>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</si>
  <si>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</si>
  <si>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</si>
  <si>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</si>
  <si>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</si>
  <si>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</si>
  <si>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</si>
  <si>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</si>
  <si>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Dec-31-1994A</t>
  </si>
  <si>
    <t>‡12 months
Dec-31-1995A</t>
  </si>
  <si>
    <t>Data Source Change</t>
  </si>
  <si>
    <t>12 months
Dec-31-1996A</t>
  </si>
  <si>
    <t>12 months
Dec-31-1997A</t>
  </si>
  <si>
    <t>12 months
Dec-31-1999A</t>
  </si>
  <si>
    <t>12 months
Dec-31-2000A</t>
  </si>
  <si>
    <t>12 months
Dec-31-2001A</t>
  </si>
  <si>
    <t>12 months
Dec-31-2002A</t>
  </si>
  <si>
    <t>12 months
Dec-31-2003A</t>
  </si>
  <si>
    <t>12 months
Dec-31-2004A</t>
  </si>
  <si>
    <t>12 months
Dec-31-2005A</t>
  </si>
  <si>
    <t>12 months
Dec-31-2006A</t>
  </si>
  <si>
    <t>12 months
Dec-31-2007A</t>
  </si>
  <si>
    <t>12 months
Dec-31-2008A</t>
  </si>
  <si>
    <t>12 months
Dec-31-2009A</t>
  </si>
  <si>
    <t>12 months
Dec-31-2010A</t>
  </si>
  <si>
    <t>12 months
Dec-31-2011A</t>
  </si>
  <si>
    <t>12 months
Dec-31-2012A</t>
  </si>
  <si>
    <t>12 months
Dec-31-2013A</t>
  </si>
  <si>
    <t>12 months
Dec-31-2014A</t>
  </si>
  <si>
    <t>12 months
Dec-31-2015A</t>
  </si>
  <si>
    <t>12 months
Dec-31-2016A</t>
  </si>
  <si>
    <t>12 months
Dec-31-2017A</t>
  </si>
  <si>
    <t>12 months
Dec-31-2018A</t>
  </si>
  <si>
    <t>12 months
Dec-31-2019A</t>
  </si>
  <si>
    <t>12 months
Dec-31-2020A</t>
  </si>
  <si>
    <t>12 months
Dec-31-2021A</t>
  </si>
  <si>
    <t>12 months
Dec-31-2022A</t>
  </si>
  <si>
    <t>LTM²
12 months
Sep-30-2023A</t>
  </si>
  <si>
    <t>12 months†
Dec-31-2023E</t>
  </si>
  <si>
    <t>Currency</t>
  </si>
  <si>
    <t>USD</t>
  </si>
  <si>
    <t>DSC</t>
  </si>
  <si>
    <t>Total Revenue</t>
  </si>
  <si>
    <t xml:space="preserve">  Growth Over Prior Year</t>
  </si>
  <si>
    <t>NA</t>
  </si>
  <si>
    <t>Gross Profit</t>
  </si>
  <si>
    <t>-</t>
  </si>
  <si>
    <t xml:space="preserve">  Margin %</t>
  </si>
  <si>
    <t>EBITDA</t>
  </si>
  <si>
    <t>EBIT</t>
  </si>
  <si>
    <t>Earnings from Cont. Ops.</t>
  </si>
  <si>
    <t>Net Income</t>
  </si>
  <si>
    <t>Diluted EPS Excl. Extra Items³</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</si>
  <si>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</si>
  <si>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</si>
  <si>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</si>
  <si>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</si>
  <si>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</si>
  <si>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</si>
  <si>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</si>
  <si>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</si>
  <si>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</si>
  <si>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above.‡Sourced from data collected by Compustat.</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</si>
  <si>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</si>
  <si>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</si>
  <si>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</si>
  <si>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</si>
  <si>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</si>
  <si>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</si>
  <si>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</si>
  <si>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</si>
  <si>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</si>
  <si>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</si>
  <si>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</si>
  <si>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</si>
  <si>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</si>
  <si>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</si>
  <si>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</si>
  <si>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</si>
  <si>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</si>
  <si>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</si>
  <si>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Sep-30-2023A</t>
  </si>
  <si>
    <t>12 months
Dec-31-2023E</t>
  </si>
  <si>
    <t>12 months
Dec-31-2024E</t>
  </si>
  <si>
    <t>12 months
Dec-31-2025E</t>
  </si>
  <si>
    <t>TEV/Total Revenue</t>
  </si>
  <si>
    <t>TEV/EBITDA</t>
  </si>
  <si>
    <t>TEV/EBIT</t>
  </si>
  <si>
    <t>P/Diluted EPS Before Extra</t>
  </si>
  <si>
    <t>P/BV</t>
  </si>
  <si>
    <t>Price/Tang BV</t>
  </si>
  <si>
    <t xml:space="preserve">
               </t>
  </si>
  <si>
    <t>Sociedad Química y Minera de Chile S.A. (NYSE:SQM)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</si>
  <si>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</si>
  <si>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</si>
  <si>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</si>
  <si>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</si>
  <si>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</si>
  <si>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</si>
  <si>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</si>
  <si>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</si>
  <si>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</si>
  <si>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</si>
  <si>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</si>
  <si>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</si>
  <si>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</si>
  <si>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</si>
  <si>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</si>
  <si>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</si>
  <si>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Dec-31-1994</t>
  </si>
  <si>
    <t>‡12 months
Dec-31-1995</t>
  </si>
  <si>
    <t>12 months
Dec-31-1996</t>
  </si>
  <si>
    <t>12 months
Dec-31-1997</t>
  </si>
  <si>
    <t>12 months
Dec-31-1999</t>
  </si>
  <si>
    <t>Reclassified
12 months
Dec-31-2000</t>
  </si>
  <si>
    <t>Reclassified
12 months
Dec-31-2001</t>
  </si>
  <si>
    <t>12 months
Dec-31-2002</t>
  </si>
  <si>
    <t>Reclassified
12 months
Dec-31-2003</t>
  </si>
  <si>
    <t>Reclassified
12 months
Dec-31-2004</t>
  </si>
  <si>
    <t>12 months
Dec-31-2005</t>
  </si>
  <si>
    <t>Reclassified
12 months
Dec-31-2006</t>
  </si>
  <si>
    <t>Reclassified
12 months
Dec-31-2007</t>
  </si>
  <si>
    <t>Reclassified
12 months
Dec-31-2008</t>
  </si>
  <si>
    <t>Restated
12 months
Dec-31-2009</t>
  </si>
  <si>
    <t>Reclassified
12 months
Dec-31-2010</t>
  </si>
  <si>
    <t>Reclassified
12 months
Dec-31-2011</t>
  </si>
  <si>
    <t>Reclassified
12 months
Dec-31-2012</t>
  </si>
  <si>
    <t>Reclassified
12 months
Dec-31-2013</t>
  </si>
  <si>
    <t>Restated
12 months
Dec-31-2014</t>
  </si>
  <si>
    <t>Restated
12 months
Dec-31-2015</t>
  </si>
  <si>
    <t>Reclassified
12 months
Dec-31-2016</t>
  </si>
  <si>
    <t>Reclassified
12 months
Dec-31-2017</t>
  </si>
  <si>
    <t>Reclassified
12 months
Dec-31-2018</t>
  </si>
  <si>
    <t>Reclassified
12 months
Dec-31-2019</t>
  </si>
  <si>
    <t>Reclassified
12 months
Dec-31-2020</t>
  </si>
  <si>
    <t>Reclassified
12 months
Dec-31-2021</t>
  </si>
  <si>
    <t>12 months
Dec-31-2022</t>
  </si>
  <si>
    <t>LTM
12 months
Sep-30-2023</t>
  </si>
  <si>
    <t>Revenue</t>
  </si>
  <si>
    <t>Other Revenue</t>
  </si>
  <si>
    <t xml:space="preserve">  Total Revenue</t>
  </si>
  <si>
    <t>Cost Of Goods Sold</t>
  </si>
  <si>
    <t xml:space="preserve">  Gross Profit</t>
  </si>
  <si>
    <t>Selling General &amp; Admin Exp.</t>
  </si>
  <si>
    <t>Exploration/Drilling Costs</t>
  </si>
  <si>
    <t>Provision for Bad Debts</t>
  </si>
  <si>
    <t>R &amp; D Exp.</t>
  </si>
  <si>
    <t>Depreciation &amp; Amort.</t>
  </si>
  <si>
    <t>Impair. of Oil, Gas &amp; Mineral Prop.</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</si>
  <si>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</si>
  <si>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</si>
  <si>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</si>
  <si>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</si>
  <si>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</si>
  <si>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</si>
  <si>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</si>
  <si>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Currency Exchange Gains (Loss)</t>
  </si>
  <si>
    <t>Other Non-Operating Inc. (Exp.)</t>
  </si>
  <si>
    <t xml:space="preserve">  EBT Excl. Unusual Items</t>
  </si>
  <si>
    <t>Restructuring Charges</t>
  </si>
  <si>
    <t>Impairment of Goodwill</t>
  </si>
  <si>
    <t>Gain (Loss) On Sale Of Invest.</t>
  </si>
  <si>
    <t>Gain (Loss) On Sale Of Assets</t>
  </si>
  <si>
    <t>Asset Writedown</t>
  </si>
  <si>
    <t>Insurance Settlements</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</si>
  <si>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</si>
  <si>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</si>
  <si>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</si>
  <si>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</si>
  <si>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</si>
  <si>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</si>
  <si>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</si>
  <si>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</si>
  <si>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</si>
  <si>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</si>
  <si>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</si>
  <si>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</si>
  <si>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</si>
  <si>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</si>
  <si>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</si>
  <si>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</si>
  <si>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</si>
  <si>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</si>
  <si>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</si>
  <si>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</si>
  <si>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</si>
  <si>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</si>
  <si>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</si>
  <si>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</si>
  <si>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</si>
  <si>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</si>
  <si>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</si>
  <si>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</si>
  <si>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Effective Tax Rate %</t>
  </si>
  <si>
    <t>Current Domestic Taxes</t>
  </si>
  <si>
    <t>Current Foreign Taxes</t>
  </si>
  <si>
    <t>Total Current Taxes</t>
  </si>
  <si>
    <t>Deferred Domestic Taxes</t>
  </si>
  <si>
    <t>Deferred Foreign Taxes</t>
  </si>
  <si>
    <t>Total Deferred Taxes</t>
  </si>
  <si>
    <t>Normalized Net Income</t>
  </si>
  <si>
    <t>Interest Capitalized</t>
  </si>
  <si>
    <t>Interest on Long Term Debt</t>
  </si>
  <si>
    <t>Non-Cash Pension Expense</t>
  </si>
  <si>
    <t>Filing Date</t>
  </si>
  <si>
    <t>Restatement Type</t>
  </si>
  <si>
    <t>O</t>
  </si>
  <si>
    <t>RC</t>
  </si>
  <si>
    <t>NC</t>
  </si>
  <si>
    <t>RCA</t>
  </si>
  <si>
    <t>NCA</t>
  </si>
  <si>
    <t>RSA</t>
  </si>
  <si>
    <t>Calculation Type</t>
  </si>
  <si>
    <t>REP</t>
  </si>
  <si>
    <t>LTM</t>
  </si>
  <si>
    <t>Supplemental Operating Expense Items</t>
  </si>
  <si>
    <t>Advertising Exp.</t>
  </si>
  <si>
    <t>Marketing Exp.</t>
  </si>
  <si>
    <t>Selling and Marketing Exp.</t>
  </si>
  <si>
    <t>General and Administrative Exp.</t>
  </si>
  <si>
    <t>R&amp;D Exp.</t>
  </si>
  <si>
    <t>Exploration/Drilling Expenses</t>
  </si>
  <si>
    <t>Net Rental Exp.</t>
  </si>
  <si>
    <t>Imputed Oper. Lease Interest Exp.</t>
  </si>
  <si>
    <t>Imputed Oper. Lease Depreciation</t>
  </si>
  <si>
    <t>Maintenance &amp; Repair Exp.</t>
  </si>
  <si>
    <t>Stock-Based Comp., Unallocated</t>
  </si>
  <si>
    <t xml:space="preserve">  Stock-Based Comp., Total</t>
  </si>
  <si>
    <t>U.S. GAAP Summary</t>
  </si>
  <si>
    <t xml:space="preserve">Net Income </t>
  </si>
  <si>
    <t>NI to Common Incl. Extra Items</t>
  </si>
  <si>
    <t>Basic EPS Incl. Extra Items</t>
  </si>
  <si>
    <t>** For Periods sourced from Compustat data, Diluted EPS &amp; Diluted WASO values are copied from Basic EPS &amp; Basic WASO.</t>
  </si>
  <si>
    <t>Note: For multiple class companies, per share items are primary class equivalent, and for foreign companies listed as primary ADRs, per share items are ADR-equivalent.</t>
  </si>
  <si>
    <t>‡ Sourced from data collected by Compustat.</t>
  </si>
  <si>
    <t>Sociedad Química y Minera de Chile S.A. (NYSE:SQM)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</si>
  <si>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</si>
  <si>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</si>
  <si>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</si>
  <si>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</si>
  <si>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</si>
  <si>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</si>
  <si>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</si>
  <si>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</si>
  <si>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</si>
  <si>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</si>
  <si>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</si>
  <si>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</si>
  <si>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‡Dec-31-1994</t>
  </si>
  <si>
    <t>‡Dec-31-1995</t>
  </si>
  <si>
    <t>Restated
Dec-31-2000</t>
  </si>
  <si>
    <t>Reclassified
Dec-31-2001</t>
  </si>
  <si>
    <t>Reclassified
Dec-31-2002</t>
  </si>
  <si>
    <t>Restated
Dec-31-2009</t>
  </si>
  <si>
    <t>Reclassified
Dec-31-2012</t>
  </si>
  <si>
    <t>Restated
Dec-31-2014</t>
  </si>
  <si>
    <t>Restated
Dec-31-2016</t>
  </si>
  <si>
    <t>Reclassified
Dec-31-2017</t>
  </si>
  <si>
    <t>Reclassified
Dec-31-2018</t>
  </si>
  <si>
    <t>Restated
Dec-31-2021</t>
  </si>
  <si>
    <t>ASSETS</t>
  </si>
  <si>
    <t>Cash And Equivalents</t>
  </si>
  <si>
    <t>Short Term Investments</t>
  </si>
  <si>
    <t>Trading Asset Securities</t>
  </si>
  <si>
    <t xml:space="preserve">  Total Cash &amp; ST Investments</t>
  </si>
  <si>
    <t>Accounts Receivable</t>
  </si>
  <si>
    <t>Other Receivables</t>
  </si>
  <si>
    <t>Notes Receivable</t>
  </si>
  <si>
    <t xml:space="preserve">  Total Receivables</t>
  </si>
  <si>
    <t>Inventory</t>
  </si>
  <si>
    <t>Prepaid Exp.</t>
  </si>
  <si>
    <t>Deferred Tax Assets, Curr.</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</si>
  <si>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</si>
  <si>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</si>
  <si>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</si>
  <si>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</si>
  <si>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</si>
  <si>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</si>
  <si>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</si>
  <si>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</si>
  <si>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Accounts Receivable Long-Term</t>
  </si>
  <si>
    <t>Deferred Tax Assets, LT</t>
  </si>
  <si>
    <t>Deferred Charges, LT</t>
  </si>
  <si>
    <t>Other Long-Term Assets</t>
  </si>
  <si>
    <t>Total Assets</t>
  </si>
  <si>
    <t>LIABILITIES</t>
  </si>
  <si>
    <t>Accounts Payable</t>
  </si>
  <si>
    <t>Accrued Exp.</t>
  </si>
  <si>
    <t>Short-term Borrowings</t>
  </si>
  <si>
    <t>Curr. Port. of LT Debt</t>
  </si>
  <si>
    <t>Curr. Port. of Leases</t>
  </si>
  <si>
    <t>Curr. Income Taxes Payable</t>
  </si>
  <si>
    <t>Unearned Revenue, Current</t>
  </si>
  <si>
    <t>Def. Tax Liability, Curr.</t>
  </si>
  <si>
    <t>Other Current Liabilities</t>
  </si>
  <si>
    <t xml:space="preserve">  Total Current Liabilities</t>
  </si>
  <si>
    <t>Long-Term Debt</t>
  </si>
  <si>
    <t>Long-Term Leases</t>
  </si>
  <si>
    <t>Pension &amp; Other Post-Retire. Benefits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</si>
  <si>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</si>
  <si>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</si>
  <si>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</si>
  <si>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</si>
  <si>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</si>
  <si>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</si>
  <si>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</si>
  <si>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</si>
  <si>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</si>
  <si>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Minority Interest</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</si>
  <si>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</si>
  <si>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</si>
  <si>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</si>
  <si>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</si>
  <si>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</si>
  <si>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</si>
  <si>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</si>
  <si>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</si>
  <si>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</si>
  <si>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</si>
  <si>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</si>
  <si>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Total Minority Interest</t>
  </si>
  <si>
    <t>Equity Method Investments</t>
  </si>
  <si>
    <t>Inventory Method</t>
  </si>
  <si>
    <t>Avg Cost</t>
  </si>
  <si>
    <t>Raw Materials Inventory</t>
  </si>
  <si>
    <t>Work in Progress Inventory</t>
  </si>
  <si>
    <t>Finished Goods Inventory</t>
  </si>
  <si>
    <t>Other Inventory Accounts</t>
  </si>
  <si>
    <t>Land</t>
  </si>
  <si>
    <t>Buildings</t>
  </si>
  <si>
    <t>Machinery</t>
  </si>
  <si>
    <t>Construction in Progress</t>
  </si>
  <si>
    <t>Natural Resources, at Cost</t>
  </si>
  <si>
    <t>Full Time Employees</t>
  </si>
  <si>
    <t>Assets under Cap. Lease, Gross</t>
  </si>
  <si>
    <t>Assets under Cap. Lease, Accum. Depr.</t>
  </si>
  <si>
    <t>Accum. Allowance for Doubtful Accts</t>
  </si>
  <si>
    <t>RS</t>
  </si>
  <si>
    <t>RD</t>
  </si>
  <si>
    <t>RDA</t>
  </si>
  <si>
    <t>RUP</t>
  </si>
  <si>
    <t>Total Assets - U.S. GAAP</t>
  </si>
  <si>
    <t>Total Liabilities - U.S. GAAP</t>
  </si>
  <si>
    <t>Shareholders Equity - U.S. GAAP</t>
  </si>
  <si>
    <t>Note: For multiple class companies, total share counts are primary class equivalent, and for foreign companies listed as primary ADRs, total share counts are ADR-equivalent.</t>
  </si>
  <si>
    <t>Sociedad Química y Minera de Chile S.A. (NYSE:SQM) &gt; Financials &gt; Cash Flow</t>
  </si>
  <si>
    <t>In Millions of the reported currency, except per share items.</t>
  </si>
  <si>
    <t>Template:</t>
  </si>
  <si>
    <t>Restatement:</t>
  </si>
  <si>
    <t>Period Type:</t>
  </si>
  <si>
    <t>Order:</t>
  </si>
  <si>
    <t>Currency:</t>
  </si>
  <si>
    <t>Conversion:</t>
  </si>
  <si>
    <t>Units:</t>
  </si>
  <si>
    <t>Decimals:</t>
  </si>
  <si>
    <t>Source:</t>
  </si>
  <si>
    <t>Cash Flow</t>
  </si>
  <si>
    <t>12 months
Dec-31-2000</t>
  </si>
  <si>
    <t>12 months
Dec-31-2001</t>
  </si>
  <si>
    <t>12 months
Dec-31-2003</t>
  </si>
  <si>
    <t>12 months
Dec-31-2004</t>
  </si>
  <si>
    <t>12 months
Dec-31-2006</t>
  </si>
  <si>
    <t>12 months
Dec-31-2007</t>
  </si>
  <si>
    <t>12 months
Dec-31-2008</t>
  </si>
  <si>
    <t>12 months
Dec-31-2010</t>
  </si>
  <si>
    <t>12 months
Dec-31-2011</t>
  </si>
  <si>
    <t>12 months
Dec-31-2012</t>
  </si>
  <si>
    <t>12 months
Dec-31-2013</t>
  </si>
  <si>
    <t>Restated
12 months
Dec-31-2016</t>
  </si>
  <si>
    <t>12 months
Dec-31-2017</t>
  </si>
  <si>
    <t>12 months
Dec-31-2018</t>
  </si>
  <si>
    <t>12 months
Dec-31-2019</t>
  </si>
  <si>
    <t>12 months
Dec-31-2020</t>
  </si>
  <si>
    <t>12 months
Dec-31-2021</t>
  </si>
  <si>
    <t>Amort. of Goodwill and Intangibles</t>
  </si>
  <si>
    <t>Depreciation &amp; Amort., Total</t>
  </si>
  <si>
    <t>Other Amortization</t>
  </si>
  <si>
    <t>(Gain) Loss From Sale Of Assets</t>
  </si>
  <si>
    <t>(Gain) Loss On Sale Of Invest.</t>
  </si>
  <si>
    <t>Asset Writedown &amp; Restructuring Costs</t>
  </si>
  <si>
    <t>(Income) Loss on Equity Invest.</t>
  </si>
  <si>
    <t>Stock-Based Compensation</t>
  </si>
  <si>
    <t>Other Operating Activities</t>
  </si>
  <si>
    <t>Change in Acc. Receivable</t>
  </si>
  <si>
    <t>Change In Inventories</t>
  </si>
  <si>
    <t>Change in Acc. Payable</t>
  </si>
  <si>
    <t>Change in Inc. Taxes</t>
  </si>
  <si>
    <t>Change in Other Net Operating Assets</t>
  </si>
  <si>
    <t xml:space="preserve">  Cash from Ops.</t>
  </si>
  <si>
    <t>Capital Expenditure</t>
  </si>
  <si>
    <t>Sale of Property, Plant, and Equipment</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</si>
  <si>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</si>
  <si>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</si>
  <si>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</si>
  <si>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</si>
  <si>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</si>
  <si>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</si>
  <si>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</si>
  <si>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</si>
  <si>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</si>
  <si>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</si>
  <si>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</si>
  <si>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</si>
  <si>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</si>
  <si>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</si>
  <si>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Issuance of Pref. Stock</t>
  </si>
  <si>
    <t>Common Dividends Paid</t>
  </si>
  <si>
    <t>Common and/or Pref. Dividends Paid</t>
  </si>
  <si>
    <t>Total Dividends Paid</t>
  </si>
  <si>
    <t>Special Dividend Paid</t>
  </si>
  <si>
    <t>Other Financing Activities</t>
  </si>
  <si>
    <t xml:space="preserve">  Cash from Financing</t>
  </si>
  <si>
    <t>Foreign Exchange Rate Adj.</t>
  </si>
  <si>
    <t>Misc. Cash Flow Adj.</t>
  </si>
  <si>
    <t xml:space="preserve">  Net Change in Cash</t>
  </si>
  <si>
    <t>Cash Interest Paid</t>
  </si>
  <si>
    <t>Cash Taxes Paid</t>
  </si>
  <si>
    <t>Levered Free Cash Flow</t>
  </si>
  <si>
    <t>Unlevered Free Cash Flow</t>
  </si>
  <si>
    <t>Change in Net Working Capital</t>
  </si>
  <si>
    <t>Net Debt Issued</t>
  </si>
  <si>
    <t>NV</t>
  </si>
  <si>
    <t>Sociedad Química y Minera de Chile S.A. (NYSE:SQM)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</si>
  <si>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</si>
  <si>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</si>
  <si>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</si>
  <si>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</si>
  <si>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</si>
  <si>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</si>
  <si>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</si>
  <si>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</si>
  <si>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</si>
  <si>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</si>
  <si>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</si>
  <si>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</si>
  <si>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</si>
  <si>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</si>
  <si>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</si>
  <si>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</si>
  <si>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</si>
  <si>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</si>
  <si>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</si>
  <si>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</si>
  <si>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</si>
  <si>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</si>
  <si>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</si>
  <si>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</si>
  <si>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</si>
  <si>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NM</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</si>
  <si>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</si>
  <si>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</si>
  <si>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</si>
  <si>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</si>
  <si>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Sociedad Química y Minera de Chile S.A. (NYSE:SQM)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</si>
  <si>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</si>
  <si>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</si>
  <si>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</si>
  <si>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</si>
  <si>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</si>
  <si>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</si>
  <si>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</si>
  <si>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</si>
  <si>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</si>
  <si>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</si>
  <si>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</si>
  <si>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</si>
  <si>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</si>
  <si>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Sociedad Química y Minera de Chile S.A. (NYSE:SQM)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</si>
  <si>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</si>
  <si>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</si>
  <si>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</si>
  <si>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</si>
  <si>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</si>
  <si>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</si>
  <si>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</si>
  <si>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</si>
  <si>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</si>
  <si>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</si>
  <si>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Dec-31-1996</t>
  </si>
  <si>
    <t xml:space="preserve"> 12 months Dec-31-1997</t>
  </si>
  <si>
    <t xml:space="preserve"> 12 months Dec-31-1999</t>
  </si>
  <si>
    <t xml:space="preserve"> 12 months Dec-31-2000</t>
  </si>
  <si>
    <t xml:space="preserve"> 12 months Dec-31-2001</t>
  </si>
  <si>
    <t xml:space="preserve"> 12 months Dec-31-2002</t>
  </si>
  <si>
    <t xml:space="preserve"> 12 months Dec-31-2003</t>
  </si>
  <si>
    <t xml:space="preserve"> 12 months Dec-31-2004</t>
  </si>
  <si>
    <t xml:space="preserve"> 12 months Dec-31-2005</t>
  </si>
  <si>
    <t xml:space="preserve"> 12 months Dec-31-2006</t>
  </si>
  <si>
    <t xml:space="preserve"> 12 months Dec-31-2007</t>
  </si>
  <si>
    <t xml:space="preserve"> 12 months Dec-31-2008</t>
  </si>
  <si>
    <t xml:space="preserve"> 12 months Dec-31-2009</t>
  </si>
  <si>
    <t xml:space="preserve"> 12 months Dec-31-2010</t>
  </si>
  <si>
    <t xml:space="preserve"> 12 months Dec-31-2011</t>
  </si>
  <si>
    <t xml:space="preserve"> 12 months Dec-31-2012</t>
  </si>
  <si>
    <t xml:space="preserve"> 12 months Dec-31-2013</t>
  </si>
  <si>
    <t xml:space="preserve"> 12 months Dec-31-2014</t>
  </si>
  <si>
    <t xml:space="preserve"> 12 months Dec-31-2015</t>
  </si>
  <si>
    <t xml:space="preserve"> 12 months Dec-31-2016</t>
  </si>
  <si>
    <t xml:space="preserve"> 12 months Dec-31-2017</t>
  </si>
  <si>
    <t xml:space="preserve"> 12 months Dec-31-2018</t>
  </si>
  <si>
    <t xml:space="preserve"> 12 months Dec-31-2019</t>
  </si>
  <si>
    <t xml:space="preserve"> 12 months Dec-31-2020</t>
  </si>
  <si>
    <t xml:space="preserve"> 12 months Dec-31-2021</t>
  </si>
  <si>
    <t xml:space="preserve"> 12 months Dec-31-2022</t>
  </si>
  <si>
    <t xml:space="preserve"> 3 months Sep-30-2023</t>
  </si>
  <si>
    <t xml:space="preserve"> Currency</t>
  </si>
  <si>
    <t xml:space="preserve"> USD</t>
  </si>
  <si>
    <t xml:space="preserve"> Units</t>
  </si>
  <si>
    <t xml:space="preserve"> Millions</t>
  </si>
  <si>
    <t>% of Total</t>
  </si>
  <si>
    <t>Total Common Equity</t>
  </si>
  <si>
    <t xml:space="preserve">  Total Capital</t>
  </si>
  <si>
    <t>Debt Summary Data</t>
  </si>
  <si>
    <t>Total Term Loans</t>
  </si>
  <si>
    <t>Total Senior Bonds and Notes</t>
  </si>
  <si>
    <t>Total Lease Liabilities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</si>
  <si>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</si>
  <si>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</si>
  <si>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</si>
  <si>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</si>
  <si>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</si>
  <si>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</si>
  <si>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</si>
  <si>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</si>
  <si>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</si>
  <si>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Subordinated Debt</t>
  </si>
  <si>
    <t>Subordinated Debt</t>
  </si>
  <si>
    <t>Total Short-Term Borrowings</t>
  </si>
  <si>
    <t>Curr. Port. of LT Debt/Cap. Leases</t>
  </si>
  <si>
    <t>Long-Term Debt (Incl. Cap. Leases)</t>
  </si>
  <si>
    <t>Total Bank Debt</t>
  </si>
  <si>
    <t>Total Secured Debt</t>
  </si>
  <si>
    <t>Total Senior Secured Debt</t>
  </si>
  <si>
    <t>Total Unsecured Debt</t>
  </si>
  <si>
    <t>Senior Unsecured Bonds and Notes</t>
  </si>
  <si>
    <t>Fixed Rate Debt</t>
  </si>
  <si>
    <t>Variable Rate Debt</t>
  </si>
  <si>
    <t>Hedging Activities</t>
  </si>
  <si>
    <t>Credit Ratios</t>
  </si>
  <si>
    <t>Net Debt/EBITDA</t>
  </si>
  <si>
    <t>Total Debt/EBITDA</t>
  </si>
  <si>
    <t>Total Senior Debt/EBITDA</t>
  </si>
  <si>
    <t>Total Senior Secured/EBITDA</t>
  </si>
  <si>
    <t>Total Sub. Debt/EBITDA</t>
  </si>
  <si>
    <t>Subordinated Debt/EBITDA</t>
  </si>
  <si>
    <t>Net Debt/(EBITDA-CAPEX)</t>
  </si>
  <si>
    <t>Total Debt/(EBITDA-CAPEX)</t>
  </si>
  <si>
    <t>Total Senior Debt/(EBITDA-CAPEX)</t>
  </si>
  <si>
    <t>Total Senior Secured/(EBITDA-CAPEX)</t>
  </si>
  <si>
    <t>Total Sub. Debt/(EBITDA-CAPEX)</t>
  </si>
  <si>
    <t>Subordinated Debt/(EBITDA-CAPEX)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</si>
  <si>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</si>
  <si>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</si>
  <si>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</si>
  <si>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</si>
  <si>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</si>
  <si>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</si>
  <si>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</si>
  <si>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</si>
  <si>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</si>
  <si>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</si>
  <si>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</si>
  <si>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</si>
  <si>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</si>
  <si>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</si>
  <si>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</si>
  <si>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</si>
  <si>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</si>
  <si>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</si>
  <si>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</si>
  <si>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</si>
  <si>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</si>
  <si>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</si>
  <si>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</si>
  <si>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</si>
  <si>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</si>
  <si>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</si>
  <si>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</si>
  <si>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</si>
  <si>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</si>
  <si>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</si>
  <si>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</si>
  <si>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</si>
  <si>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Sociedad Química y Minera de Chile S.A. (NYSE:SQM) &gt; Financials &gt; Capital Structure Details</t>
  </si>
  <si>
    <t>Principal Due in Millions of the reported currency.</t>
  </si>
  <si>
    <t>Period Type:</t>
  </si>
  <si>
    <t>Source:</t>
  </si>
  <si>
    <t>A 2022 filed Mar-03-2023</t>
  </si>
  <si>
    <t>Currency:</t>
  </si>
  <si>
    <t>Conversion:</t>
  </si>
  <si>
    <t>Units:</t>
  </si>
  <si>
    <t>Decimals:</t>
  </si>
  <si>
    <t>FY 2022 (Dec-31-2022) Capital Structure As Reported Details</t>
  </si>
  <si>
    <t>Description</t>
  </si>
  <si>
    <t>Type</t>
  </si>
  <si>
    <t>Principal Due (USD)</t>
  </si>
  <si>
    <t>Coupon/Base Rate</t>
  </si>
  <si>
    <t>Floating Rate</t>
  </si>
  <si>
    <t>Maturity</t>
  </si>
  <si>
    <t>Seniority</t>
  </si>
  <si>
    <t>Secured</t>
  </si>
  <si>
    <t>Convertible</t>
  </si>
  <si>
    <t>Repayment Currency</t>
  </si>
  <si>
    <t>Bond Series H</t>
  </si>
  <si>
    <t>Bonds and Notes</t>
  </si>
  <si>
    <t>4.900%</t>
  </si>
  <si>
    <t>Senior</t>
  </si>
  <si>
    <t>No</t>
  </si>
  <si>
    <t>CLF</t>
  </si>
  <si>
    <t>Bond Series O</t>
  </si>
  <si>
    <t>3.800%</t>
  </si>
  <si>
    <t>Bond Series P</t>
  </si>
  <si>
    <t>3.250%</t>
  </si>
  <si>
    <t>Bond Series Q</t>
  </si>
  <si>
    <t>3.450%</t>
  </si>
  <si>
    <t>Bonds USD</t>
  </si>
  <si>
    <t>3.500%</t>
  </si>
  <si>
    <t>4.380%</t>
  </si>
  <si>
    <t>3.630%</t>
  </si>
  <si>
    <t>4.250%</t>
  </si>
  <si>
    <t>Lease from Penco S.A. Docks</t>
  </si>
  <si>
    <t>Capital Lease</t>
  </si>
  <si>
    <t>1.300%</t>
  </si>
  <si>
    <t>Yes</t>
  </si>
  <si>
    <t>3.300%</t>
  </si>
  <si>
    <t>Lease with Ausco Modular Pty Limited - AUD</t>
  </si>
  <si>
    <t>3.550%</t>
  </si>
  <si>
    <t>AUD</t>
  </si>
  <si>
    <t>Lease with Berwyn Partners Inc</t>
  </si>
  <si>
    <t>1.340%</t>
  </si>
  <si>
    <t>Lease with Compania De Leasing Tattersall SA</t>
  </si>
  <si>
    <t>2.970%</t>
  </si>
  <si>
    <t>Lease with Comunidad Indigena Aymara Pueblo De Pisiga Choque</t>
  </si>
  <si>
    <t>2.530%</t>
  </si>
  <si>
    <t>Lease with Deacon Jones CDJR</t>
  </si>
  <si>
    <t>2.810%</t>
  </si>
  <si>
    <t>Lease with Deep South Equipment Company</t>
  </si>
  <si>
    <t>1.330%</t>
  </si>
  <si>
    <t>Lease with El Trovador SA</t>
  </si>
  <si>
    <t>3.100%</t>
  </si>
  <si>
    <t>Lease with Empresa Constructora Contex Ltda</t>
  </si>
  <si>
    <t>5.390%</t>
  </si>
  <si>
    <t>Lease with Ford Motor Credit Company</t>
  </si>
  <si>
    <t>4.190%</t>
  </si>
  <si>
    <t>Lease with Goscor Finance Pty Ltd</t>
  </si>
  <si>
    <t>8.510%</t>
  </si>
  <si>
    <t>ZAR</t>
  </si>
  <si>
    <t>Lease with Hanford Chrysler Dodge Jeep</t>
  </si>
  <si>
    <t>4.440%</t>
  </si>
  <si>
    <t>Lease with Hawkins Nunmber One LLC</t>
  </si>
  <si>
    <t>3.330%</t>
  </si>
  <si>
    <t>Lease with Inmobiliaria Chincui SPA</t>
  </si>
  <si>
    <t>3.380%</t>
  </si>
  <si>
    <t>Lease with Inversiones Y Gestion New Energy SPA</t>
  </si>
  <si>
    <t>0.000%</t>
  </si>
  <si>
    <t>Lease with Jungheinrich Rentalift SPA</t>
  </si>
  <si>
    <t>3.490%</t>
  </si>
  <si>
    <t>2.900%</t>
  </si>
  <si>
    <t>Lease with Kwinana Refinery Lease - Laydown Area</t>
  </si>
  <si>
    <t>Lease with Madol Inmobiliaria SA De CV</t>
  </si>
  <si>
    <t>7.840%</t>
  </si>
  <si>
    <t>MXN</t>
  </si>
  <si>
    <t>Lease with Maquinarias Industriales Astudillo Hermanos Ltda</t>
  </si>
  <si>
    <t>2.890%</t>
  </si>
  <si>
    <t>CLP</t>
  </si>
  <si>
    <t>3.260%</t>
  </si>
  <si>
    <t>Lease with Mareauto Colombia SAS</t>
  </si>
  <si>
    <t>2.010%</t>
  </si>
  <si>
    <t>COP</t>
  </si>
  <si>
    <t>Lease with Myers Ford Co Inc</t>
  </si>
  <si>
    <t>1.510%</t>
  </si>
  <si>
    <t>Lease with Obispado De Iquique</t>
  </si>
  <si>
    <t>6.160%</t>
  </si>
  <si>
    <t>Lease with Obras Y Servicios Para La Industria Y Minera SA</t>
  </si>
  <si>
    <t>2.610%</t>
  </si>
  <si>
    <t>Lease with Onni Ensenada SA De CV</t>
  </si>
  <si>
    <t>Lease with Paces West LL</t>
  </si>
  <si>
    <t>3.360%</t>
  </si>
  <si>
    <t>Lease with Porter and Howard INC</t>
  </si>
  <si>
    <t>5.640%</t>
  </si>
  <si>
    <t>Lease with Project JV</t>
  </si>
  <si>
    <t>Lease with Renting Colombia SA</t>
  </si>
  <si>
    <t>2.720%</t>
  </si>
  <si>
    <t>2.170%</t>
  </si>
  <si>
    <t>Lease with Ruth Del Carmen Cortez Maturana</t>
  </si>
  <si>
    <t>7.440%</t>
  </si>
  <si>
    <t>Lease with Sociedad Comercial Grandleasing Chile Ltda</t>
  </si>
  <si>
    <t>Lease with Sociedad Commercial Grandlesing Chile Ltd</t>
  </si>
  <si>
    <t>Lease with Sociedad Inmobiliaria Amaru SPA</t>
  </si>
  <si>
    <t>2.000%</t>
  </si>
  <si>
    <t>Lease with Straatsburgdok NV</t>
  </si>
  <si>
    <t>EUR</t>
  </si>
  <si>
    <t>Lease with TATTERSALL MAQUINARIAS SA</t>
  </si>
  <si>
    <t>Lease with Tennant- South</t>
  </si>
  <si>
    <t>1.000%</t>
  </si>
  <si>
    <t>Lease with Thiess Pty Ltd</t>
  </si>
  <si>
    <t>Lease with Western Australian Land Authority</t>
  </si>
  <si>
    <t>Loan from Banco Estado</t>
  </si>
  <si>
    <t>Term Loans</t>
  </si>
  <si>
    <t>4.590%</t>
  </si>
  <si>
    <t>Loan from ITAU Bank</t>
  </si>
  <si>
    <t>4.500%</t>
  </si>
  <si>
    <t>Loan from Scotiabank</t>
  </si>
  <si>
    <t>6.080%</t>
  </si>
  <si>
    <t>Loan from Scotiabank Cayman</t>
  </si>
  <si>
    <t>5.220%</t>
  </si>
  <si>
    <t>6-Month LIBOR</t>
  </si>
  <si>
    <t>FY 2021 (Dec-31-2021) Capital Structure As Reported Details</t>
  </si>
  <si>
    <t>Container Operators SA - Lease Liabilities</t>
  </si>
  <si>
    <t>Eagle Petroleum WA Pty LTD - Lease Liabilities</t>
  </si>
  <si>
    <t>Knight Frank - Lease Liabilities</t>
  </si>
  <si>
    <t>SKM Industrial Ltd - Lease Liabilities</t>
  </si>
  <si>
    <t>8.930%</t>
  </si>
  <si>
    <t>Technofast - Lease Liabilities</t>
  </si>
  <si>
    <t>Sociedad Química y Minera de Chile S.A. (NYSE:SQM) &gt; Financials &gt; Ratios</t>
  </si>
  <si>
    <t>Restatement:</t>
  </si>
  <si>
    <t>Period Type:</t>
  </si>
  <si>
    <t>Order:</t>
  </si>
  <si>
    <t>Decimals:</t>
  </si>
  <si>
    <t>Source:</t>
  </si>
  <si>
    <t>Ratios</t>
  </si>
  <si>
    <t>12 months
Dec-31-2009</t>
  </si>
  <si>
    <t>12 months
Dec-31-2014</t>
  </si>
  <si>
    <t>12 months
Dec-31-2015</t>
  </si>
  <si>
    <t>12 months
Dec-31-2016</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</si>
  <si>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</si>
  <si>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</si>
  <si>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</si>
  <si>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</si>
  <si>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</si>
  <si>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</si>
  <si>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</si>
  <si>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</si>
  <si>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</si>
  <si>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</si>
  <si>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</si>
  <si>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</si>
  <si>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</si>
  <si>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</si>
  <si>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</si>
  <si>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</si>
  <si>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</si>
  <si>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</si>
  <si>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</si>
  <si>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</si>
  <si>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</si>
  <si>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</si>
  <si>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</si>
  <si>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</si>
  <si>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</si>
  <si>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</si>
  <si>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</si>
  <si>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</si>
  <si>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</si>
  <si>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</si>
  <si>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</si>
  <si>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</si>
  <si>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</si>
  <si>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</si>
  <si>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</si>
  <si>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</si>
  <si>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</si>
  <si>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</si>
  <si>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</si>
  <si>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</si>
  <si>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</si>
  <si>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</si>
  <si>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</si>
  <si>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</si>
  <si>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</si>
  <si>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</si>
  <si>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</si>
  <si>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</si>
  <si>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</si>
  <si>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</si>
  <si>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</si>
  <si>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</si>
  <si>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</si>
  <si>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</si>
  <si>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</si>
  <si>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</si>
  <si>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</si>
  <si>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</si>
  <si>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</si>
  <si>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</si>
  <si>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</si>
  <si>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</si>
  <si>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</si>
  <si>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Sociedad Química y Minera de Chile S.A. (NYSE:SQM) &gt; Financials &gt; Supplemental</t>
  </si>
  <si>
    <t>In Millions of the reported currency, except per share items.</t>
  </si>
  <si>
    <t>Restatement:</t>
  </si>
  <si>
    <t>Period Type:</t>
  </si>
  <si>
    <t>Currency:</t>
  </si>
  <si>
    <t>Conversion:</t>
  </si>
  <si>
    <t>Order:</t>
  </si>
  <si>
    <t>Units:</t>
  </si>
  <si>
    <t>Decimals:</t>
  </si>
  <si>
    <t>Source:</t>
  </si>
  <si>
    <t>Supplemental</t>
  </si>
  <si>
    <t>Options Outstanding - Class A</t>
  </si>
  <si>
    <t>Options Out. at the Beginning of the Period</t>
  </si>
  <si>
    <t>Options Granted During the Period</t>
  </si>
  <si>
    <t>Options Exercised During the Period</t>
  </si>
  <si>
    <t>Options Out. at the End of the Period</t>
  </si>
  <si>
    <t>Options Outstanding - All Classes</t>
  </si>
  <si>
    <t>Stock Based Compensation</t>
  </si>
  <si>
    <t>Stock Based Comp. Exp., Before Tax</t>
  </si>
  <si>
    <t>Loss Carry Forward Related Items</t>
  </si>
  <si>
    <t>NOL C/F, After Five Years</t>
  </si>
  <si>
    <t>NOL C/F, No Expiration</t>
  </si>
  <si>
    <t>Total NOL C/F</t>
  </si>
  <si>
    <t>Tax Benefit C/F, After Five Years</t>
  </si>
  <si>
    <t>Total Tax Benefit C/F</t>
  </si>
  <si>
    <t>Capitalized Interest Data</t>
  </si>
  <si>
    <t>Interest Capitalized, Beg. Of Period</t>
  </si>
  <si>
    <t>Interest Capitalized, End Of Period</t>
  </si>
  <si>
    <t>Fair Value Measurements</t>
  </si>
  <si>
    <t>Level 1 Assets - Quoted Prices</t>
  </si>
  <si>
    <t>Level 2 Assets - Observable Prices</t>
  </si>
  <si>
    <t>Level 3 Assets - Unobservable Prices</t>
  </si>
  <si>
    <t>Fair Value of Assets</t>
  </si>
  <si>
    <t>Level 2 Liabilities - Observable Prices</t>
  </si>
  <si>
    <t>Fair Value of Liabilities</t>
  </si>
  <si>
    <t>Sociedad Química y Minera de Chile S.A. (NYSE:SQM) &gt; Financials &gt; Industry Specific</t>
  </si>
  <si>
    <t>In Millions of the reported currency, except per share items.</t>
  </si>
  <si>
    <t>Restatement:</t>
  </si>
  <si>
    <t>Period Type:</t>
  </si>
  <si>
    <t>Currency:</t>
  </si>
  <si>
    <t>Conversion:</t>
  </si>
  <si>
    <t>Order:</t>
  </si>
  <si>
    <t>Units:</t>
  </si>
  <si>
    <t>Decimals:</t>
  </si>
  <si>
    <t>Source:</t>
  </si>
  <si>
    <t>Industry Specific</t>
  </si>
  <si>
    <t>No Data Available</t>
  </si>
  <si>
    <t>Sociedad Química y Minera de Chile S.A. (NYSE:SQM)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</si>
  <si>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</si>
  <si>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</si>
  <si>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</si>
  <si>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</si>
  <si>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</si>
  <si>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</si>
  <si>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</si>
  <si>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</si>
  <si>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</si>
  <si>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</si>
  <si>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</si>
  <si>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</si>
  <si>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</si>
  <si>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</si>
  <si>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</si>
  <si>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</si>
  <si>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</si>
  <si>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Total Pension Expense</t>
  </si>
  <si>
    <t>Defined Benefit Obligation</t>
  </si>
  <si>
    <t>Beg. Def. Benefit Obligation</t>
  </si>
  <si>
    <t xml:space="preserve">Def. Benefit Service Cost </t>
  </si>
  <si>
    <t>Def. Benefit Interest Cost</t>
  </si>
  <si>
    <t>Def. Benefit Actuarial Gain/Losses</t>
  </si>
  <si>
    <t xml:space="preserve">Def. Benefits Paid </t>
  </si>
  <si>
    <t>Def. Benefit Settlement/Curtailment</t>
  </si>
  <si>
    <t>Proj. Benefit Obligation (Pension)</t>
  </si>
  <si>
    <t>Plan Assets</t>
  </si>
  <si>
    <t>Beg. Plan Assets</t>
  </si>
  <si>
    <t>Actual Return on Plan Assets</t>
  </si>
  <si>
    <t>Employer Contributions</t>
  </si>
  <si>
    <t>Benefits Paid</t>
  </si>
  <si>
    <t>Plan Settlement/Curtailment</t>
  </si>
  <si>
    <t>Total Plan Assets</t>
  </si>
  <si>
    <t>Breakdown of Plan Assets</t>
  </si>
  <si>
    <t>Plan Assets - Fixed Income (%)</t>
  </si>
  <si>
    <t>Other Plan Assets (%)</t>
  </si>
  <si>
    <t>Plan Assets - Fixed Income</t>
  </si>
  <si>
    <t>Other Plan Assets</t>
  </si>
  <si>
    <t>Balance Sheet Reconciliation Items</t>
  </si>
  <si>
    <t>Accrued Benefit Liability</t>
  </si>
  <si>
    <t>Adj. for Liability Recognized on Balance Sheet</t>
  </si>
  <si>
    <t>Net Asset/Liability Recognized on Balance Sheet</t>
  </si>
  <si>
    <t>Other Compr. Income Components Recognized on the BS</t>
  </si>
  <si>
    <t>Net Actuarial Loss/Gain</t>
  </si>
  <si>
    <t>Net Amount Recognized</t>
  </si>
  <si>
    <t>Consolidated Balance Sheet Amounts</t>
  </si>
  <si>
    <t>Long Term Assets</t>
  </si>
  <si>
    <t>Long Term Liabilities</t>
  </si>
  <si>
    <t>Other Pension Related Items</t>
  </si>
  <si>
    <t>Benefit Info Date</t>
  </si>
  <si>
    <t>Pension Information - Domestic</t>
  </si>
  <si>
    <t xml:space="preserve">Def. Benefit Total Cost </t>
  </si>
  <si>
    <t>Weighted Avg. Assumptions on Def. Benefit Obligation</t>
  </si>
  <si>
    <t xml:space="preserve">PBO Assumed Rate of Return - Min </t>
  </si>
  <si>
    <t xml:space="preserve">PBO Assumed Rate of Return - Max </t>
  </si>
  <si>
    <t xml:space="preserve">Rate of PBO Compensation Increase - Min </t>
  </si>
  <si>
    <t xml:space="preserve">Rate of PBO Compensation Increase - Max </t>
  </si>
  <si>
    <t xml:space="preserve">Accrued Benefit Liability </t>
  </si>
  <si>
    <t xml:space="preserve">Net Asset/Liability Recognized on Balance Sheet </t>
  </si>
  <si>
    <t>Pension Information - Foreign</t>
  </si>
  <si>
    <t xml:space="preserve">Def. Benefit Interest Cost </t>
  </si>
  <si>
    <t xml:space="preserve">Def. Benefit Return on Assets </t>
  </si>
  <si>
    <t xml:space="preserve">Def. Benefit Other Cost </t>
  </si>
  <si>
    <t xml:space="preserve">Beg. Def. Benefit Obligation </t>
  </si>
  <si>
    <t xml:space="preserve">Def. Benefit Actuarial Gain/Losses </t>
  </si>
  <si>
    <t xml:space="preserve">Def. Benefit Settlement/Curtailment </t>
  </si>
  <si>
    <t>Proj. Benefit Obligation (Pension) - Foreign</t>
  </si>
  <si>
    <t xml:space="preserve">Beg. Plan Assets </t>
  </si>
  <si>
    <t xml:space="preserve">Actual Return on Plan Assets </t>
  </si>
  <si>
    <t xml:space="preserve">Employer Contributions </t>
  </si>
  <si>
    <t xml:space="preserve">Benefits Paid </t>
  </si>
  <si>
    <t xml:space="preserve">Plan Settlement/Curtailment </t>
  </si>
  <si>
    <t xml:space="preserve">Total Plan Assets </t>
  </si>
  <si>
    <t>Weighted Avg. Assumptions on Net Periodic Cost</t>
  </si>
  <si>
    <t xml:space="preserve">Exp. Long-Term Rate of Return on Assets - Min </t>
  </si>
  <si>
    <t xml:space="preserve">Exp. Long-Term Rate of Return on Assets - Max </t>
  </si>
  <si>
    <t xml:space="preserve">Plan Assets - Fixed Income </t>
  </si>
  <si>
    <t xml:space="preserve">Other Plan Assets </t>
  </si>
  <si>
    <t>Sociedad Química y Minera de Chile S.A. (NYSE:SQM) &gt; Financials &gt; Segments</t>
  </si>
  <si>
    <t>In Millions of the reported currency.</t>
  </si>
  <si>
    <t>View By:</t>
  </si>
  <si>
    <t>Line Items</t>
  </si>
  <si>
    <t>Restatement:</t>
  </si>
  <si>
    <t>Period Type:</t>
  </si>
  <si>
    <t>Order:</t>
  </si>
  <si>
    <t>Currency:</t>
  </si>
  <si>
    <t>Conversion:</t>
  </si>
  <si>
    <t>Units:</t>
  </si>
  <si>
    <t>Decimals:</t>
  </si>
  <si>
    <t>Business Segments</t>
  </si>
  <si>
    <t>Revenues</t>
  </si>
  <si>
    <t>Specialty Plant Nutrition</t>
  </si>
  <si>
    <t>Iodine and By-Products</t>
  </si>
  <si>
    <t>Lithium and By-Products</t>
  </si>
  <si>
    <t>Industrial Chemicals</t>
  </si>
  <si>
    <t>Potassium</t>
  </si>
  <si>
    <t>Unallocated Other Incomes</t>
  </si>
  <si>
    <t>Elimination of Inter-Segments Amounts</t>
  </si>
  <si>
    <t>Corporate</t>
  </si>
  <si>
    <t>Minerals and Related Products</t>
  </si>
  <si>
    <t xml:space="preserve">  Total Revenues</t>
  </si>
  <si>
    <t>Gross Profit Before Tax</t>
  </si>
  <si>
    <t xml:space="preserve">  Total Gross Profit Before Tax</t>
  </si>
  <si>
    <t>Operating Profit Before Tax</t>
  </si>
  <si>
    <t xml:space="preserve">  Total Operating Profit Before Tax</t>
  </si>
  <si>
    <t xml:space="preserve">  Total Interest Expense</t>
  </si>
  <si>
    <t>Net Profit Before Tax</t>
  </si>
  <si>
    <t>Unallocated Amounts</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</si>
  <si>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</si>
  <si>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</si>
  <si>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</si>
  <si>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</si>
  <si>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</si>
  <si>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</si>
  <si>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</si>
  <si>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</si>
  <si>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</si>
  <si>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</si>
  <si>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Chile</t>
  </si>
  <si>
    <t>Latin America and The Caribbean</t>
  </si>
  <si>
    <t>Europe</t>
  </si>
  <si>
    <t>North America</t>
  </si>
  <si>
    <t>Asian and Others</t>
  </si>
  <si>
    <t>% growth</t>
  </si>
  <si>
    <t>% revenue</t>
  </si>
  <si>
    <t>Iodine and Derivatives</t>
  </si>
  <si>
    <t>Lithium</t>
  </si>
  <si>
    <t>Other</t>
  </si>
  <si>
    <t>Specialty Plant Nutrition %</t>
  </si>
  <si>
    <t>Iodine and Derivatives %</t>
  </si>
  <si>
    <t>Lithium %</t>
  </si>
  <si>
    <t>Potassium %</t>
  </si>
  <si>
    <t>Industrial Chemicals %</t>
  </si>
  <si>
    <t>Other %</t>
  </si>
  <si>
    <t>Price</t>
  </si>
  <si>
    <t>Gross Margin</t>
  </si>
  <si>
    <t>Cost of Sales</t>
  </si>
  <si>
    <t>e</t>
  </si>
  <si>
    <t>Operating Income</t>
  </si>
  <si>
    <t>D&amp;A</t>
  </si>
  <si>
    <t>Specialty Plant Nutrition % growth</t>
  </si>
  <si>
    <t>Iodine and Derivatives % growth</t>
  </si>
  <si>
    <t>Lithium % growth</t>
  </si>
  <si>
    <t>Potassium % growth</t>
  </si>
  <si>
    <t>Industrial Chemicals % growth</t>
  </si>
  <si>
    <t>SG&amp;A</t>
  </si>
  <si>
    <t>Other % growth</t>
  </si>
  <si>
    <t>Total Revenues</t>
  </si>
  <si>
    <t>Total Cost of Sales</t>
  </si>
  <si>
    <t>Other Income</t>
  </si>
  <si>
    <t>Other Income / Revenues</t>
  </si>
  <si>
    <t>Other Expenses</t>
  </si>
  <si>
    <t>Other Expenses / Cost of Sales</t>
  </si>
  <si>
    <t>SG&amp;A / Cost of Sales</t>
  </si>
  <si>
    <t>Net Impairment</t>
  </si>
  <si>
    <t>Net Impairment / Cost of Sales</t>
  </si>
  <si>
    <t>Other gains (losses)</t>
  </si>
  <si>
    <t>Equity income of associates and joint ventures accounted for using the equity method</t>
  </si>
  <si>
    <t>Foreign currency exchange differences</t>
  </si>
  <si>
    <t>Equity income of associates and joint ventures accounted for using the equity method / Revenues</t>
  </si>
  <si>
    <t>Gross Operating Revenue</t>
  </si>
  <si>
    <t>Gross Operating Income</t>
  </si>
  <si>
    <t>Exchange Rate (Chilean Peso in Dollars)</t>
  </si>
  <si>
    <t>Other gains (losses) / Gross Revenue</t>
  </si>
  <si>
    <t>Finance income</t>
  </si>
  <si>
    <t>Finance expense</t>
  </si>
  <si>
    <t>Finance income / Revenues</t>
  </si>
  <si>
    <t>Finance expense / Cost of Sales</t>
  </si>
  <si>
    <t>Adjusted EBITDA</t>
  </si>
  <si>
    <t>Cash Income Tax</t>
  </si>
  <si>
    <t>NOPAT</t>
  </si>
  <si>
    <t>Net Investments</t>
  </si>
  <si>
    <t>CapEX</t>
  </si>
  <si>
    <t>Net Change in Working Capital</t>
  </si>
  <si>
    <t>Exclude Non-Financing Non-Operating Segments</t>
  </si>
  <si>
    <t>Operating Expense, Include Non-Operating Segments</t>
  </si>
  <si>
    <t>Income Tax</t>
  </si>
  <si>
    <t>Deferred Tax</t>
  </si>
  <si>
    <t>Net Change in Deferred Tax</t>
  </si>
  <si>
    <r>
      <t xml:space="preserve">Key Inputs </t>
    </r>
    <r>
      <rPr>
        <b/>
        <i/>
        <sz val="8"/>
        <color theme="0"/>
        <rFont val="Arial"/>
        <family val="2"/>
      </rPr>
      <t>(in thousands of USD except for Share Price)</t>
    </r>
  </si>
  <si>
    <t xml:space="preserve">Forecasted Unlevered Free Cash Flow </t>
  </si>
  <si>
    <t>Capital Structure and Discount Rate</t>
  </si>
  <si>
    <t>in thousands of USD unless otherwise stated</t>
  </si>
  <si>
    <t>Debt</t>
  </si>
  <si>
    <t>Effective Tax Rate</t>
  </si>
  <si>
    <t xml:space="preserve">Cash &amp; Equivalents </t>
  </si>
  <si>
    <t>Non-controlling Interests</t>
  </si>
  <si>
    <t>Enterprise Value</t>
  </si>
  <si>
    <t>Risk Free Rate</t>
  </si>
  <si>
    <t>Equity Risk Premium</t>
  </si>
  <si>
    <r>
      <t xml:space="preserve">Discount Factor </t>
    </r>
    <r>
      <rPr>
        <sz val="10"/>
        <color theme="1"/>
        <rFont val="Arial"/>
        <family val="2"/>
      </rPr>
      <t>(under mid-year convention)</t>
    </r>
  </si>
  <si>
    <t>Levered Beta</t>
  </si>
  <si>
    <t xml:space="preserve">PV of Unlevered Free Cash Flows </t>
  </si>
  <si>
    <t>Cost of Equity</t>
  </si>
  <si>
    <t>Bridge to Equity (Perpetual)</t>
  </si>
  <si>
    <t>Bridge to Equity (Exit Multiple)</t>
  </si>
  <si>
    <t>Perpetual Growth</t>
  </si>
  <si>
    <t>Pre-Tax Cost of Debt</t>
  </si>
  <si>
    <t>2027E Unlevered FCF</t>
  </si>
  <si>
    <t>2027E EBITDA</t>
  </si>
  <si>
    <t>WACC</t>
  </si>
  <si>
    <t>Perpetual Growth Rate</t>
  </si>
  <si>
    <t>EV/EBITDA Exit Multiple</t>
  </si>
  <si>
    <t>% Financed by Equity</t>
  </si>
  <si>
    <t>2027E Terminal Value</t>
  </si>
  <si>
    <t>% Financed by Debt</t>
  </si>
  <si>
    <t>Discount Factor</t>
  </si>
  <si>
    <t>PV of Terminal Value</t>
  </si>
  <si>
    <t>Equity Bridge Assumptions</t>
  </si>
  <si>
    <t>Cash &amp; Equivelents</t>
  </si>
  <si>
    <t>PV of Sum of Unlevered FCF</t>
  </si>
  <si>
    <t>EV/EBITDA Multiple</t>
  </si>
  <si>
    <t>Less: Net Debt</t>
  </si>
  <si>
    <t>Less: Non-Controlling Interests</t>
  </si>
  <si>
    <t>Operating Assumptions</t>
  </si>
  <si>
    <t>Implied Equity Value</t>
  </si>
  <si>
    <t>Tax Rate</t>
  </si>
  <si>
    <t>Shares Outstanding</t>
  </si>
  <si>
    <t>Shares Outstanding (M)</t>
  </si>
  <si>
    <t>Implied Share Price</t>
  </si>
  <si>
    <t>Upside/Downside</t>
  </si>
  <si>
    <t>% Growth</t>
  </si>
  <si>
    <t>Current Assets</t>
  </si>
  <si>
    <t>Current Liabilities</t>
  </si>
  <si>
    <t>Working Capital</t>
  </si>
  <si>
    <t>UFCF</t>
  </si>
  <si>
    <t>Gross Margin / Price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</si>
  <si>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</si>
  <si>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</si>
  <si>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</si>
  <si>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</si>
  <si>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</si>
  <si>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</si>
  <si>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</si>
  <si>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</si>
  <si>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</si>
  <si>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</si>
  <si>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</si>
  <si>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</si>
  <si>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</si>
  <si>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</si>
  <si>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</si>
  <si>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</si>
  <si>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</si>
  <si>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</si>
  <si>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</si>
  <si>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</si>
  <si>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</si>
  <si>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</si>
  <si>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</si>
  <si>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</si>
  <si>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</si>
  <si>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Price % growth</t>
  </si>
  <si>
    <t>Margin</t>
  </si>
  <si>
    <t>Growth Assumptions</t>
  </si>
  <si>
    <t>Scenario Sensitivity Degree (high = good)</t>
  </si>
  <si>
    <t>Volume</t>
  </si>
  <si>
    <t>Volume % growth</t>
  </si>
  <si>
    <t>Expected Volume based on log model</t>
  </si>
  <si>
    <t>Upside Price</t>
  </si>
  <si>
    <t>Upside Price Probability</t>
  </si>
  <si>
    <t>Mid Price</t>
  </si>
  <si>
    <t>Mid Price Probability</t>
  </si>
  <si>
    <t>Downside Price</t>
  </si>
  <si>
    <t>Downside Price Probability</t>
  </si>
  <si>
    <t>EV Sales</t>
  </si>
  <si>
    <t>Lithium Suppliers</t>
  </si>
  <si>
    <t>Albemarle</t>
  </si>
  <si>
    <t>SQM</t>
  </si>
  <si>
    <t>Demand forecast (Albemarle https://s201.q4cdn.com/960975307/files/doc_events/2023/Jan/24/2023_01_ALB_Strategic_Update_PPT_Web.pdf)</t>
  </si>
  <si>
    <t>Capacity</t>
  </si>
  <si>
    <t>Produced</t>
  </si>
  <si>
    <t>Produced / Capacity</t>
  </si>
  <si>
    <t>Cost of Sales / Produced</t>
  </si>
  <si>
    <t>Lithium Lease Payment</t>
  </si>
  <si>
    <t>Price: US$/MT Li2CO3</t>
  </si>
  <si>
    <t>Lease Payment Rate</t>
  </si>
  <si>
    <t>Expected Cost of Sales by Lease</t>
  </si>
  <si>
    <t>Expected Lease Payment Rate</t>
  </si>
  <si>
    <t>Potassium Lease Payment</t>
  </si>
  <si>
    <t>Total Expected Cost</t>
  </si>
  <si>
    <t>Corfo rights and other agreements</t>
  </si>
  <si>
    <t>Highest Lease Payment Rate</t>
  </si>
  <si>
    <t>Effective Lease Payment Rate</t>
  </si>
  <si>
    <t>Effective Lease Payment Base</t>
  </si>
  <si>
    <t>Payment for this block (if entire block‚</t>
  </si>
  <si>
    <t>Liability: Rent under Lease contract</t>
  </si>
  <si>
    <t>Mining concessions</t>
  </si>
  <si>
    <t>Total CORFO</t>
  </si>
  <si>
    <t>D&amp;A % Growth</t>
  </si>
  <si>
    <t>Finance expense % Growth</t>
  </si>
  <si>
    <t>Net Change in Deferred Tax / Revenues</t>
  </si>
  <si>
    <t>Net Change in Working Capital / Revenues</t>
  </si>
  <si>
    <t>Market Capitalization (millions)</t>
  </si>
  <si>
    <t>Diluted Shares Outstanding (millions)</t>
  </si>
  <si>
    <t>Date</t>
  </si>
  <si>
    <t>Discount Period</t>
  </si>
  <si>
    <t>Country Risk</t>
  </si>
  <si>
    <t>Market Research Price Projection</t>
  </si>
  <si>
    <t>Price Normalization Factor</t>
  </si>
  <si>
    <t>General Price Normalization Weight</t>
  </si>
  <si>
    <t>Lithium Price Level</t>
  </si>
  <si>
    <t>Total Gross Margin</t>
  </si>
  <si>
    <t>EBIT Margin</t>
  </si>
  <si>
    <t>Lithium Price 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</si>
</sst>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0">
    <numFmt numFmtId="44" formatCode="_(&quot;$&quot;* #,##0.00_);_(&quot;$&quot;* \(#,##0.00\);_(&quot;$&quot;* &quot;-&quot;??_);_(@_)"/>
    <numFmt numFmtId="43" formatCode="_(* #,##0.00_);_(* \(#,##0.00\);_(* &quot;-&quot;??_);_(@_)"/>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_(* #,##0.00_);_(* \(#,##0.00\)_)\ ;_(* 0.0_)"/>
    <numFmt numFmtId="176" formatCode="_(* #,##0.00_);_(* \(#,##0.00\)_)\ ;_(* 0.00_)"/>
    <numFmt numFmtId="177" formatCode="_(* #,##0.0_);_(* \(#,##0.0\);_(* &quot;-&quot;?_);_(@_)"/>
    <numFmt numFmtId="178" formatCode="_([$$-1009]* #,##0.00_);_([$$-1009]* \(#,##0.00\);_([$$-1009]* &quot;-&quot;??_);_(@_)"/>
    <numFmt numFmtId="179" formatCode="_(* #,##0_);_(* \(#,##0\);_(* &quot;-&quot;??_);_(@_)"/>
    <numFmt numFmtId="180" formatCode="&quot;$&quot;#,##0"/>
    <numFmt numFmtId="181" formatCode="0.0%"/>
    <numFmt numFmtId="182" formatCode="0.0\x"/>
    <numFmt numFmtId="183" formatCode="0.000%"/>
    <numFmt numFmtId="184" formatCode="&quot;$&quot;#,##0.00"/>
    <numFmt numFmtId="185" formatCode="0.0000%"/>
    <numFmt numFmtId="186" formatCode="_(&quot;$&quot;* #,##0.000_);_(&quot;$&quot;* \(#,##0.000\);_(&quot;$&quot;* &quot;-&quot;??_);_(@_)"/>
    <numFmt numFmtId="187" formatCode="0.000"/>
    <numFmt numFmtId="188" formatCode="0.0"/>
    <numFmt numFmtId="189" formatCode="0.0000"/>
    <numFmt numFmtId="190" formatCode="0.00000"/>
    <numFmt numFmtId="191" formatCode="_(&quot;$&quot;* #,##0_);_(&quot;$&quot;* \(#,##0\);_(&quot;$&quot;* &quot;-&quot;??_);_(@_)"/>
  </numFmts>
  <fonts count="48" x14ac:knownFonts="1">
    <font>
      <sz val="10"/>
      <name val="Arial"/>
    </font>
    <font>
      <sz val="10"/>
      <name val="Arial"/>
      <family val="2"/>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u val="singleAccounting"/>
      <sz val="8"/>
      <color indexed="9"/>
      <name val="Verdana"/>
      <family val="2"/>
    </font>
    <font>
      <b/>
      <i/>
      <sz val="8"/>
      <name val="Arial"/>
      <family val="2"/>
    </font>
    <font>
      <sz val="8"/>
      <color indexed="8"/>
      <name val="Arial"/>
      <family val="2"/>
    </font>
    <font>
      <b/>
      <sz val="8"/>
      <color indexed="8"/>
      <name val="Arial"/>
      <family val="2"/>
    </font>
    <font>
      <u val="double"/>
      <sz val="8"/>
      <color indexed="8"/>
      <name val="Arial"/>
      <family val="2"/>
    </font>
    <font>
      <b/>
      <sz val="8"/>
      <name val="Arial"/>
      <family val="2"/>
    </font>
    <font>
      <sz val="8"/>
      <name val="Arial"/>
      <family val="2"/>
    </font>
    <font>
      <sz val="11"/>
      <color rgb="FF9C5700"/>
      <name val="Calibri"/>
      <family val="2"/>
      <scheme val="minor"/>
    </font>
    <font>
      <sz val="10"/>
      <color theme="1"/>
      <name val="Arial"/>
      <family val="2"/>
    </font>
    <font>
      <sz val="8"/>
      <color rgb="FF000000"/>
      <name val="Arial"/>
      <family val="2"/>
    </font>
    <font>
      <sz val="12"/>
      <color theme="1"/>
      <name val="Arial"/>
      <family val="2"/>
    </font>
    <font>
      <sz val="8"/>
      <color theme="1"/>
      <name val="Arial"/>
      <family val="2"/>
    </font>
    <font>
      <b/>
      <sz val="12"/>
      <color theme="0"/>
      <name val="Arial"/>
      <family val="2"/>
    </font>
    <font>
      <b/>
      <i/>
      <sz val="8"/>
      <color theme="0"/>
      <name val="Arial"/>
      <family val="2"/>
    </font>
    <font>
      <b/>
      <sz val="12"/>
      <color theme="1"/>
      <name val="Arial"/>
      <family val="2"/>
    </font>
    <font>
      <i/>
      <sz val="10"/>
      <color theme="1"/>
      <name val="Arial"/>
      <family val="2"/>
    </font>
    <font>
      <sz val="12"/>
      <color rgb="FF0432FF"/>
      <name val="Arial"/>
      <family val="2"/>
    </font>
    <font>
      <i/>
      <sz val="12"/>
      <color theme="1"/>
      <name val="Arial"/>
      <family val="2"/>
    </font>
    <font>
      <sz val="12"/>
      <color theme="0"/>
      <name val="Arial"/>
      <family val="2"/>
    </font>
    <font>
      <sz val="12"/>
      <color rgb="FF00B050"/>
      <name val="Arial"/>
      <family val="2"/>
    </font>
    <font>
      <sz val="12"/>
      <name val="Arial"/>
      <family val="2"/>
    </font>
    <font>
      <sz val="12"/>
      <color rgb="FF000000"/>
      <name val="Arial"/>
      <family val="2"/>
    </font>
    <font>
      <sz val="12"/>
      <color rgb="FF9C5700"/>
      <name val="Arial"/>
      <family val="2"/>
    </font>
    <font>
      <sz val="12"/>
      <color rgb="FF00FA00"/>
      <name val="Arial"/>
      <family val="2"/>
    </font>
    <font>
      <b/>
      <sz val="12"/>
      <color rgb="FF000000"/>
      <name val="Arial"/>
      <family val="2"/>
    </font>
    <font>
      <i/>
      <sz val="10"/>
      <name val="Arial"/>
      <family val="2"/>
    </font>
  </fonts>
  <fills count="10">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FEB9C"/>
      </patternFill>
    </fill>
    <fill>
      <patternFill patternType="solid">
        <fgColor theme="4" tint="-0.249977111117893"/>
        <bgColor indexed="64"/>
      </patternFill>
    </fill>
    <fill>
      <patternFill patternType="solid">
        <fgColor theme="8" tint="0.79998168889431442"/>
        <bgColor indexed="64"/>
      </patternFill>
    </fill>
    <fill>
      <patternFill patternType="solid">
        <fgColor theme="7" tint="0.59999389629810485"/>
        <bgColor indexed="64"/>
      </patternFill>
    </fill>
  </fills>
  <borders count="18">
    <border>
      <left/>
      <right/>
      <top/>
      <bottom/>
      <diagonal/>
    </border>
    <border>
      <left/>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0">
    <xf numFmtId="0" fontId="0" fillId="0" borderId="0"/>
    <xf numFmtId="0" fontId="15" fillId="0" borderId="0" applyAlignment="0"/>
    <xf numFmtId="0" fontId="16" fillId="0" borderId="0" applyAlignment="0"/>
    <xf numFmtId="0" fontId="8" fillId="2" borderId="0" applyAlignment="0"/>
    <xf numFmtId="43" fontId="1" fillId="0" borderId="0" applyFont="0" applyFill="0" applyBorder="0" applyAlignment="0" applyProtection="0"/>
    <xf numFmtId="44" fontId="1" fillId="0" borderId="0" applyFont="0" applyFill="0" applyBorder="0" applyAlignment="0" applyProtection="0"/>
    <xf numFmtId="0" fontId="14" fillId="0" borderId="0" applyAlignment="0"/>
    <xf numFmtId="0" fontId="29" fillId="6" borderId="0" applyNumberFormat="0" applyBorder="0" applyAlignment="0" applyProtection="0"/>
    <xf numFmtId="0" fontId="6" fillId="3" borderId="0" applyAlignment="0"/>
    <xf numFmtId="0" fontId="5" fillId="4" borderId="0" applyAlignment="0"/>
    <xf numFmtId="0" fontId="4" fillId="0" borderId="0" applyAlignment="0"/>
    <xf numFmtId="9" fontId="1" fillId="0" borderId="0" applyFont="0" applyFill="0" applyBorder="0" applyAlignment="0" applyProtection="0"/>
    <xf numFmtId="0" fontId="7" fillId="5" borderId="0" applyAlignment="0"/>
    <xf numFmtId="0" fontId="11" fillId="0" borderId="0" applyAlignment="0"/>
    <xf numFmtId="0" fontId="10" fillId="0" borderId="0" applyAlignment="0"/>
    <xf numFmtId="0" fontId="12" fillId="0" borderId="0" applyAlignment="0"/>
    <xf numFmtId="0" fontId="13" fillId="0" borderId="0" applyAlignment="0"/>
    <xf numFmtId="0" fontId="9" fillId="0" borderId="0" applyAlignment="0"/>
    <xf numFmtId="0" fontId="3" fillId="0" borderId="0" applyAlignment="0"/>
    <xf numFmtId="0" fontId="12" fillId="0" borderId="0" applyAlignment="0">
      <alignment wrapText="1"/>
    </xf>
  </cellStyleXfs>
  <cellXfs count="219">
    <xf numFmtId="0" fontId="2" fillId="0" borderId="0" xfId="0" applyFont="1"/>
    <xf numFmtId="0" fontId="3" fillId="0" borderId="0" xfId="0" applyFont="1"/>
    <xf numFmtId="0" fontId="17" fillId="0" borderId="0" xfId="0" applyFont="1" applyAlignment="1">
      <alignment wrapText="1"/>
    </xf>
    <xf numFmtId="0" fontId="18" fillId="0" borderId="0" xfId="0" applyFont="1"/>
    <xf numFmtId="0" fontId="9" fillId="0" borderId="0" xfId="0" applyFont="1" applyAlignment="1">
      <alignment horizontal="left" vertical="top"/>
    </xf>
    <xf numFmtId="49" fontId="2" fillId="0" borderId="0" xfId="0" applyNumberFormat="1" applyFont="1"/>
    <xf numFmtId="0" fontId="7" fillId="5" borderId="0" xfId="0" applyFont="1" applyFill="1"/>
    <xf numFmtId="0" fontId="12" fillId="2" borderId="0" xfId="0" applyFont="1" applyFill="1" applyAlignment="1">
      <alignment wrapText="1"/>
    </xf>
    <xf numFmtId="0" fontId="19" fillId="2" borderId="0" xfId="0" applyFont="1" applyFill="1" applyAlignment="1">
      <alignment wrapText="1"/>
    </xf>
    <xf numFmtId="0" fontId="12"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vertical="top" wrapText="1"/>
    </xf>
    <xf numFmtId="0" fontId="12" fillId="2" borderId="0" xfId="0" applyFont="1" applyFill="1" applyAlignment="1">
      <alignment horizontal="right" wrapText="1"/>
    </xf>
    <xf numFmtId="0" fontId="19" fillId="2" borderId="0" xfId="0" applyFont="1" applyFill="1" applyAlignment="1">
      <alignment horizontal="right" wrapText="1"/>
    </xf>
    <xf numFmtId="164" fontId="12" fillId="0" borderId="0" xfId="0" applyNumberFormat="1" applyFont="1" applyAlignment="1">
      <alignment horizontal="right" vertical="top" wrapText="1"/>
    </xf>
    <xf numFmtId="49" fontId="13" fillId="0" borderId="0" xfId="0" applyNumberFormat="1" applyFont="1" applyAlignment="1">
      <alignment horizontal="right" vertical="top" wrapText="1"/>
    </xf>
    <xf numFmtId="165" fontId="13" fillId="0" borderId="0" xfId="0" applyNumberFormat="1" applyFont="1" applyAlignment="1">
      <alignment horizontal="right" vertical="top" wrapText="1"/>
    </xf>
    <xf numFmtId="166" fontId="12" fillId="0" borderId="0" xfId="0" applyNumberFormat="1" applyFont="1" applyAlignment="1">
      <alignment horizontal="right" vertical="top" wrapText="1"/>
    </xf>
    <xf numFmtId="49" fontId="9" fillId="0" borderId="0" xfId="0" applyNumberFormat="1" applyFont="1" applyAlignment="1">
      <alignment horizontal="right" vertical="top" wrapText="1"/>
    </xf>
    <xf numFmtId="164" fontId="9" fillId="0" borderId="0" xfId="0" applyNumberFormat="1" applyFont="1" applyAlignment="1">
      <alignment horizontal="right" vertical="top" wrapText="1"/>
    </xf>
    <xf numFmtId="0" fontId="12" fillId="0" borderId="0" xfId="0" applyFont="1" applyAlignment="1">
      <alignment horizontal="centerContinuous" vertical="top"/>
    </xf>
    <xf numFmtId="167" fontId="13" fillId="0" borderId="0" xfId="0" applyNumberFormat="1" applyFont="1" applyAlignment="1">
      <alignment horizontal="right" vertical="top" wrapText="1"/>
    </xf>
    <xf numFmtId="168" fontId="9" fillId="0" borderId="0" xfId="0" applyNumberFormat="1" applyFont="1" applyAlignment="1">
      <alignment horizontal="right" vertical="top" wrapText="1"/>
    </xf>
    <xf numFmtId="0" fontId="2" fillId="0" borderId="0" xfId="0" applyFont="1" applyAlignment="1">
      <alignment horizontal="center" vertical="top" wrapText="1"/>
    </xf>
    <xf numFmtId="169" fontId="9" fillId="0" borderId="0" xfId="0" applyNumberFormat="1" applyFont="1" applyAlignment="1">
      <alignment horizontal="right" vertical="top" wrapText="1"/>
    </xf>
    <xf numFmtId="170" fontId="9" fillId="0" borderId="0" xfId="0" applyNumberFormat="1" applyFont="1" applyAlignment="1">
      <alignment horizontal="right" vertical="top" wrapText="1"/>
    </xf>
    <xf numFmtId="0" fontId="9" fillId="0" borderId="0" xfId="0" applyFont="1" applyAlignment="1">
      <alignment horizontal="center" vertical="center"/>
    </xf>
    <xf numFmtId="0" fontId="9" fillId="0" borderId="0" xfId="0" applyFont="1" applyAlignment="1">
      <alignment horizontal="left" vertical="center"/>
    </xf>
    <xf numFmtId="164" fontId="12" fillId="0" borderId="1" xfId="0" applyNumberFormat="1" applyFont="1" applyBorder="1" applyAlignment="1">
      <alignment horizontal="right" vertical="top" wrapText="1"/>
    </xf>
    <xf numFmtId="164" fontId="20" fillId="0" borderId="1" xfId="0" applyNumberFormat="1" applyFont="1" applyBorder="1" applyAlignment="1">
      <alignment horizontal="right" vertical="top" wrapText="1"/>
    </xf>
    <xf numFmtId="166" fontId="9" fillId="0" borderId="0" xfId="0" applyNumberFormat="1" applyFont="1" applyAlignment="1">
      <alignment horizontal="right" vertical="top" wrapText="1"/>
    </xf>
    <xf numFmtId="171" fontId="9" fillId="0" borderId="0" xfId="0" applyNumberFormat="1" applyFont="1" applyAlignment="1">
      <alignment horizontal="right" vertical="top" wrapText="1"/>
    </xf>
    <xf numFmtId="165" fontId="9" fillId="0" borderId="0" xfId="0" applyNumberFormat="1" applyFont="1" applyAlignment="1">
      <alignment horizontal="right" vertical="top" wrapText="1"/>
    </xf>
    <xf numFmtId="172" fontId="9" fillId="0" borderId="0" xfId="0" applyNumberFormat="1" applyFont="1" applyAlignment="1">
      <alignment horizontal="right" vertical="top" wrapText="1"/>
    </xf>
    <xf numFmtId="0" fontId="2" fillId="0" borderId="0" xfId="0" applyFont="1" applyAlignment="1">
      <alignment horizontal="left"/>
    </xf>
    <xf numFmtId="164" fontId="21" fillId="0" borderId="0" xfId="0" applyNumberFormat="1" applyFont="1" applyAlignment="1">
      <alignment horizontal="right" vertical="top" wrapText="1"/>
    </xf>
    <xf numFmtId="164" fontId="20" fillId="0" borderId="0" xfId="0" applyNumberFormat="1" applyFont="1" applyAlignment="1">
      <alignment horizontal="right" vertical="top" wrapText="1"/>
    </xf>
    <xf numFmtId="173" fontId="9" fillId="0" borderId="0" xfId="0" applyNumberFormat="1" applyFont="1" applyAlignment="1">
      <alignment horizontal="right" vertical="top" wrapText="1"/>
    </xf>
    <xf numFmtId="172" fontId="12" fillId="2" borderId="0" xfId="0" applyNumberFormat="1" applyFont="1" applyFill="1" applyAlignment="1">
      <alignment horizontal="right" wrapText="1"/>
    </xf>
    <xf numFmtId="0" fontId="2" fillId="0" borderId="0" xfId="0" applyFont="1" applyAlignment="1">
      <alignment horizontal="left" vertical="top"/>
    </xf>
    <xf numFmtId="0" fontId="22" fillId="5" borderId="0" xfId="0" applyFont="1" applyFill="1" applyAlignment="1">
      <alignment horizontal="left"/>
    </xf>
    <xf numFmtId="0" fontId="8" fillId="2" borderId="0" xfId="0" applyFont="1" applyFill="1" applyAlignment="1">
      <alignment horizontal="right"/>
    </xf>
    <xf numFmtId="0" fontId="12" fillId="0" borderId="0" xfId="0" applyFont="1" applyAlignment="1">
      <alignment horizontal="left"/>
    </xf>
    <xf numFmtId="0" fontId="12" fillId="2" borderId="0" xfId="0" applyFont="1" applyFill="1" applyAlignment="1">
      <alignment horizontal="right"/>
    </xf>
    <xf numFmtId="172" fontId="12" fillId="2" borderId="0" xfId="0" applyNumberFormat="1" applyFont="1" applyFill="1" applyAlignment="1">
      <alignment horizontal="right"/>
    </xf>
    <xf numFmtId="0" fontId="12" fillId="0" borderId="0" xfId="0" applyFont="1" applyAlignment="1">
      <alignment horizontal="right"/>
    </xf>
    <xf numFmtId="49" fontId="9" fillId="0" borderId="0" xfId="0" applyNumberFormat="1" applyFont="1" applyAlignment="1">
      <alignment horizontal="right"/>
    </xf>
    <xf numFmtId="170" fontId="9" fillId="0" borderId="0" xfId="0" applyNumberFormat="1" applyFont="1" applyAlignment="1">
      <alignment horizontal="right"/>
    </xf>
    <xf numFmtId="49" fontId="2" fillId="0" borderId="0" xfId="0" applyNumberFormat="1" applyFont="1" applyAlignment="1">
      <alignment horizontal="right"/>
    </xf>
    <xf numFmtId="170" fontId="2" fillId="0" borderId="0" xfId="0" applyNumberFormat="1" applyFont="1" applyAlignment="1">
      <alignment horizontal="right"/>
    </xf>
    <xf numFmtId="0" fontId="2" fillId="0" borderId="0" xfId="0" applyFont="1" applyAlignment="1">
      <alignment horizontal="right" wrapText="1"/>
    </xf>
    <xf numFmtId="0" fontId="2" fillId="0" borderId="0" xfId="0" applyFont="1" applyAlignment="1">
      <alignment wrapText="1"/>
    </xf>
    <xf numFmtId="0" fontId="9" fillId="0" borderId="0" xfId="0" applyFont="1" applyAlignment="1">
      <alignment vertical="top" wrapText="1"/>
    </xf>
    <xf numFmtId="165" fontId="19" fillId="0" borderId="0" xfId="0" applyNumberFormat="1" applyFont="1" applyAlignment="1">
      <alignment horizontal="right" vertical="top" wrapText="1"/>
    </xf>
    <xf numFmtId="0" fontId="23" fillId="2" borderId="0" xfId="0" applyFont="1" applyFill="1" applyAlignment="1">
      <alignment horizontal="right" wrapText="1"/>
    </xf>
    <xf numFmtId="0" fontId="18" fillId="2" borderId="0" xfId="0" applyFont="1" applyFill="1" applyAlignment="1">
      <alignment horizontal="right" wrapText="1"/>
    </xf>
    <xf numFmtId="165" fontId="17" fillId="0" borderId="0" xfId="0" applyNumberFormat="1" applyFont="1" applyAlignment="1">
      <alignment horizontal="right"/>
    </xf>
    <xf numFmtId="165" fontId="23" fillId="0" borderId="0" xfId="0" applyNumberFormat="1" applyFont="1" applyAlignment="1">
      <alignment horizontal="right"/>
    </xf>
    <xf numFmtId="164" fontId="2" fillId="0" borderId="0" xfId="0" applyNumberFormat="1" applyFont="1" applyAlignment="1">
      <alignment horizontal="right"/>
    </xf>
    <xf numFmtId="164" fontId="18" fillId="0" borderId="0" xfId="0" applyNumberFormat="1" applyFont="1" applyAlignment="1">
      <alignment horizontal="right"/>
    </xf>
    <xf numFmtId="0" fontId="9" fillId="0" borderId="0" xfId="0" applyFont="1" applyAlignment="1">
      <alignment horizontal="center" vertical="center" wrapText="1"/>
    </xf>
    <xf numFmtId="169" fontId="2" fillId="0" borderId="0" xfId="0" applyNumberFormat="1" applyFont="1" applyAlignment="1">
      <alignment horizontal="right"/>
    </xf>
    <xf numFmtId="172" fontId="2" fillId="0" borderId="0" xfId="0" applyNumberFormat="1" applyFont="1" applyAlignment="1">
      <alignment horizontal="right"/>
    </xf>
    <xf numFmtId="0" fontId="8" fillId="2" borderId="0" xfId="0" applyFont="1" applyFill="1" applyAlignment="1">
      <alignment horizontal="left" wrapText="1"/>
    </xf>
    <xf numFmtId="0" fontId="8" fillId="2" borderId="0" xfId="0" applyFont="1" applyFill="1" applyAlignment="1">
      <alignment wrapText="1"/>
    </xf>
    <xf numFmtId="174" fontId="9" fillId="0" borderId="0" xfId="0" applyNumberFormat="1" applyFont="1" applyAlignment="1">
      <alignment horizontal="center" vertical="top" wrapText="1"/>
    </xf>
    <xf numFmtId="0" fontId="9" fillId="0" borderId="0" xfId="0" applyFont="1" applyAlignment="1">
      <alignment horizontal="center" vertical="top" wrapText="1"/>
    </xf>
    <xf numFmtId="172" fontId="9" fillId="0" borderId="0" xfId="0" applyNumberFormat="1" applyFont="1" applyAlignment="1">
      <alignment horizontal="center" vertical="top" wrapText="1"/>
    </xf>
    <xf numFmtId="0" fontId="14" fillId="0" borderId="0" xfId="6" applyAlignment="1"/>
    <xf numFmtId="0" fontId="24" fillId="0" borderId="0" xfId="0" applyFont="1" applyAlignment="1">
      <alignment horizontal="left" vertical="top"/>
    </xf>
    <xf numFmtId="175" fontId="12" fillId="0" borderId="0" xfId="0" applyNumberFormat="1" applyFont="1" applyAlignment="1">
      <alignment horizontal="right" vertical="top" wrapText="1"/>
    </xf>
    <xf numFmtId="0" fontId="25" fillId="0" borderId="0" xfId="0" applyFont="1" applyAlignment="1">
      <alignment horizontal="left" vertical="top"/>
    </xf>
    <xf numFmtId="176" fontId="24" fillId="0" borderId="0" xfId="0" applyNumberFormat="1" applyFont="1" applyAlignment="1">
      <alignment horizontal="right" vertical="top" wrapText="1"/>
    </xf>
    <xf numFmtId="175" fontId="24" fillId="0" borderId="0" xfId="0" applyNumberFormat="1" applyFont="1" applyAlignment="1">
      <alignment horizontal="right" vertical="top" wrapText="1"/>
    </xf>
    <xf numFmtId="176" fontId="26" fillId="0" borderId="0" xfId="0" applyNumberFormat="1" applyFont="1" applyAlignment="1">
      <alignment horizontal="right" vertical="center"/>
    </xf>
    <xf numFmtId="9" fontId="9" fillId="0" borderId="0" xfId="0" applyNumberFormat="1" applyFont="1" applyAlignment="1">
      <alignment horizontal="left" vertical="top"/>
    </xf>
    <xf numFmtId="9" fontId="24" fillId="0" borderId="0" xfId="0" applyNumberFormat="1" applyFont="1" applyAlignment="1">
      <alignment horizontal="left" vertical="top"/>
    </xf>
    <xf numFmtId="0" fontId="27" fillId="0" borderId="0" xfId="0" applyFont="1"/>
    <xf numFmtId="0" fontId="28" fillId="0" borderId="0" xfId="0" applyFont="1"/>
    <xf numFmtId="177" fontId="9" fillId="0" borderId="0" xfId="0" applyNumberFormat="1" applyFont="1" applyAlignment="1">
      <alignment horizontal="left" vertical="top"/>
    </xf>
    <xf numFmtId="0" fontId="19" fillId="0" borderId="0" xfId="0" applyFont="1" applyAlignment="1">
      <alignment horizontal="right" wrapText="1"/>
    </xf>
    <xf numFmtId="0" fontId="24" fillId="0" borderId="0" xfId="0" applyFont="1" applyAlignment="1">
      <alignment horizontal="centerContinuous" vertical="top"/>
    </xf>
    <xf numFmtId="0" fontId="24" fillId="0" borderId="0" xfId="0" applyFont="1" applyAlignment="1">
      <alignment horizontal="right" wrapText="1"/>
    </xf>
    <xf numFmtId="44" fontId="9" fillId="0" borderId="0" xfId="0" applyNumberFormat="1" applyFont="1" applyAlignment="1">
      <alignment horizontal="left" vertical="top"/>
    </xf>
    <xf numFmtId="44" fontId="24" fillId="0" borderId="0" xfId="0" applyNumberFormat="1" applyFont="1" applyAlignment="1">
      <alignment horizontal="right" wrapText="1"/>
    </xf>
    <xf numFmtId="44" fontId="2" fillId="0" borderId="0" xfId="0" applyNumberFormat="1" applyFont="1"/>
    <xf numFmtId="44" fontId="24" fillId="0" borderId="0" xfId="0" applyNumberFormat="1" applyFont="1" applyAlignment="1">
      <alignment horizontal="left" vertical="top"/>
    </xf>
    <xf numFmtId="44" fontId="27" fillId="0" borderId="0" xfId="0" applyNumberFormat="1" applyFont="1"/>
    <xf numFmtId="44" fontId="28" fillId="0" borderId="0" xfId="0" applyNumberFormat="1" applyFont="1"/>
    <xf numFmtId="10" fontId="2" fillId="0" borderId="0" xfId="0" applyNumberFormat="1" applyFont="1"/>
    <xf numFmtId="10" fontId="27" fillId="0" borderId="0" xfId="0" applyNumberFormat="1" applyFont="1"/>
    <xf numFmtId="44" fontId="31" fillId="0" borderId="0" xfId="0" applyNumberFormat="1" applyFont="1" applyAlignment="1">
      <alignment horizontal="left" vertical="top"/>
    </xf>
    <xf numFmtId="0" fontId="32" fillId="0" borderId="0" xfId="0" applyFont="1"/>
    <xf numFmtId="0" fontId="33" fillId="0" borderId="0" xfId="0" applyFont="1"/>
    <xf numFmtId="178" fontId="32" fillId="0" borderId="0" xfId="0" applyNumberFormat="1" applyFont="1"/>
    <xf numFmtId="0" fontId="34" fillId="7" borderId="2" xfId="0" applyFont="1" applyFill="1" applyBorder="1" applyAlignment="1">
      <alignment horizontal="left" vertical="center"/>
    </xf>
    <xf numFmtId="0" fontId="32" fillId="7" borderId="3" xfId="0" applyFont="1" applyFill="1" applyBorder="1"/>
    <xf numFmtId="0" fontId="32" fillId="7" borderId="4" xfId="0" applyFont="1" applyFill="1" applyBorder="1"/>
    <xf numFmtId="0" fontId="32" fillId="7" borderId="3" xfId="0" applyFont="1" applyFill="1" applyBorder="1" applyAlignment="1">
      <alignment horizontal="left" vertical="center"/>
    </xf>
    <xf numFmtId="0" fontId="36" fillId="0" borderId="5" xfId="0" applyFont="1" applyBorder="1" applyAlignment="1">
      <alignment horizontal="center"/>
    </xf>
    <xf numFmtId="0" fontId="36" fillId="0" borderId="6" xfId="0" applyFont="1" applyBorder="1" applyAlignment="1">
      <alignment horizontal="center"/>
    </xf>
    <xf numFmtId="0" fontId="36" fillId="0" borderId="7" xfId="0" applyFont="1" applyBorder="1" applyAlignment="1">
      <alignment horizontal="center"/>
    </xf>
    <xf numFmtId="0" fontId="37" fillId="0" borderId="8" xfId="0" applyFont="1" applyBorder="1"/>
    <xf numFmtId="0" fontId="32" fillId="0" borderId="8" xfId="0" applyFont="1" applyBorder="1"/>
    <xf numFmtId="44" fontId="38" fillId="0" borderId="0" xfId="5" applyFont="1" applyBorder="1"/>
    <xf numFmtId="0" fontId="38" fillId="0" borderId="9" xfId="0" applyFont="1" applyBorder="1"/>
    <xf numFmtId="0" fontId="39" fillId="0" borderId="0" xfId="0" applyFont="1" applyAlignment="1">
      <alignment horizontal="right"/>
    </xf>
    <xf numFmtId="0" fontId="32" fillId="0" borderId="0" xfId="0" applyFont="1" applyAlignment="1">
      <alignment horizontal="right"/>
    </xf>
    <xf numFmtId="0" fontId="32" fillId="0" borderId="9" xfId="0" applyFont="1" applyBorder="1" applyAlignment="1">
      <alignment horizontal="right"/>
    </xf>
    <xf numFmtId="43" fontId="38" fillId="0" borderId="0" xfId="4" applyFont="1" applyBorder="1"/>
    <xf numFmtId="0" fontId="32" fillId="0" borderId="9" xfId="0" applyFont="1" applyBorder="1"/>
    <xf numFmtId="10" fontId="32" fillId="0" borderId="0" xfId="0" applyNumberFormat="1" applyFont="1"/>
    <xf numFmtId="179" fontId="32" fillId="0" borderId="0" xfId="4" applyNumberFormat="1" applyFont="1" applyBorder="1"/>
    <xf numFmtId="0" fontId="36" fillId="0" borderId="8" xfId="0" applyFont="1" applyBorder="1"/>
    <xf numFmtId="180" fontId="32" fillId="0" borderId="0" xfId="0" applyNumberFormat="1" applyFont="1"/>
    <xf numFmtId="180" fontId="32" fillId="0" borderId="9" xfId="0" applyNumberFormat="1" applyFont="1" applyBorder="1"/>
    <xf numFmtId="180" fontId="38" fillId="0" borderId="0" xfId="0" applyNumberFormat="1" applyFont="1"/>
    <xf numFmtId="1" fontId="38" fillId="0" borderId="9" xfId="0" applyNumberFormat="1" applyFont="1" applyBorder="1"/>
    <xf numFmtId="0" fontId="32" fillId="0" borderId="6" xfId="0" applyFont="1" applyBorder="1"/>
    <xf numFmtId="180" fontId="36" fillId="0" borderId="0" xfId="0" applyNumberFormat="1" applyFont="1"/>
    <xf numFmtId="180" fontId="36" fillId="0" borderId="9" xfId="0" applyNumberFormat="1" applyFont="1" applyBorder="1"/>
    <xf numFmtId="0" fontId="32" fillId="0" borderId="5" xfId="0" applyFont="1" applyBorder="1"/>
    <xf numFmtId="10" fontId="38" fillId="0" borderId="0" xfId="11" applyNumberFormat="1" applyFont="1" applyBorder="1"/>
    <xf numFmtId="181" fontId="38" fillId="0" borderId="0" xfId="11" applyNumberFormat="1" applyFont="1" applyBorder="1"/>
    <xf numFmtId="2" fontId="32" fillId="0" borderId="6" xfId="0" applyNumberFormat="1" applyFont="1" applyBorder="1"/>
    <xf numFmtId="0" fontId="38" fillId="0" borderId="0" xfId="0" applyFont="1"/>
    <xf numFmtId="0" fontId="36" fillId="0" borderId="5" xfId="0" applyFont="1" applyBorder="1"/>
    <xf numFmtId="180" fontId="36" fillId="0" borderId="6" xfId="0" applyNumberFormat="1" applyFont="1" applyBorder="1"/>
    <xf numFmtId="180" fontId="36" fillId="0" borderId="7" xfId="0" applyNumberFormat="1" applyFont="1" applyBorder="1"/>
    <xf numFmtId="10" fontId="32" fillId="0" borderId="0" xfId="11" applyNumberFormat="1" applyFont="1" applyBorder="1"/>
    <xf numFmtId="0" fontId="40" fillId="7" borderId="3" xfId="0" applyFont="1" applyFill="1" applyBorder="1"/>
    <xf numFmtId="0" fontId="40" fillId="7" borderId="4" xfId="0" applyFont="1" applyFill="1" applyBorder="1"/>
    <xf numFmtId="0" fontId="36" fillId="0" borderId="0" xfId="0" applyFont="1"/>
    <xf numFmtId="180" fontId="32" fillId="0" borderId="10" xfId="0" applyNumberFormat="1" applyFont="1" applyBorder="1"/>
    <xf numFmtId="181" fontId="32" fillId="0" borderId="11" xfId="11" applyNumberFormat="1" applyFont="1" applyFill="1" applyBorder="1"/>
    <xf numFmtId="181" fontId="32" fillId="0" borderId="12" xfId="11" applyNumberFormat="1" applyFont="1" applyFill="1" applyBorder="1"/>
    <xf numFmtId="10" fontId="41" fillId="0" borderId="7" xfId="11" applyNumberFormat="1" applyFont="1" applyBorder="1"/>
    <xf numFmtId="182" fontId="41" fillId="0" borderId="7" xfId="0" applyNumberFormat="1" applyFont="1" applyBorder="1"/>
    <xf numFmtId="10" fontId="32" fillId="0" borderId="13" xfId="11" applyNumberFormat="1" applyFont="1" applyFill="1" applyBorder="1"/>
    <xf numFmtId="180" fontId="32" fillId="0" borderId="9" xfId="4" applyNumberFormat="1" applyFont="1" applyBorder="1"/>
    <xf numFmtId="2" fontId="32" fillId="0" borderId="7" xfId="0" applyNumberFormat="1" applyFont="1" applyBorder="1"/>
    <xf numFmtId="10" fontId="36" fillId="0" borderId="0" xfId="11" applyNumberFormat="1" applyFont="1" applyBorder="1"/>
    <xf numFmtId="0" fontId="36" fillId="0" borderId="9" xfId="0" applyFont="1" applyBorder="1"/>
    <xf numFmtId="180" fontId="36" fillId="0" borderId="9" xfId="4" applyNumberFormat="1" applyFont="1" applyBorder="1"/>
    <xf numFmtId="10" fontId="32" fillId="0" borderId="14" xfId="11" applyNumberFormat="1" applyFont="1" applyFill="1" applyBorder="1"/>
    <xf numFmtId="180" fontId="32" fillId="0" borderId="6" xfId="0" applyNumberFormat="1" applyFont="1" applyBorder="1"/>
    <xf numFmtId="180" fontId="32" fillId="0" borderId="7" xfId="0" applyNumberFormat="1" applyFont="1" applyBorder="1"/>
    <xf numFmtId="180" fontId="42" fillId="0" borderId="0" xfId="0" applyNumberFormat="1" applyFont="1"/>
    <xf numFmtId="182" fontId="32" fillId="0" borderId="11" xfId="0" applyNumberFormat="1" applyFont="1" applyBorder="1"/>
    <xf numFmtId="182" fontId="32" fillId="0" borderId="12" xfId="0" applyNumberFormat="1" applyFont="1" applyBorder="1"/>
    <xf numFmtId="180" fontId="32" fillId="0" borderId="0" xfId="5" applyNumberFormat="1" applyFont="1" applyFill="1" applyBorder="1"/>
    <xf numFmtId="180" fontId="32" fillId="0" borderId="9" xfId="5" applyNumberFormat="1" applyFont="1" applyFill="1" applyBorder="1"/>
    <xf numFmtId="0" fontId="34" fillId="0" borderId="0" xfId="0" applyFont="1" applyAlignment="1">
      <alignment horizontal="left" vertical="center"/>
    </xf>
    <xf numFmtId="179" fontId="32" fillId="0" borderId="9" xfId="4" applyNumberFormat="1" applyFont="1" applyBorder="1"/>
    <xf numFmtId="179" fontId="32" fillId="0" borderId="9" xfId="4" applyNumberFormat="1" applyFont="1" applyFill="1" applyBorder="1"/>
    <xf numFmtId="0" fontId="43" fillId="0" borderId="0" xfId="0" applyFont="1"/>
    <xf numFmtId="10" fontId="38" fillId="0" borderId="0" xfId="0" applyNumberFormat="1" applyFont="1" applyAlignment="1">
      <alignment horizontal="left"/>
    </xf>
    <xf numFmtId="10" fontId="38" fillId="8" borderId="0" xfId="11" applyNumberFormat="1" applyFont="1" applyFill="1" applyBorder="1"/>
    <xf numFmtId="0" fontId="36" fillId="6" borderId="15" xfId="7" applyFont="1" applyBorder="1"/>
    <xf numFmtId="0" fontId="44" fillId="6" borderId="11" xfId="7" applyFont="1" applyBorder="1"/>
    <xf numFmtId="180" fontId="36" fillId="6" borderId="12" xfId="5" applyNumberFormat="1" applyFont="1" applyFill="1" applyBorder="1"/>
    <xf numFmtId="0" fontId="36" fillId="9" borderId="15" xfId="7" applyFont="1" applyFill="1" applyBorder="1"/>
    <xf numFmtId="0" fontId="44" fillId="9" borderId="11" xfId="7" applyFont="1" applyFill="1" applyBorder="1"/>
    <xf numFmtId="180" fontId="36" fillId="9" borderId="12" xfId="5" applyNumberFormat="1" applyFont="1" applyFill="1" applyBorder="1"/>
    <xf numFmtId="181" fontId="38" fillId="0" borderId="0" xfId="0" applyNumberFormat="1" applyFont="1" applyAlignment="1">
      <alignment horizontal="left"/>
    </xf>
    <xf numFmtId="182" fontId="38" fillId="8" borderId="6" xfId="0" applyNumberFormat="1" applyFont="1" applyFill="1" applyBorder="1"/>
    <xf numFmtId="0" fontId="45" fillId="0" borderId="7" xfId="0" applyFont="1" applyBorder="1"/>
    <xf numFmtId="0" fontId="39" fillId="0" borderId="5" xfId="0" applyFont="1" applyBorder="1"/>
    <xf numFmtId="10" fontId="32" fillId="0" borderId="7" xfId="11" applyNumberFormat="1" applyFont="1" applyBorder="1"/>
    <xf numFmtId="10" fontId="32" fillId="0" borderId="7" xfId="11" applyNumberFormat="1" applyFont="1" applyFill="1" applyBorder="1"/>
    <xf numFmtId="0" fontId="38" fillId="0" borderId="0" xfId="0" applyFont="1" applyAlignment="1">
      <alignment horizontal="left"/>
    </xf>
    <xf numFmtId="10" fontId="43" fillId="0" borderId="0" xfId="0" applyNumberFormat="1" applyFont="1" applyAlignment="1">
      <alignment horizontal="left"/>
    </xf>
    <xf numFmtId="181" fontId="32" fillId="0" borderId="3" xfId="11" applyNumberFormat="1" applyFont="1" applyBorder="1"/>
    <xf numFmtId="180" fontId="32" fillId="0" borderId="3" xfId="5" applyNumberFormat="1" applyFont="1" applyBorder="1"/>
    <xf numFmtId="0" fontId="46" fillId="0" borderId="0" xfId="0" applyFont="1"/>
    <xf numFmtId="10" fontId="46" fillId="0" borderId="0" xfId="0" applyNumberFormat="1" applyFont="1" applyAlignment="1">
      <alignment horizontal="left"/>
    </xf>
    <xf numFmtId="184" fontId="32" fillId="0" borderId="0" xfId="0" applyNumberFormat="1" applyFont="1"/>
    <xf numFmtId="43" fontId="32" fillId="0" borderId="0" xfId="4" applyFont="1"/>
    <xf numFmtId="164" fontId="2" fillId="0" borderId="0" xfId="0" applyNumberFormat="1" applyFont="1"/>
    <xf numFmtId="183" fontId="2" fillId="0" borderId="0" xfId="0" applyNumberFormat="1" applyFont="1"/>
    <xf numFmtId="185" fontId="2" fillId="0" borderId="0" xfId="0" applyNumberFormat="1" applyFont="1"/>
    <xf numFmtId="186" fontId="2" fillId="0" borderId="0" xfId="0" applyNumberFormat="1" applyFont="1"/>
    <xf numFmtId="0" fontId="0" fillId="0" borderId="0" xfId="0"/>
    <xf numFmtId="0" fontId="0" fillId="0" borderId="16" xfId="0" applyBorder="1"/>
    <xf numFmtId="0" fontId="47" fillId="0" borderId="17" xfId="0" applyFont="1" applyBorder="1" applyAlignment="1">
      <alignment horizontal="center"/>
    </xf>
    <xf numFmtId="0" fontId="47" fillId="0" borderId="17" xfId="0" applyFont="1" applyBorder="1" applyAlignment="1">
      <alignment horizontal="centerContinuous"/>
    </xf>
    <xf numFmtId="2" fontId="2" fillId="0" borderId="0" xfId="0" applyNumberFormat="1" applyFont="1"/>
    <xf numFmtId="187" fontId="2" fillId="0" borderId="0" xfId="0" applyNumberFormat="1" applyFont="1"/>
    <xf numFmtId="188" fontId="2" fillId="0" borderId="0" xfId="0" applyNumberFormat="1" applyFont="1"/>
    <xf numFmtId="9" fontId="2" fillId="0" borderId="0" xfId="0" applyNumberFormat="1" applyFont="1"/>
    <xf numFmtId="189" fontId="2" fillId="0" borderId="0" xfId="0" applyNumberFormat="1" applyFont="1"/>
    <xf numFmtId="190" fontId="2" fillId="0" borderId="0" xfId="0" applyNumberFormat="1" applyFont="1"/>
    <xf numFmtId="191" fontId="2" fillId="0" borderId="0" xfId="0" applyNumberFormat="1" applyFont="1"/>
    <xf numFmtId="14" fontId="32" fillId="0" borderId="0" xfId="0" applyNumberFormat="1" applyFont="1"/>
    <xf numFmtId="1" fontId="32" fillId="0" borderId="0" xfId="0" applyNumberFormat="1" applyFont="1"/>
    <xf numFmtId="14" fontId="36" fillId="0" borderId="0" xfId="0" applyNumberFormat="1" applyFont="1" applyAlignment="1">
      <alignment horizontal="right"/>
    </xf>
    <xf numFmtId="10" fontId="32" fillId="0" borderId="10" xfId="0" applyNumberFormat="1" applyFont="1" applyBorder="1"/>
    <xf numFmtId="14" fontId="36" fillId="0" borderId="9" xfId="0" applyNumberFormat="1" applyFont="1" applyBorder="1" applyAlignment="1">
      <alignment horizontal="right"/>
    </xf>
    <xf numFmtId="1" fontId="32" fillId="0" borderId="9" xfId="0" applyNumberFormat="1" applyFont="1" applyBorder="1"/>
    <xf numFmtId="44" fontId="32" fillId="0" borderId="11" xfId="11" applyNumberFormat="1" applyFont="1" applyFill="1" applyBorder="1"/>
    <xf numFmtId="44" fontId="32" fillId="0" borderId="12" xfId="11" applyNumberFormat="1" applyFont="1" applyFill="1" applyBorder="1"/>
    <xf numFmtId="1" fontId="32" fillId="0" borderId="11" xfId="11" applyNumberFormat="1" applyFont="1" applyFill="1" applyBorder="1"/>
    <xf numFmtId="10" fontId="32" fillId="0" borderId="9" xfId="0" applyNumberFormat="1" applyFont="1" applyBorder="1"/>
    <xf numFmtId="10" fontId="32" fillId="0" borderId="6" xfId="0" applyNumberFormat="1" applyFont="1" applyBorder="1"/>
    <xf numFmtId="10" fontId="32" fillId="0" borderId="7" xfId="0" applyNumberFormat="1" applyFont="1" applyBorder="1"/>
    <xf numFmtId="9" fontId="19" fillId="0" borderId="0" xfId="0" applyNumberFormat="1" applyFont="1" applyAlignment="1">
      <alignment horizontal="right" wrapText="1"/>
    </xf>
    <xf numFmtId="9" fontId="32" fillId="0" borderId="0" xfId="0" applyNumberFormat="1" applyFont="1"/>
    <xf numFmtId="9" fontId="32" fillId="0" borderId="9" xfId="0" applyNumberFormat="1" applyFont="1" applyBorder="1"/>
    <xf numFmtId="9" fontId="32" fillId="0" borderId="6" xfId="0" applyNumberFormat="1" applyFont="1" applyBorder="1"/>
    <xf numFmtId="9" fontId="32" fillId="0" borderId="7" xfId="0" applyNumberFormat="1" applyFont="1" applyBorder="1"/>
    <xf numFmtId="0" fontId="32" fillId="0" borderId="0" xfId="0" applyFont="1" applyAlignment="1">
      <alignment horizontal="center"/>
    </xf>
    <xf numFmtId="0" fontId="36" fillId="0" borderId="5" xfId="0" applyFont="1" applyBorder="1" applyAlignment="1">
      <alignment horizontal="center"/>
    </xf>
    <xf numFmtId="0" fontId="36" fillId="0" borderId="6" xfId="0" applyFont="1" applyBorder="1" applyAlignment="1">
      <alignment horizontal="center"/>
    </xf>
    <xf numFmtId="0" fontId="36" fillId="0" borderId="7" xfId="0" applyFont="1" applyBorder="1" applyAlignment="1">
      <alignment horizontal="center"/>
    </xf>
    <xf numFmtId="0" fontId="36" fillId="0" borderId="9" xfId="0" applyFont="1" applyBorder="1" applyAlignment="1">
      <alignment horizontal="right" vertical="center" textRotation="90" wrapText="1"/>
    </xf>
    <xf numFmtId="0" fontId="12" fillId="2" borderId="0" xfId="0" applyFont="1" applyFill="1" applyAlignment="1">
      <alignment horizontal="center" wrapText="1"/>
    </xf>
    <xf numFmtId="0" fontId="9" fillId="0" borderId="0" xfId="0" applyFont="1" applyAlignment="1">
      <alignment vertical="top" wrapText="1"/>
    </xf>
    <xf numFmtId="0" fontId="2" fillId="0" borderId="0" xfId="0" applyFont="1"/>
    <xf numFmtId="0" fontId="18" fillId="2" borderId="0" xfId="0" applyFont="1" applyFill="1" applyAlignment="1">
      <alignment horizontal="center" wrapText="1"/>
    </xf>
  </cellXfs>
  <cellStyles count="23">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Comma" xfId="4" builtinId="3"/>
    <cellStyle name="Currency" xfId="5" builtinId="4"/>
    <cellStyle name="Invisible" xfId="6" xr:uid="{00000000-0005-0000-0000-000008000000}"/>
    <cellStyle name="Neutral" xfId="7" builtinId="28"/>
    <cellStyle name="NewColumnHeaderNormal" xfId="8" xr:uid="{00000000-0005-0000-0000-00000A000000}"/>
    <cellStyle name="NewSectionHeaderNormal" xfId="9" xr:uid="{00000000-0005-0000-0000-00000B000000}"/>
    <cellStyle name="NewTitleNormal" xfId="10" xr:uid="{00000000-0005-0000-0000-00000C000000}"/>
    <cellStyle name="Normal" xfId="0" builtinId="0"/>
    <cellStyle name="Percent" xfId="11" builtinId="5"/>
    <cellStyle name="SectionHeaderNormal" xfId="12" xr:uid="{00000000-0005-0000-0000-00000F000000}"/>
    <cellStyle name="SubScript" xfId="13" xr:uid="{00000000-0005-0000-0000-000010000000}"/>
    <cellStyle name="SuperScript" xfId="14" xr:uid="{00000000-0005-0000-0000-000011000000}"/>
    <cellStyle name="TextBold" xfId="15" xr:uid="{00000000-0005-0000-0000-000012000000}"/>
    <cellStyle name="TextItalic" xfId="16" xr:uid="{00000000-0005-0000-0000-000013000000}"/>
    <cellStyle name="TextNormal" xfId="17" xr:uid="{00000000-0005-0000-0000-000014000000}"/>
    <cellStyle name="TitleNormal" xfId="18" xr:uid="{00000000-0005-0000-0000-000015000000}"/>
    <cellStyle name="Total" xfId="19"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 %</a:t>
            </a:r>
            <a:r>
              <a:rPr lang="en-US" baseline="0"/>
              <a:t> and Volume % for each 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'Operating Model'!$X$12:$AH$12</c:f>
              <c:numCache>
                <c:formatCode>0.00%</c:formatCode>
                <c:ptCount val="7"/>
                <c:pt idx="0">
                  <c:v>-5.3571428571428568E-2</c:v>
                </c:pt>
                <c:pt idx="1">
                  <c:v>-2.6954177897574125E-2</c:v>
                </c:pt>
                <c:pt idx="2">
                  <c:v>0</c:v>
                </c:pt>
                <c:pt idx="3">
                  <c:v>-3.7396121883656507E-2</c:v>
                </c:pt>
                <c:pt idx="4">
                  <c:v>-2.5899280575539568E-2</c:v>
                </c:pt>
                <c:pt idx="5">
                  <c:v>0.16248153618906944</c:v>
                </c:pt>
                <c:pt idx="6">
                  <c:v>0.75730622617534937</c:v>
                </c:pt>
              </c:numCache>
            </c:numRef>
          </c:val>
          <c:extLst>
            <c:ext xmlns:c16="http://schemas.microsoft.com/office/drawing/2014/chart" uri="{C3380CC4-5D6E-409C-BE32-E72D297353CC}">
              <c16:uniqueId val="{00000000-A9B9-434F-9CF7-63654DBE6062}"/>
            </c:ext>
          </c:extLst>
        </c:ser>
        <c:ser>
          <c:idx val="1"/>
          <c:order val="1"/>
          <c:spPr>
            <a:solidFill>
              <a:schemeClr val="accent2"/>
            </a:solidFill>
            <a:ln>
              <a:noFill/>
            </a:ln>
            <a:effectLst/>
          </c:spPr>
          <c:invertIfNegative val="0"/>
          <c:val>
            <c:numRef>
              <c:f>'Operating Model'!$X$14:$AH$14</c:f>
              <c:numCache>
                <c:formatCode>0.00%</c:formatCode>
                <c:ptCount val="7"/>
                <c:pt idx="0">
                  <c:v>1.0520104477914238E-2</c:v>
                </c:pt>
                <c:pt idx="1">
                  <c:v>0.14869886907699628</c:v>
                </c:pt>
                <c:pt idx="2">
                  <c:v>0.12118170084612082</c:v>
                </c:pt>
                <c:pt idx="3">
                  <c:v>-2.6128966358762617E-2</c:v>
                </c:pt>
                <c:pt idx="4">
                  <c:v>-1.7114584763025156E-2</c:v>
                </c:pt>
                <c:pt idx="5">
                  <c:v>0.11411694126752248</c:v>
                </c:pt>
                <c:pt idx="6">
                  <c:v>-0.26614231666208382</c:v>
                </c:pt>
              </c:numCache>
            </c:numRef>
          </c:val>
          <c:extLst>
            <c:ext xmlns:c16="http://schemas.microsoft.com/office/drawing/2014/chart" uri="{C3380CC4-5D6E-409C-BE32-E72D297353CC}">
              <c16:uniqueId val="{00000001-A9B9-434F-9CF7-63654DBE6062}"/>
            </c:ext>
          </c:extLst>
        </c:ser>
        <c:ser>
          <c:idx val="2"/>
          <c:order val="2"/>
          <c:spPr>
            <a:solidFill>
              <a:schemeClr val="accent3"/>
            </a:solidFill>
            <a:ln>
              <a:noFill/>
            </a:ln>
            <a:effectLst/>
          </c:spPr>
          <c:invertIfNegative val="0"/>
          <c:val>
            <c:numRef>
              <c:f>'Operating Model'!$X$25:$AH$25</c:f>
              <c:numCache>
                <c:formatCode>0.00%</c:formatCode>
                <c:ptCount val="7"/>
                <c:pt idx="0">
                  <c:v>-0.17857142857142858</c:v>
                </c:pt>
                <c:pt idx="1">
                  <c:v>-0.13043478260869565</c:v>
                </c:pt>
                <c:pt idx="2">
                  <c:v>0.2</c:v>
                </c:pt>
                <c:pt idx="3">
                  <c:v>0.20833333333333334</c:v>
                </c:pt>
                <c:pt idx="4">
                  <c:v>0.20689655172413793</c:v>
                </c:pt>
                <c:pt idx="5">
                  <c:v>2.8571428571428571E-2</c:v>
                </c:pt>
                <c:pt idx="6">
                  <c:v>0.63888888888888884</c:v>
                </c:pt>
              </c:numCache>
            </c:numRef>
          </c:val>
          <c:extLst>
            <c:ext xmlns:c16="http://schemas.microsoft.com/office/drawing/2014/chart" uri="{C3380CC4-5D6E-409C-BE32-E72D297353CC}">
              <c16:uniqueId val="{00000002-A9B9-434F-9CF7-63654DBE6062}"/>
            </c:ext>
          </c:extLst>
        </c:ser>
        <c:ser>
          <c:idx val="3"/>
          <c:order val="3"/>
          <c:spPr>
            <a:solidFill>
              <a:schemeClr val="accent4"/>
            </a:solidFill>
            <a:ln>
              <a:noFill/>
            </a:ln>
            <a:effectLst/>
          </c:spPr>
          <c:invertIfNegative val="0"/>
          <c:val>
            <c:numRef>
              <c:f>'Operating Model'!$X$27:$AH$27</c:f>
              <c:numCache>
                <c:formatCode>0.00%</c:formatCode>
                <c:ptCount val="7"/>
                <c:pt idx="0">
                  <c:v>7.1359978807245025E-2</c:v>
                </c:pt>
                <c:pt idx="1">
                  <c:v>0.25450021635655579</c:v>
                </c:pt>
                <c:pt idx="2">
                  <c:v>7.4309136586010766E-2</c:v>
                </c:pt>
                <c:pt idx="3">
                  <c:v>-5.5278514588859441E-2</c:v>
                </c:pt>
                <c:pt idx="4">
                  <c:v>-0.25249903735078938</c:v>
                </c:pt>
                <c:pt idx="5">
                  <c:v>0.27199316137170931</c:v>
                </c:pt>
                <c:pt idx="6">
                  <c:v>8.5179264672299651E-2</c:v>
                </c:pt>
              </c:numCache>
            </c:numRef>
          </c:val>
          <c:extLst>
            <c:ext xmlns:c16="http://schemas.microsoft.com/office/drawing/2014/chart" uri="{C3380CC4-5D6E-409C-BE32-E72D297353CC}">
              <c16:uniqueId val="{00000003-A9B9-434F-9CF7-63654DBE6062}"/>
            </c:ext>
          </c:extLst>
        </c:ser>
        <c:ser>
          <c:idx val="4"/>
          <c:order val="4"/>
          <c:spPr>
            <a:solidFill>
              <a:schemeClr val="accent5"/>
            </a:solidFill>
            <a:ln>
              <a:noFill/>
            </a:ln>
            <a:effectLst/>
          </c:spPr>
          <c:invertIfNegative val="0"/>
          <c:val>
            <c:numRef>
              <c:f>'Operating Model'!$X$37:$AH$37</c:f>
              <c:numCache>
                <c:formatCode>0.00%</c:formatCode>
                <c:ptCount val="7"/>
                <c:pt idx="0">
                  <c:v>0.79927070671991662</c:v>
                </c:pt>
                <c:pt idx="1">
                  <c:v>0.25168886315383132</c:v>
                </c:pt>
                <c:pt idx="2">
                  <c:v>0.25589822667694678</c:v>
                </c:pt>
                <c:pt idx="3">
                  <c:v>-0.31168273067714408</c:v>
                </c:pt>
                <c:pt idx="4">
                  <c:v>-0.47101320014270426</c:v>
                </c:pt>
                <c:pt idx="5">
                  <c:v>0.56803237228123415</c:v>
                </c:pt>
                <c:pt idx="6">
                  <c:v>4.591397849462366</c:v>
                </c:pt>
              </c:numCache>
            </c:numRef>
          </c:val>
          <c:extLst>
            <c:ext xmlns:c16="http://schemas.microsoft.com/office/drawing/2014/chart" uri="{C3380CC4-5D6E-409C-BE32-E72D297353CC}">
              <c16:uniqueId val="{00000004-A9B9-434F-9CF7-63654DBE6062}"/>
            </c:ext>
          </c:extLst>
        </c:ser>
        <c:ser>
          <c:idx val="5"/>
          <c:order val="5"/>
          <c:spPr>
            <a:solidFill>
              <a:schemeClr val="accent6"/>
            </a:solidFill>
            <a:ln>
              <a:noFill/>
            </a:ln>
            <a:effectLst/>
          </c:spPr>
          <c:invertIfNegative val="0"/>
          <c:val>
            <c:numRef>
              <c:f>'Operating Model'!$X$45:$AH$45</c:f>
              <c:numCache>
                <c:formatCode>0.00%</c:formatCode>
                <c:ptCount val="7"/>
                <c:pt idx="0">
                  <c:v>0.28253258932474051</c:v>
                </c:pt>
                <c:pt idx="1">
                  <c:v>7.4661817863626041E-4</c:v>
                </c:pt>
                <c:pt idx="2">
                  <c:v>-9.2337486907243138E-2</c:v>
                </c:pt>
                <c:pt idx="3">
                  <c:v>-1.4933403067046749E-4</c:v>
                </c:pt>
                <c:pt idx="4">
                  <c:v>0.43322481825549874</c:v>
                </c:pt>
                <c:pt idx="5">
                  <c:v>0.55709500731990547</c:v>
                </c:pt>
                <c:pt idx="6">
                  <c:v>0.55764855003985414</c:v>
                </c:pt>
              </c:numCache>
            </c:numRef>
          </c:val>
          <c:extLst>
            <c:ext xmlns:c16="http://schemas.microsoft.com/office/drawing/2014/chart" uri="{C3380CC4-5D6E-409C-BE32-E72D297353CC}">
              <c16:uniqueId val="{00000005-A9B9-434F-9CF7-63654DBE6062}"/>
            </c:ext>
          </c:extLst>
        </c:ser>
        <c:ser>
          <c:idx val="6"/>
          <c:order val="6"/>
          <c:spPr>
            <a:solidFill>
              <a:schemeClr val="accent1">
                <a:lumMod val="60000"/>
              </a:schemeClr>
            </a:solidFill>
            <a:ln>
              <a:noFill/>
            </a:ln>
            <a:effectLst/>
          </c:spPr>
          <c:invertIfNegative val="0"/>
          <c:val>
            <c:numRef>
              <c:f>'Operating Model'!$X$63:$AH$63</c:f>
              <c:numCache>
                <c:formatCode>0.00%</c:formatCode>
                <c:ptCount val="7"/>
                <c:pt idx="0">
                  <c:v>-0.24207492795389049</c:v>
                </c:pt>
                <c:pt idx="1">
                  <c:v>7.2243346007604556E-2</c:v>
                </c:pt>
                <c:pt idx="2">
                  <c:v>0.14184397163120568</c:v>
                </c:pt>
                <c:pt idx="3">
                  <c:v>0.10248447204968944</c:v>
                </c:pt>
                <c:pt idx="4">
                  <c:v>-0.18873239436619718</c:v>
                </c:pt>
                <c:pt idx="5">
                  <c:v>0.61805555555555558</c:v>
                </c:pt>
                <c:pt idx="6">
                  <c:v>0.9527896995708155</c:v>
                </c:pt>
              </c:numCache>
            </c:numRef>
          </c:val>
          <c:extLst>
            <c:ext xmlns:c16="http://schemas.microsoft.com/office/drawing/2014/chart" uri="{C3380CC4-5D6E-409C-BE32-E72D297353CC}">
              <c16:uniqueId val="{00000006-A9B9-434F-9CF7-63654DBE6062}"/>
            </c:ext>
          </c:extLst>
        </c:ser>
        <c:ser>
          <c:idx val="7"/>
          <c:order val="7"/>
          <c:spPr>
            <a:solidFill>
              <a:schemeClr val="accent2">
                <a:lumMod val="60000"/>
              </a:schemeClr>
            </a:solidFill>
            <a:ln>
              <a:noFill/>
            </a:ln>
            <a:effectLst/>
          </c:spPr>
          <c:invertIfNegative val="0"/>
          <c:val>
            <c:numRef>
              <c:f>'Operating Model'!$X$65:$AH$65</c:f>
              <c:numCache>
                <c:formatCode>0.00%</c:formatCode>
                <c:ptCount val="7"/>
                <c:pt idx="0">
                  <c:v>0.23574232788628124</c:v>
                </c:pt>
                <c:pt idx="1">
                  <c:v>-0.1228754618370078</c:v>
                </c:pt>
                <c:pt idx="2">
                  <c:v>-0.38236175498179875</c:v>
                </c:pt>
                <c:pt idx="3">
                  <c:v>-0.28046965907595112</c:v>
                </c:pt>
                <c:pt idx="4">
                  <c:v>0.21579321133102955</c:v>
                </c:pt>
                <c:pt idx="5">
                  <c:v>0.23014585712850313</c:v>
                </c:pt>
                <c:pt idx="6">
                  <c:v>-0.46259041007000684</c:v>
                </c:pt>
              </c:numCache>
            </c:numRef>
          </c:val>
          <c:extLst>
            <c:ext xmlns:c16="http://schemas.microsoft.com/office/drawing/2014/chart" uri="{C3380CC4-5D6E-409C-BE32-E72D297353CC}">
              <c16:uniqueId val="{00000007-A9B9-434F-9CF7-63654DBE6062}"/>
            </c:ext>
          </c:extLst>
        </c:ser>
        <c:ser>
          <c:idx val="8"/>
          <c:order val="8"/>
          <c:spPr>
            <a:solidFill>
              <a:schemeClr val="accent3">
                <a:lumMod val="60000"/>
              </a:schemeClr>
            </a:solidFill>
            <a:ln>
              <a:noFill/>
            </a:ln>
            <a:effectLst/>
          </c:spPr>
          <c:invertIfNegative val="0"/>
          <c:val>
            <c:numRef>
              <c:f>'Operating Model'!$X$78:$AH$78</c:f>
              <c:numCache>
                <c:formatCode>0.00%</c:formatCode>
                <c:ptCount val="7"/>
                <c:pt idx="0">
                  <c:v>3.0612244897959183E-2</c:v>
                </c:pt>
                <c:pt idx="1">
                  <c:v>1.2376237623762376E-3</c:v>
                </c:pt>
                <c:pt idx="2">
                  <c:v>-1.4833127317676144E-2</c:v>
                </c:pt>
                <c:pt idx="3">
                  <c:v>-3.6386449184441658E-2</c:v>
                </c:pt>
                <c:pt idx="4">
                  <c:v>-7.1614583333333329E-2</c:v>
                </c:pt>
                <c:pt idx="5">
                  <c:v>6.1711079943899017E-2</c:v>
                </c:pt>
                <c:pt idx="6">
                  <c:v>0.4848084544253633</c:v>
                </c:pt>
              </c:numCache>
            </c:numRef>
          </c:val>
          <c:extLst>
            <c:ext xmlns:c16="http://schemas.microsoft.com/office/drawing/2014/chart" uri="{C3380CC4-5D6E-409C-BE32-E72D297353CC}">
              <c16:uniqueId val="{00000008-A9B9-434F-9CF7-63654DBE6062}"/>
            </c:ext>
          </c:extLst>
        </c:ser>
        <c:ser>
          <c:idx val="9"/>
          <c:order val="9"/>
          <c:spPr>
            <a:solidFill>
              <a:schemeClr val="accent4">
                <a:lumMod val="60000"/>
              </a:schemeClr>
            </a:solidFill>
            <a:ln>
              <a:noFill/>
            </a:ln>
            <a:effectLst/>
          </c:spPr>
          <c:invertIfNegative val="0"/>
          <c:val>
            <c:numRef>
              <c:f>'Operating Model'!$X$80:$AH$80</c:f>
              <c:numCache>
                <c:formatCode>0.00%</c:formatCode>
                <c:ptCount val="7"/>
                <c:pt idx="0">
                  <c:v>3.4917221230319831E-2</c:v>
                </c:pt>
                <c:pt idx="1">
                  <c:v>0.30098353180893606</c:v>
                </c:pt>
                <c:pt idx="2">
                  <c:v>-0.18930225069674989</c:v>
                </c:pt>
                <c:pt idx="3">
                  <c:v>-9.0642072560787879E-2</c:v>
                </c:pt>
                <c:pt idx="4">
                  <c:v>0.82285036141978607</c:v>
                </c:pt>
                <c:pt idx="5">
                  <c:v>-0.22585548578563541</c:v>
                </c:pt>
                <c:pt idx="6">
                  <c:v>-0.15712013372155728</c:v>
                </c:pt>
              </c:numCache>
            </c:numRef>
          </c:val>
          <c:extLst>
            <c:ext xmlns:c16="http://schemas.microsoft.com/office/drawing/2014/chart" uri="{C3380CC4-5D6E-409C-BE32-E72D297353CC}">
              <c16:uniqueId val="{00000009-A9B9-434F-9CF7-63654DBE6062}"/>
            </c:ext>
          </c:extLst>
        </c:ser>
        <c:dLbls>
          <c:showLegendKey val="0"/>
          <c:showVal val="0"/>
          <c:showCatName val="0"/>
          <c:showSerName val="0"/>
          <c:showPercent val="0"/>
          <c:showBubbleSize val="0"/>
        </c:dLbls>
        <c:gapWidth val="219"/>
        <c:overlap val="-27"/>
        <c:axId val="896928591"/>
        <c:axId val="174116319"/>
      </c:barChart>
      <c:catAx>
        <c:axId val="89692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116319"/>
        <c:crosses val="autoZero"/>
        <c:auto val="1"/>
        <c:lblAlgn val="ctr"/>
        <c:lblOffset val="100"/>
        <c:noMultiLvlLbl val="0"/>
      </c:catAx>
      <c:valAx>
        <c:axId val="1741163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92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'Operating Model'!$AB$16:$AM$16</c:f>
              <c:numCache>
                <c:formatCode>_("$"* #,##0.00_);_("$"* \(#,##0.00\);_("$"* "-"??_);_(@_)</c:formatCode>
                <c:ptCount val="12"/>
                <c:pt idx="0">
                  <c:v>623.85</c:v>
                </c:pt>
                <c:pt idx="1">
                  <c:v>697.3</c:v>
                </c:pt>
                <c:pt idx="2">
                  <c:v>781.8</c:v>
                </c:pt>
                <c:pt idx="3">
                  <c:v>732.9</c:v>
                </c:pt>
                <c:pt idx="4">
                  <c:v>701.7</c:v>
                </c:pt>
                <c:pt idx="5">
                  <c:v>908.8</c:v>
                </c:pt>
                <c:pt idx="6">
                  <c:v>1172</c:v>
                </c:pt>
                <c:pt idx="7">
                  <c:v>996.80000000000007</c:v>
                </c:pt>
                <c:pt idx="8">
                  <c:v>1093.9372362596703</c:v>
                </c:pt>
                <c:pt idx="9">
                  <c:v>1151.919132018834</c:v>
                </c:pt>
                <c:pt idx="10">
                  <c:v>1255.8088112491769</c:v>
                </c:pt>
                <c:pt idx="11">
                  <c:v>1417.4149489755348</c:v>
                </c:pt>
              </c:numCache>
            </c:numRef>
          </c:val>
          <c:smooth val="0"/>
          <c:extLst>
            <c:ext xmlns:c16="http://schemas.microsoft.com/office/drawing/2014/chart" uri="{C3380CC4-5D6E-409C-BE32-E72D297353CC}">
              <c16:uniqueId val="{00000000-6E5D-F841-8758-9D5A13C90723}"/>
            </c:ext>
          </c:extLst>
        </c:ser>
        <c:ser>
          <c:idx val="1"/>
          <c:order val="1"/>
          <c:spPr>
            <a:ln w="28575" cap="rnd">
              <a:solidFill>
                <a:schemeClr val="accent2"/>
              </a:solidFill>
              <a:round/>
            </a:ln>
            <a:effectLst/>
          </c:spPr>
          <c:marker>
            <c:symbol val="none"/>
          </c:marker>
          <c:val>
            <c:numRef>
              <c:f>'Operating Model'!$AB$28:$AM$28</c:f>
              <c:numCache>
                <c:formatCode>_("$"* #,##0.00_);_("$"* \(#,##0.00\);_("$"* "-"??_);_(@_)</c:formatCode>
                <c:ptCount val="12"/>
                <c:pt idx="0">
                  <c:v>231.1</c:v>
                </c:pt>
                <c:pt idx="1">
                  <c:v>252.1</c:v>
                </c:pt>
                <c:pt idx="2">
                  <c:v>325</c:v>
                </c:pt>
                <c:pt idx="3">
                  <c:v>371</c:v>
                </c:pt>
                <c:pt idx="4">
                  <c:v>334.7</c:v>
                </c:pt>
                <c:pt idx="5">
                  <c:v>437.9</c:v>
                </c:pt>
                <c:pt idx="6">
                  <c:v>754</c:v>
                </c:pt>
                <c:pt idx="7">
                  <c:v>1002.7056405572049</c:v>
                </c:pt>
                <c:pt idx="8">
                  <c:v>1072.8040320003906</c:v>
                </c:pt>
                <c:pt idx="9">
                  <c:v>1254.5669361355644</c:v>
                </c:pt>
                <c:pt idx="10">
                  <c:v>1404.2568247638333</c:v>
                </c:pt>
                <c:pt idx="11">
                  <c:v>1605.6773218762462</c:v>
                </c:pt>
              </c:numCache>
            </c:numRef>
          </c:val>
          <c:smooth val="0"/>
          <c:extLst>
            <c:ext xmlns:c16="http://schemas.microsoft.com/office/drawing/2014/chart" uri="{C3380CC4-5D6E-409C-BE32-E72D297353CC}">
              <c16:uniqueId val="{00000001-6E5D-F841-8758-9D5A13C90723}"/>
            </c:ext>
          </c:extLst>
        </c:ser>
        <c:ser>
          <c:idx val="2"/>
          <c:order val="2"/>
          <c:spPr>
            <a:ln w="28575" cap="rnd">
              <a:solidFill>
                <a:schemeClr val="accent3"/>
              </a:solidFill>
              <a:round/>
            </a:ln>
            <a:effectLst/>
          </c:spPr>
          <c:marker>
            <c:symbol val="none"/>
          </c:marker>
          <c:val>
            <c:numRef>
              <c:f>'Operating Model'!$AB$49:$AM$49</c:f>
              <c:numCache>
                <c:formatCode>_("$"* #,##0.00_);_("$"* \(#,##0.00\);_("$"* "-"??_);_(@_)</c:formatCode>
                <c:ptCount val="12"/>
                <c:pt idx="0">
                  <c:v>514.6</c:v>
                </c:pt>
                <c:pt idx="1">
                  <c:v>644.6</c:v>
                </c:pt>
                <c:pt idx="2">
                  <c:v>734.8</c:v>
                </c:pt>
                <c:pt idx="3">
                  <c:v>505.7</c:v>
                </c:pt>
                <c:pt idx="4">
                  <c:v>383.4</c:v>
                </c:pt>
                <c:pt idx="5">
                  <c:v>936.1</c:v>
                </c:pt>
                <c:pt idx="6">
                  <c:v>8152.9</c:v>
                </c:pt>
                <c:pt idx="7">
                  <c:v>6558.458333333333</c:v>
                </c:pt>
                <c:pt idx="8">
                  <c:v>3839.7341107871721</c:v>
                </c:pt>
                <c:pt idx="9">
                  <c:v>4206.5394731361939</c:v>
                </c:pt>
                <c:pt idx="10">
                  <c:v>4642.6447432617369</c:v>
                </c:pt>
                <c:pt idx="11">
                  <c:v>4898.565104675773</c:v>
                </c:pt>
              </c:numCache>
            </c:numRef>
          </c:val>
          <c:smooth val="0"/>
          <c:extLst>
            <c:ext xmlns:c16="http://schemas.microsoft.com/office/drawing/2014/chart" uri="{C3380CC4-5D6E-409C-BE32-E72D297353CC}">
              <c16:uniqueId val="{00000002-6E5D-F841-8758-9D5A13C90723}"/>
            </c:ext>
          </c:extLst>
        </c:ser>
        <c:ser>
          <c:idx val="3"/>
          <c:order val="3"/>
          <c:spPr>
            <a:ln w="28575" cap="rnd">
              <a:solidFill>
                <a:schemeClr val="accent4"/>
              </a:solidFill>
              <a:round/>
            </a:ln>
            <a:effectLst/>
          </c:spPr>
          <c:marker>
            <c:symbol val="none"/>
          </c:marker>
          <c:val>
            <c:numRef>
              <c:f>'Operating Model'!$AB$67:$AM$67</c:f>
              <c:numCache>
                <c:formatCode>_("$"* #,##0.00_);_("$"* \(#,##0.00\);_("$"* "-"??_);_(@_)</c:formatCode>
                <c:ptCount val="12"/>
                <c:pt idx="0">
                  <c:v>403.3</c:v>
                </c:pt>
                <c:pt idx="1">
                  <c:v>379.3</c:v>
                </c:pt>
                <c:pt idx="2">
                  <c:v>267.5</c:v>
                </c:pt>
                <c:pt idx="3">
                  <c:v>212.2</c:v>
                </c:pt>
                <c:pt idx="4">
                  <c:v>209.3</c:v>
                </c:pt>
                <c:pt idx="5">
                  <c:v>416.6</c:v>
                </c:pt>
                <c:pt idx="6">
                  <c:v>437.2</c:v>
                </c:pt>
                <c:pt idx="7">
                  <c:v>265</c:v>
                </c:pt>
                <c:pt idx="8">
                  <c:v>275</c:v>
                </c:pt>
                <c:pt idx="9">
                  <c:v>288</c:v>
                </c:pt>
                <c:pt idx="10">
                  <c:v>292.5</c:v>
                </c:pt>
                <c:pt idx="11">
                  <c:v>301</c:v>
                </c:pt>
              </c:numCache>
            </c:numRef>
          </c:val>
          <c:smooth val="0"/>
          <c:extLst>
            <c:ext xmlns:c16="http://schemas.microsoft.com/office/drawing/2014/chart" uri="{C3380CC4-5D6E-409C-BE32-E72D297353CC}">
              <c16:uniqueId val="{00000003-6E5D-F841-8758-9D5A13C90723}"/>
            </c:ext>
          </c:extLst>
        </c:ser>
        <c:ser>
          <c:idx val="4"/>
          <c:order val="4"/>
          <c:spPr>
            <a:ln w="28575" cap="rnd">
              <a:solidFill>
                <a:schemeClr val="accent5"/>
              </a:solidFill>
              <a:round/>
            </a:ln>
            <a:effectLst/>
          </c:spPr>
          <c:marker>
            <c:symbol val="none"/>
          </c:marker>
          <c:val>
            <c:numRef>
              <c:f>'Operating Model'!$AB$81:$AM$81</c:f>
              <c:numCache>
                <c:formatCode>_("$"* #,##0.00_);_("$"* \(#,##0.00\);_("$"* "-"??_);_(@_)</c:formatCode>
                <c:ptCount val="12"/>
                <c:pt idx="0">
                  <c:v>104.1</c:v>
                </c:pt>
                <c:pt idx="1">
                  <c:v>135.6</c:v>
                </c:pt>
                <c:pt idx="2">
                  <c:v>108.3</c:v>
                </c:pt>
                <c:pt idx="3">
                  <c:v>94.9</c:v>
                </c:pt>
                <c:pt idx="4">
                  <c:v>160.6</c:v>
                </c:pt>
                <c:pt idx="5">
                  <c:v>132</c:v>
                </c:pt>
                <c:pt idx="6">
                  <c:v>165.2</c:v>
                </c:pt>
                <c:pt idx="7">
                  <c:v>157.65402953509388</c:v>
                </c:pt>
                <c:pt idx="8">
                  <c:v>179.80742408283899</c:v>
                </c:pt>
                <c:pt idx="9">
                  <c:v>205.07379259918676</c:v>
                </c:pt>
                <c:pt idx="10">
                  <c:v>233.89056723063337</c:v>
                </c:pt>
                <c:pt idx="11">
                  <c:v>266.7566476735866</c:v>
                </c:pt>
              </c:numCache>
            </c:numRef>
          </c:val>
          <c:smooth val="0"/>
          <c:extLst>
            <c:ext xmlns:c16="http://schemas.microsoft.com/office/drawing/2014/chart" uri="{C3380CC4-5D6E-409C-BE32-E72D297353CC}">
              <c16:uniqueId val="{00000004-6E5D-F841-8758-9D5A13C90723}"/>
            </c:ext>
          </c:extLst>
        </c:ser>
        <c:ser>
          <c:idx val="5"/>
          <c:order val="5"/>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'Operating Model'!$B$91:$AA$91</c:f>
            </c:numRef>
          </c:val>
          <c:smooth val="0"/>
          <c:extLst>
            <c:ext xmlns:c16="http://schemas.microsoft.com/office/drawing/2014/chart" uri="{C3380CC4-5D6E-409C-BE32-E72D297353CC}">
              <c16:uniqueId val="{00000005-6E5D-F841-8758-9D5A13C90723}"/>
            </c:ext>
          </c:extLst>
        </c:ser>
        <c:ser>
          <c:idx val="6"/>
          <c:order val="6"/>
          <c:spPr>
            <a:ln w="28575" cap="rnd">
              <a:solidFill>
                <a:schemeClr val="accent1">
                  <a:lumMod val="60000"/>
                </a:schemeClr>
              </a:solidFill>
              <a:round/>
            </a:ln>
            <a:effectLst/>
          </c:spPr>
          <c:marker>
            <c:symbol val="none"/>
          </c:marker>
          <c:val>
            <c:numRef>
              <c:f>'Operating Model'!$AB$89:$AM$89</c:f>
              <c:numCache>
                <c:formatCode>_("$"* #,##0.00_);_("$"* \(#,##0.00\);_("$"* "-"??_);_(@_)</c:formatCode>
                <c:ptCount val="12"/>
                <c:pt idx="0">
                  <c:v>62.2</c:v>
                </c:pt>
                <c:pt idx="1">
                  <c:v>48.5</c:v>
                </c:pt>
                <c:pt idx="2">
                  <c:v>48.5</c:v>
                </c:pt>
                <c:pt idx="3">
                  <c:v>36</c:v>
                </c:pt>
                <c:pt idx="4">
                  <c:v>27.6</c:v>
                </c:pt>
                <c:pt idx="5">
                  <c:v>30.8</c:v>
                </c:pt>
                <c:pt idx="6">
                  <c:v>28.6</c:v>
                </c:pt>
                <c:pt idx="7">
                  <c:v>25.869050530986648</c:v>
                </c:pt>
                <c:pt idx="8">
                  <c:v>23.398873264851069</c:v>
                </c:pt>
                <c:pt idx="9">
                  <c:v>21.164567652328138</c:v>
                </c:pt>
                <c:pt idx="10">
                  <c:v>19.143610841418251</c:v>
                </c:pt>
                <c:pt idx="11">
                  <c:v>17.3156306364403</c:v>
                </c:pt>
              </c:numCache>
            </c:numRef>
          </c:val>
          <c:smooth val="0"/>
          <c:extLst>
            <c:ext xmlns:c16="http://schemas.microsoft.com/office/drawing/2014/chart" uri="{C3380CC4-5D6E-409C-BE32-E72D297353CC}">
              <c16:uniqueId val="{00000006-6E5D-F841-8758-9D5A13C90723}"/>
            </c:ext>
          </c:extLst>
        </c:ser>
        <c:dLbls>
          <c:showLegendKey val="0"/>
          <c:showVal val="0"/>
          <c:showCatName val="0"/>
          <c:showSerName val="0"/>
          <c:showPercent val="0"/>
          <c:showBubbleSize val="0"/>
        </c:dLbls>
        <c:smooth val="0"/>
        <c:axId val="1325866303"/>
        <c:axId val="1285649087"/>
      </c:lineChart>
      <c:catAx>
        <c:axId val="132586630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649087"/>
        <c:crosses val="autoZero"/>
        <c:auto val="1"/>
        <c:lblAlgn val="ctr"/>
        <c:lblOffset val="100"/>
        <c:noMultiLvlLbl val="0"/>
      </c:catAx>
      <c:valAx>
        <c:axId val="1285649087"/>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5866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Income per Product Segment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'Operating Model'!$A$10</c:f>
              <c:strCache>
                <c:ptCount val="1"/>
                <c:pt idx="0">
                  <c:v>Specialty Plant Nutrition</c:v>
                </c:pt>
              </c:strCache>
            </c:strRef>
          </c:tx>
          <c:spPr>
            <a:ln w="28575" cap="rnd">
              <a:solidFill>
                <a:schemeClr val="accent1"/>
              </a:solidFill>
              <a:round/>
            </a:ln>
            <a:effectLst/>
          </c:spPr>
          <c:marker>
            <c:symbol val="none"/>
          </c:marker>
          <c:cat>
            <c:numRef>
              <c:f>'Operating Model'!$W$8:$AI$8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Model'!$W$21:$AI$21</c:f>
              <c:numCache>
                <c:formatCode>_("$"* #,##0.00_);_("$"* \(#,##0.00\);_("$"* "-"??_);_(@_)</c:formatCode>
                <c:ptCount val="8"/>
                <c:pt idx="0">
                  <c:v>145.75</c:v>
                </c:pt>
                <c:pt idx="1">
                  <c:v>141.89999999999998</c:v>
                </c:pt>
                <c:pt idx="2">
                  <c:v>168.5</c:v>
                </c:pt>
                <c:pt idx="3">
                  <c:v>159.10000000000002</c:v>
                </c:pt>
                <c:pt idx="4">
                  <c:v>163.90000000000009</c:v>
                </c:pt>
                <c:pt idx="5">
                  <c:v>261.89999999999998</c:v>
                </c:pt>
                <c:pt idx="6">
                  <c:v>449.73900000000003</c:v>
                </c:pt>
                <c:pt idx="7">
                  <c:v>333.30742241136613</c:v>
                </c:pt>
              </c:numCache>
            </c:numRef>
          </c:val>
          <c:smooth val="0"/>
          <c:extLst>
            <c:ext xmlns:c16="http://schemas.microsoft.com/office/drawing/2014/chart" uri="{C3380CC4-5D6E-409C-BE32-E72D297353CC}">
              <c16:uniqueId val="{00000000-2103-5F45-84DA-ECCF68B6AE62}"/>
            </c:ext>
          </c:extLst>
        </c:ser>
        <c:ser>
          <c:idx val="1"/>
          <c:order val="1"/>
          <c:tx>
            <c:strRef>
              <c:f>'Operating Model'!$A$23</c:f>
              <c:strCache>
                <c:ptCount val="1"/>
                <c:pt idx="0">
                  <c:v>Iodine and Derivatives</c:v>
                </c:pt>
              </c:strCache>
            </c:strRef>
          </c:tx>
          <c:spPr>
            <a:ln w="28575" cap="rnd">
              <a:solidFill>
                <a:schemeClr val="accent2"/>
              </a:solidFill>
              <a:round/>
            </a:ln>
            <a:effectLst/>
          </c:spPr>
          <c:marker>
            <c:symbol val="none"/>
          </c:marker>
          <c:cat>
            <c:numRef>
              <c:f>'Operating Model'!$W$8:$AI$8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Model'!$W$33:$AI$33</c:f>
              <c:numCache>
                <c:formatCode>_("$"* #,##0.00_);_("$"* \(#,##0.00\);_("$"* "-"??_);_(@_)</c:formatCode>
                <c:ptCount val="8"/>
                <c:pt idx="0">
                  <c:v>39.799999999999983</c:v>
                </c:pt>
                <c:pt idx="1">
                  <c:v>52.299999999999983</c:v>
                </c:pt>
                <c:pt idx="2">
                  <c:v>107.5</c:v>
                </c:pt>
                <c:pt idx="3">
                  <c:v>140.5</c:v>
                </c:pt>
                <c:pt idx="4">
                  <c:v>166.2</c:v>
                </c:pt>
                <c:pt idx="5">
                  <c:v>197.59999999999997</c:v>
                </c:pt>
                <c:pt idx="6">
                  <c:v>471.9</c:v>
                </c:pt>
                <c:pt idx="7">
                  <c:v>784.11892553615689</c:v>
                </c:pt>
              </c:numCache>
            </c:numRef>
          </c:val>
          <c:smooth val="0"/>
          <c:extLst>
            <c:ext xmlns:c16="http://schemas.microsoft.com/office/drawing/2014/chart" uri="{C3380CC4-5D6E-409C-BE32-E72D297353CC}">
              <c16:uniqueId val="{00000001-2103-5F45-84DA-ECCF68B6AE62}"/>
            </c:ext>
          </c:extLst>
        </c:ser>
        <c:ser>
          <c:idx val="2"/>
          <c:order val="2"/>
          <c:tx>
            <c:strRef>
              <c:f>'Operating Model'!$A$35</c:f>
              <c:strCache>
                <c:ptCount val="1"/>
                <c:pt idx="0">
                  <c:v>Lithium</c:v>
                </c:pt>
              </c:strCache>
            </c:strRef>
          </c:tx>
          <c:spPr>
            <a:ln w="28575" cap="rnd">
              <a:solidFill>
                <a:schemeClr val="accent3"/>
              </a:solidFill>
              <a:round/>
            </a:ln>
            <a:effectLst/>
          </c:spPr>
          <c:marker>
            <c:symbol val="none"/>
          </c:marker>
          <c:cat>
            <c:numRef>
              <c:f>'Operating Model'!$W$8:$AI$8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Model'!$W$58:$AI$58</c:f>
              <c:numCache>
                <c:formatCode>_("$"* #,##0.00_);_("$"* \(#,##0.00\);_("$"* "-"??_);_(@_)</c:formatCode>
                <c:ptCount val="8"/>
                <c:pt idx="0">
                  <c:v>339</c:v>
                </c:pt>
                <c:pt idx="1">
                  <c:v>455.40000000000003</c:v>
                </c:pt>
                <c:pt idx="2">
                  <c:v>417.9</c:v>
                </c:pt>
                <c:pt idx="3">
                  <c:v>202.39999999999998</c:v>
                </c:pt>
                <c:pt idx="4">
                  <c:v>86.399999999999977</c:v>
                </c:pt>
                <c:pt idx="5">
                  <c:v>441.3</c:v>
                </c:pt>
                <c:pt idx="6">
                  <c:v>4516</c:v>
                </c:pt>
                <c:pt idx="7">
                  <c:v>3680.1296261874691</c:v>
                </c:pt>
              </c:numCache>
            </c:numRef>
          </c:val>
          <c:smooth val="0"/>
          <c:extLst>
            <c:ext xmlns:c16="http://schemas.microsoft.com/office/drawing/2014/chart" uri="{C3380CC4-5D6E-409C-BE32-E72D297353CC}">
              <c16:uniqueId val="{00000002-2103-5F45-84DA-ECCF68B6AE62}"/>
            </c:ext>
          </c:extLst>
        </c:ser>
        <c:ser>
          <c:idx val="3"/>
          <c:order val="3"/>
          <c:tx>
            <c:strRef>
              <c:f>'Operating Model'!$A$60</c:f>
              <c:strCache>
                <c:ptCount val="1"/>
                <c:pt idx="0">
                  <c:v>Potassium</c:v>
                </c:pt>
              </c:strCache>
            </c:strRef>
          </c:tx>
          <c:spPr>
            <a:ln w="28575" cap="rnd">
              <a:solidFill>
                <a:schemeClr val="accent4"/>
              </a:solidFill>
              <a:round/>
            </a:ln>
            <a:effectLst/>
          </c:spPr>
          <c:marker>
            <c:symbol val="none"/>
          </c:marker>
          <c:cat>
            <c:numRef>
              <c:f>'Operating Model'!$W$8:$AI$8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Model'!$W$74:$AJ$74</c:f>
              <c:numCache>
                <c:formatCode>_("$"* #,##0.00_);_("$"* \(#,##0.00\);_("$"* "-"??_);_(@_)</c:formatCode>
                <c:ptCount val="9"/>
                <c:pt idx="0">
                  <c:v>43.800000000000011</c:v>
                </c:pt>
                <c:pt idx="1">
                  <c:v>65.600000000000023</c:v>
                </c:pt>
                <c:pt idx="2">
                  <c:v>50.099999999999994</c:v>
                </c:pt>
                <c:pt idx="3">
                  <c:v>36</c:v>
                </c:pt>
                <c:pt idx="4">
                  <c:v>22.300000000000011</c:v>
                </c:pt>
                <c:pt idx="5">
                  <c:v>163.50000000000003</c:v>
                </c:pt>
                <c:pt idx="6">
                  <c:v>243.6</c:v>
                </c:pt>
                <c:pt idx="7">
                  <c:v>94.511093787836643</c:v>
                </c:pt>
                <c:pt idx="8">
                  <c:v>92.206753694320469</c:v>
                </c:pt>
              </c:numCache>
            </c:numRef>
          </c:val>
          <c:smooth val="0"/>
          <c:extLst>
            <c:ext xmlns:c16="http://schemas.microsoft.com/office/drawing/2014/chart" uri="{C3380CC4-5D6E-409C-BE32-E72D297353CC}">
              <c16:uniqueId val="{00000003-2103-5F45-84DA-ECCF68B6AE62}"/>
            </c:ext>
          </c:extLst>
        </c:ser>
        <c:ser>
          <c:idx val="4"/>
          <c:order val="4"/>
          <c:tx>
            <c:strRef>
              <c:f>'Operating Model'!$A$76</c:f>
              <c:strCache>
                <c:ptCount val="1"/>
                <c:pt idx="0">
                  <c:v>Industrial Chemicals</c:v>
                </c:pt>
              </c:strCache>
            </c:strRef>
          </c:tx>
          <c:spPr>
            <a:ln w="28575" cap="rnd">
              <a:solidFill>
                <a:schemeClr val="accent5"/>
              </a:solidFill>
              <a:round/>
            </a:ln>
            <a:effectLst/>
          </c:spPr>
          <c:marker>
            <c:symbol val="none"/>
          </c:marker>
          <c:cat>
            <c:numRef>
              <c:f>'Operating Model'!$W$8:$AI$8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Model'!$W$86:$AJ$86</c:f>
              <c:numCache>
                <c:formatCode>_("$"* #,##0.00_);_("$"* \(#,##0.00\);_("$"* "-"??_);_(@_)</c:formatCode>
                <c:ptCount val="9"/>
                <c:pt idx="0">
                  <c:v>36.699999999999989</c:v>
                </c:pt>
                <c:pt idx="1">
                  <c:v>43.8</c:v>
                </c:pt>
                <c:pt idx="2">
                  <c:v>35.299999999999997</c:v>
                </c:pt>
                <c:pt idx="3">
                  <c:v>31.300000000000004</c:v>
                </c:pt>
                <c:pt idx="4">
                  <c:v>41.5</c:v>
                </c:pt>
                <c:pt idx="5">
                  <c:v>22.900000000000006</c:v>
                </c:pt>
                <c:pt idx="6">
                  <c:v>52.999999999999986</c:v>
                </c:pt>
                <c:pt idx="7">
                  <c:v>46.936664398502188</c:v>
                </c:pt>
                <c:pt idx="8">
                  <c:v>54.43113943269725</c:v>
                </c:pt>
              </c:numCache>
            </c:numRef>
          </c:val>
          <c:smooth val="0"/>
          <c:extLst>
            <c:ext xmlns:c16="http://schemas.microsoft.com/office/drawing/2014/chart" uri="{C3380CC4-5D6E-409C-BE32-E72D297353CC}">
              <c16:uniqueId val="{00000004-2103-5F45-84DA-ECCF68B6AE62}"/>
            </c:ext>
          </c:extLst>
        </c:ser>
        <c:dLbls>
          <c:showLegendKey val="0"/>
          <c:showVal val="0"/>
          <c:showCatName val="0"/>
          <c:showSerName val="0"/>
          <c:showPercent val="0"/>
          <c:showBubbleSize val="0"/>
        </c:dLbls>
        <c:smooth val="0"/>
        <c:axId val="1404741743"/>
        <c:axId val="1404685135"/>
      </c:lineChart>
      <c:catAx>
        <c:axId val="140474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685135"/>
        <c:crosses val="autoZero"/>
        <c:auto val="1"/>
        <c:lblAlgn val="ctr"/>
        <c:lblOffset val="100"/>
        <c:noMultiLvlLbl val="0"/>
      </c:catAx>
      <c:valAx>
        <c:axId val="140468513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741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Lithium Price Growth</a:t>
            </a:r>
            <a:r>
              <a:rPr lang="en-US" baseline="0"/>
              <a:t> Rate vs. Volume Rate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'Operating Model'!$A$37</c:f>
              <c:strCache>
                <c:ptCount val="1"/>
                <c:pt idx="0">
                  <c:v>Price % growth</c:v>
                </c:pt>
              </c:strCache>
            </c:strRef>
          </c:tx>
          <c:spPr>
            <a:ln w="28575" cap="rnd">
              <a:solidFill>
                <a:schemeClr val="accent1"/>
              </a:solidFill>
              <a:round/>
            </a:ln>
            <a:effectLst/>
          </c:spPr>
          <c:marker>
            <c:symbol val="none"/>
          </c:marker>
          <c:cat>
            <c:numRef>
              <c:f>'Operating Model'!$X$8:$AI$8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Model'!$X$25:$AI$25</c:f>
              <c:numCache>
                <c:formatCode>0.00%</c:formatCode>
                <c:ptCount val="8"/>
                <c:pt idx="0">
                  <c:v>-0.17857142857142858</c:v>
                </c:pt>
                <c:pt idx="1">
                  <c:v>-0.13043478260869565</c:v>
                </c:pt>
                <c:pt idx="2">
                  <c:v>0.2</c:v>
                </c:pt>
                <c:pt idx="3">
                  <c:v>0.20833333333333334</c:v>
                </c:pt>
                <c:pt idx="4">
                  <c:v>0.20689655172413793</c:v>
                </c:pt>
                <c:pt idx="5">
                  <c:v>2.8571428571428571E-2</c:v>
                </c:pt>
                <c:pt idx="6">
                  <c:v>0.63888888888888884</c:v>
                </c:pt>
                <c:pt idx="7">
                  <c:v>0.1864406779661017</c:v>
                </c:pt>
              </c:numCache>
            </c:numRef>
          </c:val>
          <c:smooth val="0"/>
          <c:extLst>
            <c:ext xmlns:c16="http://schemas.microsoft.com/office/drawing/2014/chart" uri="{C3380CC4-5D6E-409C-BE32-E72D297353CC}">
              <c16:uniqueId val="{00000000-90AE-D248-B0CD-B89B14AC8983}"/>
            </c:ext>
          </c:extLst>
        </c:ser>
        <c:ser>
          <c:idx val="1"/>
          <c:order val="1"/>
          <c:tx>
            <c:v>Volume % Growth</c:v>
          </c:tx>
          <c:spPr>
            <a:ln w="28575" cap="rnd">
              <a:solidFill>
                <a:schemeClr val="accent2"/>
              </a:solidFill>
              <a:round/>
            </a:ln>
            <a:effectLst/>
          </c:spPr>
          <c:marker>
            <c:symbol val="none"/>
          </c:marker>
          <c:cat>
            <c:numRef>
              <c:f>'Operating Model'!$X$8:$AI$8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Model'!$X$27:$AI$27</c:f>
              <c:numCache>
                <c:formatCode>0.00%</c:formatCode>
                <c:ptCount val="8"/>
                <c:pt idx="0">
                  <c:v>7.1359978807245025E-2</c:v>
                </c:pt>
                <c:pt idx="1">
                  <c:v>0.25450021635655579</c:v>
                </c:pt>
                <c:pt idx="2">
                  <c:v>7.4309136586010766E-2</c:v>
                </c:pt>
                <c:pt idx="3">
                  <c:v>-5.5278514588859441E-2</c:v>
                </c:pt>
                <c:pt idx="4">
                  <c:v>-0.25249903735078938</c:v>
                </c:pt>
                <c:pt idx="5">
                  <c:v>0.27199316137170931</c:v>
                </c:pt>
                <c:pt idx="6">
                  <c:v>8.5179264672299651E-2</c:v>
                </c:pt>
                <c:pt idx="7">
                  <c:v>8.5179264672299651E-2</c:v>
                </c:pt>
              </c:numCache>
            </c:numRef>
          </c:val>
          <c:smooth val="0"/>
          <c:extLst>
            <c:ext xmlns:c16="http://schemas.microsoft.com/office/drawing/2014/chart" uri="{C3380CC4-5D6E-409C-BE32-E72D297353CC}">
              <c16:uniqueId val="{00000001-90AE-D248-B0CD-B89B14AC8983}"/>
            </c:ext>
          </c:extLst>
        </c:ser>
        <c:dLbls>
          <c:showLegendKey val="0"/>
          <c:showVal val="0"/>
          <c:showCatName val="0"/>
          <c:showSerName val="0"/>
          <c:showPercent val="0"/>
          <c:showBubbleSize val="0"/>
        </c:dLbls>
        <c:smooth val="0"/>
        <c:axId val="1694784671"/>
        <c:axId val="1695327359"/>
      </c:lineChart>
      <c:catAx>
        <c:axId val="169478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327359"/>
        <c:crosses val="autoZero"/>
        <c:auto val="1"/>
        <c:lblAlgn val="ctr"/>
        <c:lblOffset val="100"/>
        <c:noMultiLvlLbl val="0"/>
      </c:catAx>
      <c:valAx>
        <c:axId val="169532735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4784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SQMA Gross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'Operating Model'!$A$97</c:f>
              <c:strCache>
                <c:ptCount val="1"/>
                <c:pt idx="0">
                  <c:v>Total Gross Margin</c:v>
                </c:pt>
              </c:strCache>
            </c:strRef>
          </c:tx>
          <c:spPr>
            <a:ln w="28575" cap="rnd">
              <a:solidFill>
                <a:schemeClr val="accent1"/>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Model'!$Z$97:$AI$97</c:f>
              <c:numCache>
                <c:formatCode>0.00%</c:formatCode>
                <c:ptCount val="8"/>
                <c:pt idx="0">
                  <c:v>0.31500915349508796</c:v>
                </c:pt>
                <c:pt idx="1">
                  <c:v>0.35343468990451465</c:v>
                </c:pt>
                <c:pt idx="2">
                  <c:v>0.34427821174809137</c:v>
                </c:pt>
                <c:pt idx="3">
                  <c:v>0.29292774107645847</c:v>
                </c:pt>
                <c:pt idx="4">
                  <c:v>0.26577890276784244</c:v>
                </c:pt>
                <c:pt idx="5">
                  <c:v>0.38082593808958143</c:v>
                </c:pt>
                <c:pt idx="6">
                  <c:v>0.53557353476689795</c:v>
                </c:pt>
                <c:pt idx="7">
                  <c:v>0.54859017473882488</c:v>
                </c:pt>
              </c:numCache>
            </c:numRef>
          </c:val>
          <c:smooth val="0"/>
          <c:extLst>
            <c:ext xmlns:c16="http://schemas.microsoft.com/office/drawing/2014/chart" uri="{C3380CC4-5D6E-409C-BE32-E72D297353CC}">
              <c16:uniqueId val="{00000000-08CF-9E43-91A7-F8B5E00E8DD4}"/>
            </c:ext>
          </c:extLst>
        </c:ser>
        <c:ser>
          <c:idx val="1"/>
          <c:order val="1"/>
          <c:tx>
            <c:v>Specialty Plant Nutrition</c:v>
          </c:tx>
          <c:spPr>
            <a:ln w="28575" cap="rnd">
              <a:solidFill>
                <a:schemeClr val="accent2"/>
              </a:solidFill>
              <a:round/>
            </a:ln>
            <a:effectLst/>
          </c:spPr>
          <c:marker>
            <c:symbol val="none"/>
          </c:marker>
          <c:val>
            <c:numRef>
              <c:f>'Operating Model'!$Z$19:$AI$19</c:f>
              <c:numCache>
                <c:formatCode>0.00%</c:formatCode>
                <c:ptCount val="8"/>
                <c:pt idx="0">
                  <c:v>0.23362987897731827</c:v>
                </c:pt>
                <c:pt idx="1">
                  <c:v>0.20349921124336726</c:v>
                </c:pt>
                <c:pt idx="2">
                  <c:v>0.21552826809925812</c:v>
                </c:pt>
                <c:pt idx="3">
                  <c:v>0.21708282166734894</c:v>
                </c:pt>
                <c:pt idx="4">
                  <c:v>0.23357560210916359</c:v>
                </c:pt>
                <c:pt idx="5">
                  <c:v>0.28818221830985913</c:v>
                </c:pt>
                <c:pt idx="6">
                  <c:v>0.38373634812286694</c:v>
                </c:pt>
                <c:pt idx="7">
                  <c:v>0.33437743018796762</c:v>
                </c:pt>
              </c:numCache>
            </c:numRef>
          </c:val>
          <c:smooth val="0"/>
          <c:extLst>
            <c:ext xmlns:c16="http://schemas.microsoft.com/office/drawing/2014/chart" uri="{C3380CC4-5D6E-409C-BE32-E72D297353CC}">
              <c16:uniqueId val="{00000001-08CF-9E43-91A7-F8B5E00E8DD4}"/>
            </c:ext>
          </c:extLst>
        </c:ser>
        <c:ser>
          <c:idx val="2"/>
          <c:order val="2"/>
          <c:tx>
            <c:strRef>
              <c:f>'Operating Model'!$A$23</c:f>
              <c:strCache>
                <c:ptCount val="1"/>
                <c:pt idx="0">
                  <c:v>Iodine and Derivatives</c:v>
                </c:pt>
              </c:strCache>
            </c:strRef>
          </c:tx>
          <c:spPr>
            <a:ln w="28575" cap="rnd">
              <a:solidFill>
                <a:schemeClr val="accent3"/>
              </a:solidFill>
              <a:round/>
            </a:ln>
            <a:effectLst/>
          </c:spPr>
          <c:marker>
            <c:symbol val="none"/>
          </c:marker>
          <c:val>
            <c:numRef>
              <c:f>'Operating Model'!$Z$31:$AI$31</c:f>
              <c:numCache>
                <c:formatCode>0.00%</c:formatCode>
                <c:ptCount val="8"/>
                <c:pt idx="0">
                  <c:v>0.17221981826049323</c:v>
                </c:pt>
                <c:pt idx="1">
                  <c:v>0.2074573581911939</c:v>
                </c:pt>
                <c:pt idx="2">
                  <c:v>0.33076923076923076</c:v>
                </c:pt>
                <c:pt idx="3">
                  <c:v>0.37870619946091644</c:v>
                </c:pt>
                <c:pt idx="4">
                  <c:v>0.49656408724230655</c:v>
                </c:pt>
                <c:pt idx="5">
                  <c:v>0.45124457638730298</c:v>
                </c:pt>
                <c:pt idx="6">
                  <c:v>0.62586206896551722</c:v>
                </c:pt>
                <c:pt idx="7">
                  <c:v>0.78200310621611835</c:v>
                </c:pt>
              </c:numCache>
            </c:numRef>
          </c:val>
          <c:smooth val="0"/>
          <c:extLst>
            <c:ext xmlns:c16="http://schemas.microsoft.com/office/drawing/2014/chart" uri="{C3380CC4-5D6E-409C-BE32-E72D297353CC}">
              <c16:uniqueId val="{00000002-08CF-9E43-91A7-F8B5E00E8DD4}"/>
            </c:ext>
          </c:extLst>
        </c:ser>
        <c:ser>
          <c:idx val="3"/>
          <c:order val="3"/>
          <c:tx>
            <c:strRef>
              <c:f>'Operating Model'!$A$35</c:f>
              <c:strCache>
                <c:ptCount val="1"/>
                <c:pt idx="0">
                  <c:v>Lithium</c:v>
                </c:pt>
              </c:strCache>
            </c:strRef>
          </c:tx>
          <c:spPr>
            <a:ln w="28575" cap="rnd">
              <a:solidFill>
                <a:schemeClr val="accent4"/>
              </a:solidFill>
              <a:round/>
            </a:ln>
            <a:effectLst/>
          </c:spPr>
          <c:marker>
            <c:symbol val="none"/>
          </c:marker>
          <c:val>
            <c:numRef>
              <c:f>'Operating Model'!$Z$56:$AI$56</c:f>
              <c:numCache>
                <c:formatCode>0.00%</c:formatCode>
                <c:ptCount val="8"/>
                <c:pt idx="0">
                  <c:v>0.65876408861251456</c:v>
                </c:pt>
                <c:pt idx="1">
                  <c:v>0.70648464163822533</c:v>
                </c:pt>
                <c:pt idx="2">
                  <c:v>0.56872618399564512</c:v>
                </c:pt>
                <c:pt idx="3">
                  <c:v>0.40023729483883724</c:v>
                </c:pt>
                <c:pt idx="4">
                  <c:v>0.22535211267605629</c:v>
                </c:pt>
                <c:pt idx="5">
                  <c:v>0.47142399316312361</c:v>
                </c:pt>
                <c:pt idx="6">
                  <c:v>0.55391333145261201</c:v>
                </c:pt>
                <c:pt idx="7">
                  <c:v>0.56112724044966911</c:v>
                </c:pt>
              </c:numCache>
            </c:numRef>
          </c:val>
          <c:smooth val="0"/>
          <c:extLst>
            <c:ext xmlns:c16="http://schemas.microsoft.com/office/drawing/2014/chart" uri="{C3380CC4-5D6E-409C-BE32-E72D297353CC}">
              <c16:uniqueId val="{00000003-08CF-9E43-91A7-F8B5E00E8DD4}"/>
            </c:ext>
          </c:extLst>
        </c:ser>
        <c:ser>
          <c:idx val="4"/>
          <c:order val="4"/>
          <c:tx>
            <c:strRef>
              <c:f>'Operating Model'!$A$60</c:f>
              <c:strCache>
                <c:ptCount val="1"/>
                <c:pt idx="0">
                  <c:v>Potassium</c:v>
                </c:pt>
              </c:strCache>
            </c:strRef>
          </c:tx>
          <c:spPr>
            <a:ln w="28575" cap="rnd">
              <a:solidFill>
                <a:schemeClr val="accent5"/>
              </a:solidFill>
              <a:round/>
            </a:ln>
            <a:effectLst/>
          </c:spPr>
          <c:marker>
            <c:symbol val="none"/>
          </c:marker>
          <c:val>
            <c:numRef>
              <c:f>'Operating Model'!$Z$72:$AI$72</c:f>
              <c:numCache>
                <c:formatCode>0.00%</c:formatCode>
                <c:ptCount val="8"/>
                <c:pt idx="0">
                  <c:v>0.10860401686089761</c:v>
                </c:pt>
                <c:pt idx="1">
                  <c:v>0.17295017136831009</c:v>
                </c:pt>
                <c:pt idx="2">
                  <c:v>0.18728971962616819</c:v>
                </c:pt>
                <c:pt idx="3">
                  <c:v>0.16965127238454289</c:v>
                </c:pt>
                <c:pt idx="4">
                  <c:v>0.10654562828475876</c:v>
                </c:pt>
                <c:pt idx="5">
                  <c:v>0.39246279404704759</c:v>
                </c:pt>
                <c:pt idx="6">
                  <c:v>0.55718206770356815</c:v>
                </c:pt>
                <c:pt idx="7">
                  <c:v>0.3566456369352326</c:v>
                </c:pt>
              </c:numCache>
            </c:numRef>
          </c:val>
          <c:smooth val="0"/>
          <c:extLst>
            <c:ext xmlns:c16="http://schemas.microsoft.com/office/drawing/2014/chart" uri="{C3380CC4-5D6E-409C-BE32-E72D297353CC}">
              <c16:uniqueId val="{00000004-08CF-9E43-91A7-F8B5E00E8DD4}"/>
            </c:ext>
          </c:extLst>
        </c:ser>
        <c:ser>
          <c:idx val="5"/>
          <c:order val="5"/>
          <c:tx>
            <c:v>Industrial Chemical</c:v>
          </c:tx>
          <c:spPr>
            <a:ln w="28575" cap="rnd">
              <a:solidFill>
                <a:schemeClr val="accent6"/>
              </a:solidFill>
              <a:round/>
            </a:ln>
            <a:effectLst/>
          </c:spPr>
          <c:marker>
            <c:symbol val="none"/>
          </c:marker>
          <c:val>
            <c:numRef>
              <c:f>'Operating Model'!$Z$84:$AI$84</c:f>
              <c:numCache>
                <c:formatCode>0.00%</c:formatCode>
                <c:ptCount val="8"/>
                <c:pt idx="0">
                  <c:v>0.35254562920268961</c:v>
                </c:pt>
                <c:pt idx="1">
                  <c:v>0.32300884955752213</c:v>
                </c:pt>
                <c:pt idx="2">
                  <c:v>0.32594644506001846</c:v>
                </c:pt>
                <c:pt idx="3">
                  <c:v>0.32982086406743943</c:v>
                </c:pt>
                <c:pt idx="4">
                  <c:v>0.25840597758405981</c:v>
                </c:pt>
                <c:pt idx="5">
                  <c:v>0.17348484848484852</c:v>
                </c:pt>
                <c:pt idx="6">
                  <c:v>0.32082324455205807</c:v>
                </c:pt>
                <c:pt idx="7">
                  <c:v>0.29771940835837662</c:v>
                </c:pt>
              </c:numCache>
            </c:numRef>
          </c:val>
          <c:smooth val="0"/>
          <c:extLst>
            <c:ext xmlns:c16="http://schemas.microsoft.com/office/drawing/2014/chart" uri="{C3380CC4-5D6E-409C-BE32-E72D297353CC}">
              <c16:uniqueId val="{00000005-08CF-9E43-91A7-F8B5E00E8DD4}"/>
            </c:ext>
          </c:extLst>
        </c:ser>
        <c:dLbls>
          <c:showLegendKey val="0"/>
          <c:showVal val="0"/>
          <c:showCatName val="0"/>
          <c:showSerName val="0"/>
          <c:showPercent val="0"/>
          <c:showBubbleSize val="0"/>
        </c:dLbls>
        <c:smooth val="0"/>
        <c:axId val="1412329263"/>
        <c:axId val="1412339407"/>
      </c:lineChart>
      <c:catAx>
        <c:axId val="141232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39407"/>
        <c:crosses val="autoZero"/>
        <c:auto val="1"/>
        <c:lblAlgn val="ctr"/>
        <c:lblOffset val="100"/>
        <c:noMultiLvlLbl val="0"/>
      </c:catAx>
      <c:valAx>
        <c:axId val="14123394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32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Gross Margins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'Operating Model'!$A$10</c:f>
              <c:strCache>
                <c:ptCount val="1"/>
                <c:pt idx="0">
                  <c:v>Specialty Plant Nutrition</c:v>
                </c:pt>
              </c:strCache>
            </c:strRef>
          </c:tx>
          <c:spPr>
            <a:ln w="28575" cap="rnd">
              <a:solidFill>
                <a:schemeClr val="accent1"/>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Model'!$AA$19</c:f>
            </c:numRef>
          </c:val>
          <c:smooth val="0"/>
          <c:extLst>
            <c:ext xmlns:c16="http://schemas.microsoft.com/office/drawing/2014/chart" uri="{C3380CC4-5D6E-409C-BE32-E72D297353CC}">
              <c16:uniqueId val="{00000000-87E2-D949-AA4D-05B04C052171}"/>
            </c:ext>
          </c:extLst>
        </c:ser>
        <c:ser>
          <c:idx val="1"/>
          <c:order val="1"/>
          <c:tx>
            <c:strRef>
              <c:f>'Operating Model'!$A$23</c:f>
              <c:strCache>
                <c:ptCount val="1"/>
                <c:pt idx="0">
                  <c:v>Iodine and Derivatives</c:v>
                </c:pt>
              </c:strCache>
            </c:strRef>
          </c:tx>
          <c:spPr>
            <a:ln w="28575" cap="rnd">
              <a:solidFill>
                <a:schemeClr val="accent2"/>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Model'!$Z$19:$AI$19</c:f>
              <c:numCache>
                <c:formatCode>0.00%</c:formatCode>
                <c:ptCount val="8"/>
                <c:pt idx="0">
                  <c:v>0.23362987897731827</c:v>
                </c:pt>
                <c:pt idx="1">
                  <c:v>0.20349921124336726</c:v>
                </c:pt>
                <c:pt idx="2">
                  <c:v>0.21552826809925812</c:v>
                </c:pt>
                <c:pt idx="3">
                  <c:v>0.21708282166734894</c:v>
                </c:pt>
                <c:pt idx="4">
                  <c:v>0.23357560210916359</c:v>
                </c:pt>
                <c:pt idx="5">
                  <c:v>0.28818221830985913</c:v>
                </c:pt>
                <c:pt idx="6">
                  <c:v>0.38373634812286694</c:v>
                </c:pt>
                <c:pt idx="7">
                  <c:v>0.33437743018796762</c:v>
                </c:pt>
              </c:numCache>
            </c:numRef>
          </c:val>
          <c:smooth val="0"/>
          <c:extLst>
            <c:ext xmlns:c16="http://schemas.microsoft.com/office/drawing/2014/chart" uri="{C3380CC4-5D6E-409C-BE32-E72D297353CC}">
              <c16:uniqueId val="{00000001-87E2-D949-AA4D-05B04C052171}"/>
            </c:ext>
          </c:extLst>
        </c:ser>
        <c:ser>
          <c:idx val="2"/>
          <c:order val="2"/>
          <c:tx>
            <c:strRef>
              <c:f>'Operating Model'!$A$35</c:f>
              <c:strCache>
                <c:ptCount val="1"/>
                <c:pt idx="0">
                  <c:v>Lithium</c:v>
                </c:pt>
              </c:strCache>
            </c:strRef>
          </c:tx>
          <c:spPr>
            <a:ln w="28575" cap="rnd">
              <a:solidFill>
                <a:schemeClr val="accent3"/>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Model'!$Z$31:$AI$31</c:f>
              <c:numCache>
                <c:formatCode>0.00%</c:formatCode>
                <c:ptCount val="8"/>
                <c:pt idx="0">
                  <c:v>0.17221981826049323</c:v>
                </c:pt>
                <c:pt idx="1">
                  <c:v>0.2074573581911939</c:v>
                </c:pt>
                <c:pt idx="2">
                  <c:v>0.33076923076923076</c:v>
                </c:pt>
                <c:pt idx="3">
                  <c:v>0.37870619946091644</c:v>
                </c:pt>
                <c:pt idx="4">
                  <c:v>0.49656408724230655</c:v>
                </c:pt>
                <c:pt idx="5">
                  <c:v>0.45124457638730298</c:v>
                </c:pt>
                <c:pt idx="6">
                  <c:v>0.62586206896551722</c:v>
                </c:pt>
                <c:pt idx="7">
                  <c:v>0.78200310621611835</c:v>
                </c:pt>
              </c:numCache>
            </c:numRef>
          </c:val>
          <c:smooth val="0"/>
          <c:extLst>
            <c:ext xmlns:c16="http://schemas.microsoft.com/office/drawing/2014/chart" uri="{C3380CC4-5D6E-409C-BE32-E72D297353CC}">
              <c16:uniqueId val="{00000002-87E2-D949-AA4D-05B04C052171}"/>
            </c:ext>
          </c:extLst>
        </c:ser>
        <c:ser>
          <c:idx val="3"/>
          <c:order val="3"/>
          <c:tx>
            <c:strRef>
              <c:f>'Operating Model'!$A$60</c:f>
              <c:strCache>
                <c:ptCount val="1"/>
                <c:pt idx="0">
                  <c:v>Potassium</c:v>
                </c:pt>
              </c:strCache>
            </c:strRef>
          </c:tx>
          <c:spPr>
            <a:ln w="28575" cap="rnd">
              <a:solidFill>
                <a:schemeClr val="accent4"/>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Model'!$Z$56:$AI$56</c:f>
              <c:numCache>
                <c:formatCode>0.00%</c:formatCode>
                <c:ptCount val="8"/>
                <c:pt idx="0">
                  <c:v>0.65876408861251456</c:v>
                </c:pt>
                <c:pt idx="1">
                  <c:v>0.70648464163822533</c:v>
                </c:pt>
                <c:pt idx="2">
                  <c:v>0.56872618399564512</c:v>
                </c:pt>
                <c:pt idx="3">
                  <c:v>0.40023729483883724</c:v>
                </c:pt>
                <c:pt idx="4">
                  <c:v>0.22535211267605629</c:v>
                </c:pt>
                <c:pt idx="5">
                  <c:v>0.47142399316312361</c:v>
                </c:pt>
                <c:pt idx="6">
                  <c:v>0.55391333145261201</c:v>
                </c:pt>
                <c:pt idx="7">
                  <c:v>0.56112724044966911</c:v>
                </c:pt>
              </c:numCache>
            </c:numRef>
          </c:val>
          <c:smooth val="0"/>
          <c:extLst>
            <c:ext xmlns:c16="http://schemas.microsoft.com/office/drawing/2014/chart" uri="{C3380CC4-5D6E-409C-BE32-E72D297353CC}">
              <c16:uniqueId val="{00000003-87E2-D949-AA4D-05B04C052171}"/>
            </c:ext>
          </c:extLst>
        </c:ser>
        <c:ser>
          <c:idx val="4"/>
          <c:order val="4"/>
          <c:tx>
            <c:strRef>
              <c:f>'Operating Model'!$A$76</c:f>
              <c:strCache>
                <c:ptCount val="1"/>
                <c:pt idx="0">
                  <c:v>Industrial Chemicals</c:v>
                </c:pt>
              </c:strCache>
            </c:strRef>
          </c:tx>
          <c:spPr>
            <a:ln w="28575" cap="rnd">
              <a:solidFill>
                <a:schemeClr val="accent5"/>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Model'!$Z$72:$AI$72</c:f>
              <c:numCache>
                <c:formatCode>0.00%</c:formatCode>
                <c:ptCount val="8"/>
                <c:pt idx="0">
                  <c:v>0.10860401686089761</c:v>
                </c:pt>
                <c:pt idx="1">
                  <c:v>0.17295017136831009</c:v>
                </c:pt>
                <c:pt idx="2">
                  <c:v>0.18728971962616819</c:v>
                </c:pt>
                <c:pt idx="3">
                  <c:v>0.16965127238454289</c:v>
                </c:pt>
                <c:pt idx="4">
                  <c:v>0.10654562828475876</c:v>
                </c:pt>
                <c:pt idx="5">
                  <c:v>0.39246279404704759</c:v>
                </c:pt>
                <c:pt idx="6">
                  <c:v>0.55718206770356815</c:v>
                </c:pt>
                <c:pt idx="7">
                  <c:v>0.3566456369352326</c:v>
                </c:pt>
              </c:numCache>
            </c:numRef>
          </c:val>
          <c:smooth val="0"/>
          <c:extLst>
            <c:ext xmlns:c16="http://schemas.microsoft.com/office/drawing/2014/chart" uri="{C3380CC4-5D6E-409C-BE32-E72D297353CC}">
              <c16:uniqueId val="{00000004-87E2-D949-AA4D-05B04C052171}"/>
            </c:ext>
          </c:extLst>
        </c:ser>
        <c:ser>
          <c:idx val="5"/>
          <c:order val="5"/>
          <c:tx>
            <c:strRef>
              <c:f>'Operating Model'!$A$88</c:f>
              <c:strCache>
                <c:ptCount val="1"/>
                <c:pt idx="0">
                  <c:v>Other</c:v>
                </c:pt>
              </c:strCache>
            </c:strRef>
          </c:tx>
          <c:spPr>
            <a:ln w="28575" cap="rnd">
              <a:solidFill>
                <a:schemeClr val="accent6"/>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Model'!$Z$84:$AI$84</c:f>
              <c:numCache>
                <c:formatCode>0.00%</c:formatCode>
                <c:ptCount val="8"/>
                <c:pt idx="0">
                  <c:v>0.35254562920268961</c:v>
                </c:pt>
                <c:pt idx="1">
                  <c:v>0.32300884955752213</c:v>
                </c:pt>
                <c:pt idx="2">
                  <c:v>0.32594644506001846</c:v>
                </c:pt>
                <c:pt idx="3">
                  <c:v>0.32982086406743943</c:v>
                </c:pt>
                <c:pt idx="4">
                  <c:v>0.25840597758405981</c:v>
                </c:pt>
                <c:pt idx="5">
                  <c:v>0.17348484848484852</c:v>
                </c:pt>
                <c:pt idx="6">
                  <c:v>0.32082324455205807</c:v>
                </c:pt>
                <c:pt idx="7">
                  <c:v>0.29771940835837662</c:v>
                </c:pt>
              </c:numCache>
            </c:numRef>
          </c:val>
          <c:smooth val="0"/>
          <c:extLst>
            <c:ext xmlns:c16="http://schemas.microsoft.com/office/drawing/2014/chart" uri="{C3380CC4-5D6E-409C-BE32-E72D297353CC}">
              <c16:uniqueId val="{00000005-87E2-D949-AA4D-05B04C052171}"/>
            </c:ext>
          </c:extLst>
        </c:ser>
        <c:ser>
          <c:idx val="6"/>
          <c:order val="6"/>
          <c:tx>
            <c:v>''Operating Model'!$A$97</c:v>
          </c:tx>
          <c:spPr>
            <a:ln w="28575" cap="rnd">
              <a:solidFill>
                <a:schemeClr val="accent1">
                  <a:lumMod val="60000"/>
                </a:schemeClr>
              </a:solidFill>
              <a:round/>
            </a:ln>
            <a:effectLst/>
          </c:spPr>
          <c:marker>
            <c:symbol val="none"/>
          </c:marker>
          <c:cat>
            <c:numRef>
              <c:f>'Operating Model'!$Z$8:$AI$8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Model'!$Z$97:$AI$97</c:f>
              <c:numCache>
                <c:formatCode>0.00%</c:formatCode>
                <c:ptCount val="8"/>
                <c:pt idx="0">
                  <c:v>0.31500915349508796</c:v>
                </c:pt>
                <c:pt idx="1">
                  <c:v>0.35343468990451465</c:v>
                </c:pt>
                <c:pt idx="2">
                  <c:v>0.34427821174809137</c:v>
                </c:pt>
                <c:pt idx="3">
                  <c:v>0.29292774107645847</c:v>
                </c:pt>
                <c:pt idx="4">
                  <c:v>0.26577890276784244</c:v>
                </c:pt>
                <c:pt idx="5">
                  <c:v>0.38082593808958143</c:v>
                </c:pt>
                <c:pt idx="6">
                  <c:v>0.53557353476689795</c:v>
                </c:pt>
                <c:pt idx="7">
                  <c:v>0.54859017473882488</c:v>
                </c:pt>
              </c:numCache>
            </c:numRef>
          </c:val>
          <c:smooth val="0"/>
          <c:extLst>
            <c:ext xmlns:c16="http://schemas.microsoft.com/office/drawing/2014/chart" uri="{C3380CC4-5D6E-409C-BE32-E72D297353CC}">
              <c16:uniqueId val="{00000006-87E2-D949-AA4D-05B04C052171}"/>
            </c:ext>
          </c:extLst>
        </c:ser>
        <c:dLbls>
          <c:showLegendKey val="0"/>
          <c:showVal val="0"/>
          <c:showCatName val="0"/>
          <c:showSerName val="0"/>
          <c:showPercent val="0"/>
          <c:showBubbleSize val="0"/>
        </c:dLbls>
        <c:smooth val="0"/>
        <c:axId val="1782613359"/>
        <c:axId val="1780279775"/>
      </c:lineChart>
      <c:catAx>
        <c:axId val="1782613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279775"/>
        <c:crosses val="autoZero"/>
        <c:auto val="1"/>
        <c:lblAlgn val="ctr"/>
        <c:lblOffset val="100"/>
        <c:noMultiLvlLbl val="0"/>
      </c:catAx>
      <c:valAx>
        <c:axId val="17802797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613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Lithium Sales Price and Volume %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Sales Price</c:v>
          </c:tx>
          <c:spPr>
            <a:ln w="28575" cap="rnd">
              <a:solidFill>
                <a:schemeClr val="accent1"/>
              </a:solidFill>
              <a:round/>
            </a:ln>
            <a:effectLst/>
          </c:spPr>
          <c:marker>
            <c:symbol val="none"/>
          </c:marker>
          <c:cat>
            <c:numRef>
              <c:f>'Operating Model'!$X$8:$AI$8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Model'!$X$37:$AI$37</c:f>
              <c:numCache>
                <c:formatCode>0.00%</c:formatCode>
                <c:ptCount val="8"/>
                <c:pt idx="0">
                  <c:v>0.79927070671991662</c:v>
                </c:pt>
                <c:pt idx="1">
                  <c:v>0.25168886315383132</c:v>
                </c:pt>
                <c:pt idx="2">
                  <c:v>0.25589822667694678</c:v>
                </c:pt>
                <c:pt idx="3">
                  <c:v>-0.31168273067714408</c:v>
                </c:pt>
                <c:pt idx="4">
                  <c:v>-0.47101320014270426</c:v>
                </c:pt>
                <c:pt idx="5">
                  <c:v>0.56803237228123415</c:v>
                </c:pt>
                <c:pt idx="6">
                  <c:v>4.591397849462366</c:v>
                </c:pt>
                <c:pt idx="7">
                  <c:v>-0.32692307692307693</c:v>
                </c:pt>
              </c:numCache>
            </c:numRef>
          </c:val>
          <c:smooth val="0"/>
          <c:extLst>
            <c:ext xmlns:c16="http://schemas.microsoft.com/office/drawing/2014/chart" uri="{C3380CC4-5D6E-409C-BE32-E72D297353CC}">
              <c16:uniqueId val="{00000000-E6CB-8A49-950B-4B79A9569BE0}"/>
            </c:ext>
          </c:extLst>
        </c:ser>
        <c:ser>
          <c:idx val="1"/>
          <c:order val="1"/>
          <c:tx>
            <c:v>Volume</c:v>
          </c:tx>
          <c:spPr>
            <a:ln w="28575" cap="rnd">
              <a:solidFill>
                <a:schemeClr val="accent2"/>
              </a:solidFill>
              <a:round/>
            </a:ln>
            <a:effectLst/>
          </c:spPr>
          <c:marker>
            <c:symbol val="none"/>
          </c:marker>
          <c:cat>
            <c:numRef>
              <c:f>'Operating Model'!$X$8:$AI$8</c:f>
              <c:numCache>
                <c:formatCode>General</c:formatCode>
                <c:ptCount val="8"/>
                <c:pt idx="0">
                  <c:v>2016</c:v>
                </c:pt>
                <c:pt idx="1">
                  <c:v>2017</c:v>
                </c:pt>
                <c:pt idx="2">
                  <c:v>2018</c:v>
                </c:pt>
                <c:pt idx="3">
                  <c:v>2019</c:v>
                </c:pt>
                <c:pt idx="4">
                  <c:v>2020</c:v>
                </c:pt>
                <c:pt idx="5">
                  <c:v>2021</c:v>
                </c:pt>
                <c:pt idx="6">
                  <c:v>2022</c:v>
                </c:pt>
                <c:pt idx="7">
                  <c:v>2023</c:v>
                </c:pt>
              </c:numCache>
            </c:numRef>
          </c:cat>
          <c:val>
            <c:numRef>
              <c:f>'Operating Model'!$X$45:$AI$45</c:f>
              <c:numCache>
                <c:formatCode>0.00%</c:formatCode>
                <c:ptCount val="8"/>
                <c:pt idx="0">
                  <c:v>0.28253258932474051</c:v>
                </c:pt>
                <c:pt idx="1">
                  <c:v>7.4661817863626041E-4</c:v>
                </c:pt>
                <c:pt idx="2">
                  <c:v>-9.2337486907243138E-2</c:v>
                </c:pt>
                <c:pt idx="3">
                  <c:v>-1.4933403067046749E-4</c:v>
                </c:pt>
                <c:pt idx="4">
                  <c:v>0.43322481825549874</c:v>
                </c:pt>
                <c:pt idx="5">
                  <c:v>0.55709500731990547</c:v>
                </c:pt>
                <c:pt idx="6">
                  <c:v>0.55764855003985414</c:v>
                </c:pt>
                <c:pt idx="7">
                  <c:v>0.1951569672258017</c:v>
                </c:pt>
              </c:numCache>
            </c:numRef>
          </c:val>
          <c:smooth val="0"/>
          <c:extLst>
            <c:ext xmlns:c16="http://schemas.microsoft.com/office/drawing/2014/chart" uri="{C3380CC4-5D6E-409C-BE32-E72D297353CC}">
              <c16:uniqueId val="{00000001-E6CB-8A49-950B-4B79A9569BE0}"/>
            </c:ext>
          </c:extLst>
        </c:ser>
        <c:dLbls>
          <c:showLegendKey val="0"/>
          <c:showVal val="0"/>
          <c:showCatName val="0"/>
          <c:showSerName val="0"/>
          <c:showPercent val="0"/>
          <c:showBubbleSize val="0"/>
        </c:dLbls>
        <c:smooth val="0"/>
        <c:axId val="1552747903"/>
        <c:axId val="1552749631"/>
      </c:lineChart>
      <c:catAx>
        <c:axId val="155274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749631"/>
        <c:crosses val="autoZero"/>
        <c:auto val="1"/>
        <c:lblAlgn val="ctr"/>
        <c:lblOffset val="100"/>
        <c:noMultiLvlLbl val="0"/>
      </c:catAx>
      <c:valAx>
        <c:axId val="15527496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747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2020 - 2023 Projected Lithium</a:t>
            </a:r>
            <a:r>
              <a:rPr lang="en-US" baseline="0"/>
              <a:t> Demand for future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Lithium!$A$5</c:f>
              <c:strCache>
                <c:ptCount val="1"/>
                <c:pt idx="0">
                  <c:v>2020</c:v>
                </c:pt>
              </c:strCache>
            </c:strRef>
          </c:tx>
          <c:spPr>
            <a:ln w="28575" cap="rnd">
              <a:solidFill>
                <a:schemeClr val="accent5"/>
              </a:solidFill>
              <a:round/>
            </a:ln>
            <a:effectLst/>
          </c:spPr>
          <c:marker>
            <c:symbol val="none"/>
          </c:marker>
          <c:cat>
            <c:numRef>
              <c:f>Lithium!$K$1:$R$1</c:f>
              <c:numCache>
                <c:formatCode>General</c:formatCode>
                <c:ptCount val="8"/>
                <c:pt idx="0">
                  <c:v>2020</c:v>
                </c:pt>
                <c:pt idx="1">
                  <c:v>2021</c:v>
                </c:pt>
                <c:pt idx="2">
                  <c:v>2022</c:v>
                </c:pt>
                <c:pt idx="3">
                  <c:v>2023</c:v>
                </c:pt>
                <c:pt idx="4">
                  <c:v>2024</c:v>
                </c:pt>
                <c:pt idx="5">
                  <c:v>2025</c:v>
                </c:pt>
                <c:pt idx="6">
                  <c:v>2026</c:v>
                </c:pt>
                <c:pt idx="7">
                  <c:v>2027</c:v>
                </c:pt>
              </c:numCache>
            </c:numRef>
          </c:cat>
          <c:val>
            <c:numRef>
              <c:f>Lithium!$K$5:$R$5</c:f>
              <c:numCache>
                <c:formatCode>General</c:formatCode>
                <c:ptCount val="8"/>
                <c:pt idx="0">
                  <c:v>0.4</c:v>
                </c:pt>
                <c:pt idx="1">
                  <c:v>0.45</c:v>
                </c:pt>
                <c:pt idx="2">
                  <c:v>0.6</c:v>
                </c:pt>
                <c:pt idx="3">
                  <c:v>0.6</c:v>
                </c:pt>
                <c:pt idx="4">
                  <c:v>0.75</c:v>
                </c:pt>
                <c:pt idx="5">
                  <c:v>1</c:v>
                </c:pt>
                <c:pt idx="6">
                  <c:v>1.25</c:v>
                </c:pt>
                <c:pt idx="7">
                  <c:v>1.5</c:v>
                </c:pt>
              </c:numCache>
            </c:numRef>
          </c:val>
          <c:smooth val="0"/>
          <c:extLst>
            <c:ext xmlns:c16="http://schemas.microsoft.com/office/drawing/2014/chart" uri="{C3380CC4-5D6E-409C-BE32-E72D297353CC}">
              <c16:uniqueId val="{00000004-6F2E-9A48-BEE5-6567C8565A2D}"/>
            </c:ext>
          </c:extLst>
        </c:ser>
        <c:ser>
          <c:idx val="5"/>
          <c:order val="1"/>
          <c:tx>
            <c:strRef>
              <c:f>Lithium!$A$6</c:f>
              <c:strCache>
                <c:ptCount val="1"/>
                <c:pt idx="0">
                  <c:v>2021</c:v>
                </c:pt>
              </c:strCache>
            </c:strRef>
          </c:tx>
          <c:spPr>
            <a:ln w="28575" cap="rnd">
              <a:solidFill>
                <a:schemeClr val="accent6"/>
              </a:solidFill>
              <a:round/>
            </a:ln>
            <a:effectLst/>
          </c:spPr>
          <c:marker>
            <c:symbol val="none"/>
          </c:marker>
          <c:cat>
            <c:numRef>
              <c:f>Lithium!$K$1:$R$1</c:f>
              <c:numCache>
                <c:formatCode>General</c:formatCode>
                <c:ptCount val="8"/>
                <c:pt idx="0">
                  <c:v>2020</c:v>
                </c:pt>
                <c:pt idx="1">
                  <c:v>2021</c:v>
                </c:pt>
                <c:pt idx="2">
                  <c:v>2022</c:v>
                </c:pt>
                <c:pt idx="3">
                  <c:v>2023</c:v>
                </c:pt>
                <c:pt idx="4">
                  <c:v>2024</c:v>
                </c:pt>
                <c:pt idx="5">
                  <c:v>2025</c:v>
                </c:pt>
                <c:pt idx="6">
                  <c:v>2026</c:v>
                </c:pt>
                <c:pt idx="7">
                  <c:v>2027</c:v>
                </c:pt>
              </c:numCache>
            </c:numRef>
          </c:cat>
          <c:val>
            <c:numRef>
              <c:f>Lithium!$K$6:$R$6</c:f>
              <c:numCache>
                <c:formatCode>General</c:formatCode>
                <c:ptCount val="8"/>
                <c:pt idx="0">
                  <c:v>0.4</c:v>
                </c:pt>
                <c:pt idx="1">
                  <c:v>0.45</c:v>
                </c:pt>
                <c:pt idx="2">
                  <c:v>0.65</c:v>
                </c:pt>
                <c:pt idx="3">
                  <c:v>0.7</c:v>
                </c:pt>
                <c:pt idx="4">
                  <c:v>0.85</c:v>
                </c:pt>
                <c:pt idx="5">
                  <c:v>1.1499999999999999</c:v>
                </c:pt>
                <c:pt idx="6">
                  <c:v>1.4</c:v>
                </c:pt>
                <c:pt idx="7">
                  <c:v>1.65</c:v>
                </c:pt>
              </c:numCache>
            </c:numRef>
          </c:val>
          <c:smooth val="0"/>
          <c:extLst>
            <c:ext xmlns:c16="http://schemas.microsoft.com/office/drawing/2014/chart" uri="{C3380CC4-5D6E-409C-BE32-E72D297353CC}">
              <c16:uniqueId val="{00000005-6F2E-9A48-BEE5-6567C8565A2D}"/>
            </c:ext>
          </c:extLst>
        </c:ser>
        <c:ser>
          <c:idx val="6"/>
          <c:order val="2"/>
          <c:tx>
            <c:strRef>
              <c:f>Lithium!$A$7</c:f>
              <c:strCache>
                <c:ptCount val="1"/>
                <c:pt idx="0">
                  <c:v>2022</c:v>
                </c:pt>
              </c:strCache>
            </c:strRef>
          </c:tx>
          <c:spPr>
            <a:ln w="28575" cap="rnd">
              <a:solidFill>
                <a:schemeClr val="accent1">
                  <a:lumMod val="60000"/>
                </a:schemeClr>
              </a:solidFill>
              <a:round/>
            </a:ln>
            <a:effectLst/>
          </c:spPr>
          <c:marker>
            <c:symbol val="none"/>
          </c:marker>
          <c:cat>
            <c:numRef>
              <c:f>Lithium!$K$1:$R$1</c:f>
              <c:numCache>
                <c:formatCode>General</c:formatCode>
                <c:ptCount val="8"/>
                <c:pt idx="0">
                  <c:v>2020</c:v>
                </c:pt>
                <c:pt idx="1">
                  <c:v>2021</c:v>
                </c:pt>
                <c:pt idx="2">
                  <c:v>2022</c:v>
                </c:pt>
                <c:pt idx="3">
                  <c:v>2023</c:v>
                </c:pt>
                <c:pt idx="4">
                  <c:v>2024</c:v>
                </c:pt>
                <c:pt idx="5">
                  <c:v>2025</c:v>
                </c:pt>
                <c:pt idx="6">
                  <c:v>2026</c:v>
                </c:pt>
                <c:pt idx="7">
                  <c:v>2027</c:v>
                </c:pt>
              </c:numCache>
            </c:numRef>
          </c:cat>
          <c:val>
            <c:numRef>
              <c:f>Lithium!$K$7:$R$7</c:f>
              <c:numCache>
                <c:formatCode>General</c:formatCode>
                <c:ptCount val="8"/>
                <c:pt idx="0">
                  <c:v>0.4</c:v>
                </c:pt>
                <c:pt idx="1">
                  <c:v>0.45</c:v>
                </c:pt>
                <c:pt idx="2">
                  <c:v>0.65</c:v>
                </c:pt>
                <c:pt idx="3">
                  <c:v>1</c:v>
                </c:pt>
                <c:pt idx="4">
                  <c:v>1.25</c:v>
                </c:pt>
                <c:pt idx="5">
                  <c:v>1.5</c:v>
                </c:pt>
                <c:pt idx="6">
                  <c:v>1.8</c:v>
                </c:pt>
                <c:pt idx="7">
                  <c:v>2.1</c:v>
                </c:pt>
              </c:numCache>
            </c:numRef>
          </c:val>
          <c:smooth val="0"/>
          <c:extLst>
            <c:ext xmlns:c16="http://schemas.microsoft.com/office/drawing/2014/chart" uri="{C3380CC4-5D6E-409C-BE32-E72D297353CC}">
              <c16:uniqueId val="{00000006-6F2E-9A48-BEE5-6567C8565A2D}"/>
            </c:ext>
          </c:extLst>
        </c:ser>
        <c:ser>
          <c:idx val="7"/>
          <c:order val="3"/>
          <c:tx>
            <c:strRef>
              <c:f>Lithium!$A$8</c:f>
              <c:strCache>
                <c:ptCount val="1"/>
                <c:pt idx="0">
                  <c:v>2023</c:v>
                </c:pt>
              </c:strCache>
            </c:strRef>
          </c:tx>
          <c:spPr>
            <a:ln w="28575" cap="rnd">
              <a:solidFill>
                <a:schemeClr val="accent2">
                  <a:lumMod val="60000"/>
                </a:schemeClr>
              </a:solidFill>
              <a:round/>
            </a:ln>
            <a:effectLst/>
          </c:spPr>
          <c:marker>
            <c:symbol val="none"/>
          </c:marker>
          <c:cat>
            <c:numRef>
              <c:f>Lithium!$K$1:$R$1</c:f>
              <c:numCache>
                <c:formatCode>General</c:formatCode>
                <c:ptCount val="8"/>
                <c:pt idx="0">
                  <c:v>2020</c:v>
                </c:pt>
                <c:pt idx="1">
                  <c:v>2021</c:v>
                </c:pt>
                <c:pt idx="2">
                  <c:v>2022</c:v>
                </c:pt>
                <c:pt idx="3">
                  <c:v>2023</c:v>
                </c:pt>
                <c:pt idx="4">
                  <c:v>2024</c:v>
                </c:pt>
                <c:pt idx="5">
                  <c:v>2025</c:v>
                </c:pt>
                <c:pt idx="6">
                  <c:v>2026</c:v>
                </c:pt>
                <c:pt idx="7">
                  <c:v>2027</c:v>
                </c:pt>
              </c:numCache>
            </c:numRef>
          </c:cat>
          <c:val>
            <c:numRef>
              <c:f>Lithium!$K$8:$R$8</c:f>
              <c:numCache>
                <c:formatCode>General</c:formatCode>
                <c:ptCount val="8"/>
                <c:pt idx="0">
                  <c:v>0.4</c:v>
                </c:pt>
                <c:pt idx="1">
                  <c:v>0.45</c:v>
                </c:pt>
                <c:pt idx="2">
                  <c:v>0.65</c:v>
                </c:pt>
                <c:pt idx="3">
                  <c:v>1</c:v>
                </c:pt>
                <c:pt idx="4">
                  <c:v>1.5</c:v>
                </c:pt>
                <c:pt idx="5">
                  <c:v>2</c:v>
                </c:pt>
                <c:pt idx="6">
                  <c:v>2.25</c:v>
                </c:pt>
                <c:pt idx="7">
                  <c:v>2.5</c:v>
                </c:pt>
              </c:numCache>
            </c:numRef>
          </c:val>
          <c:smooth val="0"/>
          <c:extLst>
            <c:ext xmlns:c16="http://schemas.microsoft.com/office/drawing/2014/chart" uri="{C3380CC4-5D6E-409C-BE32-E72D297353CC}">
              <c16:uniqueId val="{00000007-6F2E-9A48-BEE5-6567C8565A2D}"/>
            </c:ext>
          </c:extLst>
        </c:ser>
        <c:dLbls>
          <c:showLegendKey val="0"/>
          <c:showVal val="0"/>
          <c:showCatName val="0"/>
          <c:showSerName val="0"/>
          <c:showPercent val="0"/>
          <c:showBubbleSize val="0"/>
        </c:dLbls>
        <c:smooth val="0"/>
        <c:axId val="257561007"/>
        <c:axId val="257562735"/>
      </c:lineChart>
      <c:catAx>
        <c:axId val="257561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562735"/>
        <c:crosses val="autoZero"/>
        <c:auto val="1"/>
        <c:lblAlgn val="ctr"/>
        <c:lblOffset val="100"/>
        <c:noMultiLvlLbl val="0"/>
      </c:catAx>
      <c:valAx>
        <c:axId val="25756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561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39</xdr:col>
      <xdr:colOff>368299</xdr:colOff>
      <xdr:row>9</xdr:row>
      <xdr:rowOff>76200</xdr:rowOff>
    </xdr:from>
    <xdr:to>
      <xdr:col>47</xdr:col>
      <xdr:colOff>494812</xdr:colOff>
      <xdr:row>31</xdr:row>
      <xdr:rowOff>99737</xdr:rowOff>
    </xdr:to>
    <xdr:graphicFrame macro="">
      <xdr:nvGraphicFramePr>
        <xdr:cNvPr id="2" name="Chart 1">
          <a:extLst>
            <a:ext uri="{FF2B5EF4-FFF2-40B4-BE49-F238E27FC236}">
              <a16:creationId xmlns:a16="http://schemas.microsoft.com/office/drawing/2014/main" id="{EA33F66D-DF26-8525-D8E4-DDBD3D5D05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39</xdr:col>
      <xdr:colOff>258367</xdr:colOff>
      <xdr:row>55</xdr:row>
      <xdr:rowOff>64591</xdr:rowOff>
    </xdr:from>
    <xdr:to>
      <xdr:col>47</xdr:col>
      <xdr:colOff>285393</xdr:colOff>
      <xdr:row>74</xdr:row>
      <xdr:rowOff>74905</xdr:rowOff>
    </xdr:to>
    <xdr:graphicFrame macro="">
      <xdr:nvGraphicFramePr>
        <xdr:cNvPr id="3" name="Chart 2">
          <a:extLst>
            <a:ext uri="{FF2B5EF4-FFF2-40B4-BE49-F238E27FC236}">
              <a16:creationId xmlns:a16="http://schemas.microsoft.com/office/drawing/2014/main" id="{ACE3D161-881D-3776-F9D2-4659BCA66E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47</xdr:col>
      <xdr:colOff>659546</xdr:colOff>
      <xdr:row>9</xdr:row>
      <xdr:rowOff>127855</xdr:rowOff>
    </xdr:from>
    <xdr:to>
      <xdr:col>57</xdr:col>
      <xdr:colOff>96049</xdr:colOff>
      <xdr:row>30</xdr:row>
      <xdr:rowOff>74706</xdr:rowOff>
    </xdr:to>
    <xdr:graphicFrame macro="">
      <xdr:nvGraphicFramePr>
        <xdr:cNvPr id="5" name="Chart 4">
          <a:extLst>
            <a:ext uri="{FF2B5EF4-FFF2-40B4-BE49-F238E27FC236}">
              <a16:creationId xmlns:a16="http://schemas.microsoft.com/office/drawing/2014/main" id="{79BA39AF-253F-6F80-C492-C8B16E076F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39</xdr:col>
      <xdr:colOff>414867</xdr:colOff>
      <xdr:row>34</xdr:row>
      <xdr:rowOff>21431</xdr:rowOff>
    </xdr:from>
    <xdr:to>
      <xdr:col>47</xdr:col>
      <xdr:colOff>214045</xdr:colOff>
      <xdr:row>53</xdr:row>
      <xdr:rowOff>50006</xdr:rowOff>
    </xdr:to>
    <xdr:graphicFrame macro="">
      <xdr:nvGraphicFramePr>
        <xdr:cNvPr id="7" name="Chart 6">
          <a:extLst>
            <a:ext uri="{FF2B5EF4-FFF2-40B4-BE49-F238E27FC236}">
              <a16:creationId xmlns:a16="http://schemas.microsoft.com/office/drawing/2014/main" id="{26BBE710-18E7-3027-00EA-E5319DF29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438575</xdr:colOff>
      <xdr:row>77</xdr:row>
      <xdr:rowOff>128693</xdr:rowOff>
    </xdr:from>
    <xdr:to>
      <xdr:col>46</xdr:col>
      <xdr:colOff>316654</xdr:colOff>
      <xdr:row>97</xdr:row>
      <xdr:rowOff>27093</xdr:rowOff>
    </xdr:to>
    <xdr:graphicFrame macro="">
      <xdr:nvGraphicFramePr>
        <xdr:cNvPr id="9" name="Chart 8">
          <a:extLst>
            <a:ext uri="{FF2B5EF4-FFF2-40B4-BE49-F238E27FC236}">
              <a16:creationId xmlns:a16="http://schemas.microsoft.com/office/drawing/2014/main" id="{1DA37AAC-41A7-5944-14B4-87085AA37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40</xdr:col>
      <xdr:colOff>139700</xdr:colOff>
      <xdr:row>103</xdr:row>
      <xdr:rowOff>76200</xdr:rowOff>
    </xdr:from>
    <xdr:to>
      <xdr:col>47</xdr:col>
      <xdr:colOff>523512</xdr:colOff>
      <xdr:row>123</xdr:row>
      <xdr:rowOff>25400</xdr:rowOff>
    </xdr:to>
    <xdr:graphicFrame macro="">
      <xdr:nvGraphicFramePr>
        <xdr:cNvPr id="10" name="Chart 9">
          <a:extLst>
            <a:ext uri="{FF2B5EF4-FFF2-40B4-BE49-F238E27FC236}">
              <a16:creationId xmlns:a16="http://schemas.microsoft.com/office/drawing/2014/main" id="{CA4861C9-CB9D-4F5F-F75D-0AA7B70D5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47</xdr:col>
      <xdr:colOff>598976</xdr:colOff>
      <xdr:row>34</xdr:row>
      <xdr:rowOff>34942</xdr:rowOff>
    </xdr:from>
    <xdr:to>
      <xdr:col>55</xdr:col>
      <xdr:colOff>228314</xdr:colOff>
      <xdr:row>54</xdr:row>
      <xdr:rowOff>63638</xdr:rowOff>
    </xdr:to>
    <xdr:graphicFrame macro="">
      <xdr:nvGraphicFramePr>
        <xdr:cNvPr id="11" name="Chart 10">
          <a:extLst>
            <a:ext uri="{FF2B5EF4-FFF2-40B4-BE49-F238E27FC236}">
              <a16:creationId xmlns:a16="http://schemas.microsoft.com/office/drawing/2014/main" id="{433B621E-D7F3-D0AA-A612-94FD2D78A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4342</xdr:colOff>
      <xdr:row>12</xdr:row>
      <xdr:rowOff>153486</xdr:rowOff>
    </xdr:from>
    <xdr:to>
      <xdr:col>13</xdr:col>
      <xdr:colOff>426720</xdr:colOff>
      <xdr:row>30</xdr:row>
      <xdr:rowOff>128737</xdr:rowOff>
    </xdr:to>
    <xdr:graphicFrame macro="">
      <xdr:nvGraphicFramePr>
        <xdr:cNvPr id="2" name="Chart 1">
          <a:extLst>
            <a:ext uri="{FF2B5EF4-FFF2-40B4-BE49-F238E27FC236}">
              <a16:creationId xmlns:a16="http://schemas.microsoft.com/office/drawing/2014/main" id="{12A952A1-DC58-EEF1-F730-DE5D6B196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303" name="Picture 2">
          <a:extLst>
            <a:ext uri="{FF2B5EF4-FFF2-40B4-BE49-F238E27FC236}">
              <a16:creationId xmlns:a16="http://schemas.microsoft.com/office/drawing/2014/main" id="{049CA970-9022-917A-6803-75DFFE854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68</xdr:row>
      <xdr:rowOff>0</xdr:rowOff>
    </xdr:from>
    <xdr:to>
      <xdr:col>3</xdr:col>
      <xdr:colOff>660400</xdr:colOff>
      <xdr:row>68</xdr:row>
      <xdr:rowOff>1905000</xdr:rowOff>
    </xdr:to>
    <xdr:pic>
      <xdr:nvPicPr>
        <xdr:cNvPr id="1304" name="Picture 3">
          <a:extLst>
            <a:ext uri="{FF2B5EF4-FFF2-40B4-BE49-F238E27FC236}">
              <a16:creationId xmlns:a16="http://schemas.microsoft.com/office/drawing/2014/main" id="{81D2DB0A-84C2-A2E9-18C8-83AA40CCDA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106807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212" name="Picture 2">
          <a:extLst>
            <a:ext uri="{FF2B5EF4-FFF2-40B4-BE49-F238E27FC236}">
              <a16:creationId xmlns:a16="http://schemas.microsoft.com/office/drawing/2014/main" id="{C61C59C2-03D6-6DAB-12D2-ADED5AFBF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5260" name="Picture 2">
          <a:extLst>
            <a:ext uri="{FF2B5EF4-FFF2-40B4-BE49-F238E27FC236}">
              <a16:creationId xmlns:a16="http://schemas.microsoft.com/office/drawing/2014/main" id="{8E4AC90F-24B2-CA06-E4AE-E3B19D9BCF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7308" name="Picture 2">
          <a:extLst>
            <a:ext uri="{FF2B5EF4-FFF2-40B4-BE49-F238E27FC236}">
              <a16:creationId xmlns:a16="http://schemas.microsoft.com/office/drawing/2014/main" id="{8681D253-61AC-0DC5-463E-3F7609868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9495" name="Picture 2">
          <a:extLst>
            <a:ext uri="{FF2B5EF4-FFF2-40B4-BE49-F238E27FC236}">
              <a16:creationId xmlns:a16="http://schemas.microsoft.com/office/drawing/2014/main" id="{AC187DCD-B10C-F802-1B90-CDE590C7CE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9496" name="Picture 3">
          <a:extLst>
            <a:ext uri="{FF2B5EF4-FFF2-40B4-BE49-F238E27FC236}">
              <a16:creationId xmlns:a16="http://schemas.microsoft.com/office/drawing/2014/main" id="{FB8C213D-E70D-75BD-9796-A1822C5E2B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1543" name="Picture 2">
          <a:extLst>
            <a:ext uri="{FF2B5EF4-FFF2-40B4-BE49-F238E27FC236}">
              <a16:creationId xmlns:a16="http://schemas.microsoft.com/office/drawing/2014/main" id="{58B4E2E8-204E-C0A2-36AD-F3F4E62572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38</xdr:row>
      <xdr:rowOff>0</xdr:rowOff>
    </xdr:from>
    <xdr:to>
      <xdr:col>1</xdr:col>
      <xdr:colOff>876300</xdr:colOff>
      <xdr:row>40</xdr:row>
      <xdr:rowOff>101600</xdr:rowOff>
    </xdr:to>
    <xdr:pic>
      <xdr:nvPicPr>
        <xdr:cNvPr id="11544" name="Picture 3">
          <a:extLst>
            <a:ext uri="{FF2B5EF4-FFF2-40B4-BE49-F238E27FC236}">
              <a16:creationId xmlns:a16="http://schemas.microsoft.com/office/drawing/2014/main" id="{9DFE2A40-343C-8E59-9143-71F28E8A01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3279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3452" name="Picture 2">
          <a:extLst>
            <a:ext uri="{FF2B5EF4-FFF2-40B4-BE49-F238E27FC236}">
              <a16:creationId xmlns:a16="http://schemas.microsoft.com/office/drawing/2014/main" id="{72F4C77C-54C8-01A4-225C-26D433CE8B4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5500" name="Picture 2">
          <a:extLst>
            <a:ext uri="{FF2B5EF4-FFF2-40B4-BE49-F238E27FC236}">
              <a16:creationId xmlns:a16="http://schemas.microsoft.com/office/drawing/2014/main" id="{FDEB3442-08A2-4238-D18A-E4AB3759F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7548" name="Picture 2">
          <a:extLst>
            <a:ext uri="{FF2B5EF4-FFF2-40B4-BE49-F238E27FC236}">
              <a16:creationId xmlns:a16="http://schemas.microsoft.com/office/drawing/2014/main" id="{6923F9FB-33B5-DF62-747C-09557082F9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9596" name="Picture 2">
          <a:extLst>
            <a:ext uri="{FF2B5EF4-FFF2-40B4-BE49-F238E27FC236}">
              <a16:creationId xmlns:a16="http://schemas.microsoft.com/office/drawing/2014/main" id="{FC065A73-818D-BE14-890B-636388A8EA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330200</xdr:colOff>
      <xdr:row>2</xdr:row>
      <xdr:rowOff>101600</xdr:rowOff>
    </xdr:to>
    <xdr:pic>
      <xdr:nvPicPr>
        <xdr:cNvPr id="21644" name="Picture 2">
          <a:extLst>
            <a:ext uri="{FF2B5EF4-FFF2-40B4-BE49-F238E27FC236}">
              <a16:creationId xmlns:a16="http://schemas.microsoft.com/office/drawing/2014/main" id="{56A5D284-5318-FE57-EF50-54B16201E8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28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23692" name="Picture 2">
          <a:extLst>
            <a:ext uri="{FF2B5EF4-FFF2-40B4-BE49-F238E27FC236}">
              <a16:creationId xmlns:a16="http://schemas.microsoft.com/office/drawing/2014/main" id="{2F7BDC7C-5A86-398F-BA65-7CBFE6A7E18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25740" name="Picture 2">
          <a:extLst>
            <a:ext uri="{FF2B5EF4-FFF2-40B4-BE49-F238E27FC236}">
              <a16:creationId xmlns:a16="http://schemas.microsoft.com/office/drawing/2014/main" id="{3B165317-F22A-A91E-C3B3-D81C627812E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91"/>
  <sheetViews>
    <sheetView topLeftCell="AW1" zoomScale="116" zoomScaleNormal="150" workbookViewId="0">
      <selection activeCell="AB6" sqref="AB6"/>
    </sheetView>
  </sheetViews>
  <sheetFormatPr baseColWidth="10" defaultColWidth="8.83203125" defaultRowHeight="11" outlineLevelCol="1" x14ac:dyDescent="0.15"/>
  <cols>
    <col min="1" max="1" width="23.1640625" bestFit="1" customWidth="1"/>
    <col min="2" max="27" width="8.83203125" hidden="1" customWidth="1" outlineLevel="1"/>
    <col min="28" max="28" width="8.83203125" customWidth="1" collapsed="1"/>
    <col min="29" max="29" width="9.33203125" bestFit="1" customWidth="1"/>
    <col min="36" max="36" width="10.1640625" bestFit="1" customWidth="1"/>
    <col min="48" max="48" width="9.33203125" bestFit="1" customWidth="1"/>
    <col min="53" max="53" width="9.33203125" bestFit="1" customWidth="1"/>
  </cols>
  <sheetData>
    <row r="1" spans="1:256" x14ac:dyDescent="0.15">
      <c r="A1" t="s">
        <v>1099</v>
      </c>
    </row>
    <row r="2" spans="1:256" x14ac:dyDescent="0.15">
      <c r="A2" s="9" t="s">
        <v>1100</v>
      </c>
      <c r="B2" s="80"/>
      <c r="C2" s="80"/>
      <c r="D2" s="80"/>
      <c r="E2" s="80"/>
      <c r="F2" s="80"/>
      <c r="G2" s="80"/>
      <c r="H2" s="80"/>
      <c r="I2" s="80"/>
      <c r="J2" s="80"/>
      <c r="K2" s="80"/>
      <c r="L2" s="80"/>
      <c r="M2" s="80"/>
      <c r="N2" s="80"/>
      <c r="O2" s="80"/>
      <c r="P2" s="80"/>
      <c r="Q2" s="80"/>
      <c r="R2" s="80"/>
      <c r="S2" s="80"/>
      <c r="T2" s="80"/>
      <c r="U2" s="80"/>
      <c r="V2" s="80"/>
      <c r="W2" s="80"/>
      <c r="X2" s="80"/>
      <c r="Y2" s="80"/>
      <c r="Z2" s="80"/>
      <c r="AA2" s="80"/>
      <c r="AB2" s="80">
        <v>1</v>
      </c>
      <c r="AC2" s="80"/>
      <c r="AD2" s="80"/>
      <c r="AE2" s="80"/>
      <c r="AF2" s="80"/>
      <c r="AG2" s="80"/>
      <c r="AH2" s="80"/>
      <c r="AI2" s="80"/>
    </row>
    <row r="3" spans="1:256" x14ac:dyDescent="0.15">
      <c r="A3" s="9" t="s">
        <v>1145</v>
      </c>
      <c r="B3" s="80"/>
      <c r="C3" s="80"/>
      <c r="D3" s="80"/>
      <c r="E3" s="80"/>
      <c r="F3" s="80"/>
      <c r="G3" s="80"/>
      <c r="H3" s="80"/>
      <c r="I3" s="80"/>
      <c r="J3" s="80"/>
      <c r="K3" s="80"/>
      <c r="L3" s="80"/>
      <c r="M3" s="80"/>
      <c r="N3" s="80"/>
      <c r="O3" s="80"/>
      <c r="P3" s="80"/>
      <c r="Q3" s="80"/>
      <c r="R3" s="80"/>
      <c r="S3" s="80"/>
      <c r="T3" s="80"/>
      <c r="U3" s="80"/>
      <c r="V3" s="80"/>
      <c r="W3" s="80"/>
      <c r="X3" s="80"/>
      <c r="Y3" s="80"/>
      <c r="Z3" s="80"/>
      <c r="AA3" s="80"/>
      <c r="AB3" s="205">
        <v>0</v>
      </c>
      <c r="AC3" s="80"/>
      <c r="AD3" s="80"/>
      <c r="AE3" s="80"/>
      <c r="AF3" s="80"/>
      <c r="AG3" s="80"/>
      <c r="AH3" s="80"/>
      <c r="AI3" s="80"/>
    </row>
    <row r="4" spans="1:256" x14ac:dyDescent="0.15">
      <c r="A4" s="9"/>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row>
    <row r="5" spans="1:256" x14ac:dyDescent="0.15">
      <c r="A5" s="9" t="s">
        <v>1146</v>
      </c>
      <c r="B5" s="80"/>
      <c r="C5" s="80"/>
      <c r="D5" s="80"/>
      <c r="E5" s="80"/>
      <c r="F5" s="80"/>
      <c r="G5" s="80"/>
      <c r="H5" s="80"/>
      <c r="I5" s="80"/>
      <c r="J5" s="80"/>
      <c r="K5" s="80"/>
      <c r="L5" s="80"/>
      <c r="M5" s="80"/>
      <c r="N5" s="80"/>
      <c r="O5" s="80"/>
      <c r="P5" s="80"/>
      <c r="Q5" s="80"/>
      <c r="R5" s="80"/>
      <c r="S5" s="80"/>
      <c r="T5" s="80"/>
      <c r="U5" s="80"/>
      <c r="V5" s="80"/>
      <c r="W5" s="80"/>
      <c r="X5" s="80"/>
      <c r="Y5" s="80"/>
      <c r="Z5" s="80"/>
      <c r="AA5" s="80"/>
      <c r="AB5" s="80">
        <v>18000</v>
      </c>
      <c r="AC5" s="80"/>
      <c r="AD5" s="80"/>
      <c r="AE5" s="80"/>
      <c r="AF5" s="80"/>
      <c r="AG5" s="80"/>
      <c r="AH5" s="80"/>
      <c r="AI5" s="80"/>
    </row>
    <row r="6" spans="1:256" x14ac:dyDescent="0.15">
      <c r="A6" s="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row>
    <row r="7" spans="1:256" x14ac:dyDescent="0.15">
      <c r="A7" s="6" t="s">
        <v>117</v>
      </c>
      <c r="B7" s="6"/>
      <c r="C7" s="6"/>
      <c r="D7" s="6" t="s">
        <v>982</v>
      </c>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c r="CV7" s="68"/>
      <c r="CW7" s="68"/>
      <c r="CX7" s="68"/>
      <c r="CY7" s="68"/>
      <c r="CZ7" s="68"/>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68"/>
      <c r="GG7" s="68"/>
      <c r="GH7" s="68"/>
      <c r="GI7" s="68"/>
      <c r="GJ7" s="68"/>
      <c r="GK7" s="68"/>
      <c r="GL7" s="68"/>
      <c r="GM7" s="68"/>
      <c r="GN7" s="68"/>
      <c r="GO7" s="68"/>
      <c r="GP7" s="68"/>
      <c r="GQ7" s="68"/>
      <c r="GR7" s="68"/>
      <c r="GS7" s="68"/>
      <c r="GT7" s="68"/>
      <c r="GU7" s="68"/>
      <c r="GV7" s="68"/>
      <c r="GW7" s="68"/>
      <c r="GX7" s="68"/>
      <c r="GY7" s="68"/>
      <c r="GZ7" s="68"/>
      <c r="HA7" s="68"/>
      <c r="HB7" s="68"/>
      <c r="HC7" s="68"/>
      <c r="HD7" s="68"/>
      <c r="HE7" s="68"/>
      <c r="HF7" s="68"/>
      <c r="HG7" s="68"/>
      <c r="HH7" s="68"/>
      <c r="HI7" s="68"/>
      <c r="HJ7" s="68"/>
      <c r="HK7" s="68"/>
      <c r="HL7" s="68"/>
      <c r="HM7" s="68"/>
      <c r="HN7" s="68"/>
      <c r="HO7" s="68"/>
      <c r="HP7" s="68"/>
      <c r="HQ7" s="68"/>
      <c r="HR7" s="68"/>
      <c r="HS7" s="68"/>
      <c r="HT7" s="68"/>
      <c r="HU7" s="68"/>
      <c r="HV7" s="68"/>
      <c r="HW7" s="68"/>
      <c r="HX7" s="68"/>
      <c r="HY7" s="68"/>
      <c r="HZ7" s="68"/>
      <c r="IA7" s="68"/>
      <c r="IB7" s="68"/>
      <c r="IC7" s="68"/>
      <c r="ID7" s="68"/>
      <c r="IE7" s="68"/>
      <c r="IF7" s="68"/>
      <c r="IG7" s="68"/>
      <c r="IH7" s="68"/>
      <c r="II7" s="68"/>
      <c r="IJ7" s="68"/>
      <c r="IK7" s="68"/>
      <c r="IL7" s="68"/>
      <c r="IM7" s="68"/>
      <c r="IN7" s="68"/>
      <c r="IO7" s="68"/>
      <c r="IP7" s="68"/>
      <c r="IQ7" s="68"/>
      <c r="IR7" s="68"/>
      <c r="IS7" s="68"/>
      <c r="IT7" s="68"/>
      <c r="IU7" s="68"/>
      <c r="IV7" s="68"/>
    </row>
    <row r="8" spans="1:256" ht="24" x14ac:dyDescent="0.15">
      <c r="A8" s="7" t="s">
        <v>16</v>
      </c>
      <c r="B8" s="12">
        <v>1994</v>
      </c>
      <c r="C8" s="12">
        <f>B8+1</f>
        <v>1995</v>
      </c>
      <c r="D8" s="12">
        <f t="shared" ref="D8:AM8" si="0">C8+1</f>
        <v>1996</v>
      </c>
      <c r="E8" s="12">
        <f t="shared" si="0"/>
        <v>1997</v>
      </c>
      <c r="F8" s="12">
        <f t="shared" si="0"/>
        <v>1998</v>
      </c>
      <c r="G8" s="12">
        <f t="shared" si="0"/>
        <v>1999</v>
      </c>
      <c r="H8" s="12">
        <f t="shared" si="0"/>
        <v>2000</v>
      </c>
      <c r="I8" s="12">
        <f t="shared" si="0"/>
        <v>2001</v>
      </c>
      <c r="J8" s="12">
        <f t="shared" si="0"/>
        <v>2002</v>
      </c>
      <c r="K8" s="12">
        <f t="shared" si="0"/>
        <v>2003</v>
      </c>
      <c r="L8" s="12">
        <f t="shared" si="0"/>
        <v>2004</v>
      </c>
      <c r="M8" s="12">
        <f t="shared" si="0"/>
        <v>2005</v>
      </c>
      <c r="N8" s="12">
        <f t="shared" si="0"/>
        <v>2006</v>
      </c>
      <c r="O8" s="12">
        <f t="shared" si="0"/>
        <v>2007</v>
      </c>
      <c r="P8" s="12">
        <f t="shared" si="0"/>
        <v>2008</v>
      </c>
      <c r="Q8" s="12">
        <f t="shared" si="0"/>
        <v>2009</v>
      </c>
      <c r="R8" s="12">
        <f t="shared" si="0"/>
        <v>2010</v>
      </c>
      <c r="S8" s="12">
        <f t="shared" si="0"/>
        <v>2011</v>
      </c>
      <c r="T8" s="12">
        <f t="shared" si="0"/>
        <v>2012</v>
      </c>
      <c r="U8" s="12">
        <f t="shared" si="0"/>
        <v>2013</v>
      </c>
      <c r="V8" s="12">
        <f t="shared" si="0"/>
        <v>2014</v>
      </c>
      <c r="W8" s="12">
        <f>R8+1</f>
        <v>2011</v>
      </c>
      <c r="X8" s="12">
        <f>S8+1</f>
        <v>2012</v>
      </c>
      <c r="Y8" s="12">
        <f>T8+1</f>
        <v>2013</v>
      </c>
      <c r="Z8" s="12">
        <f>U8+1</f>
        <v>2014</v>
      </c>
      <c r="AA8" s="12">
        <f>V8+1</f>
        <v>2015</v>
      </c>
      <c r="AB8" s="12">
        <f t="shared" si="0"/>
        <v>2016</v>
      </c>
      <c r="AC8" s="12">
        <f t="shared" si="0"/>
        <v>2017</v>
      </c>
      <c r="AD8" s="12">
        <f t="shared" si="0"/>
        <v>2018</v>
      </c>
      <c r="AE8" s="12">
        <f t="shared" si="0"/>
        <v>2019</v>
      </c>
      <c r="AF8" s="12">
        <f t="shared" si="0"/>
        <v>2020</v>
      </c>
      <c r="AG8" s="12">
        <f t="shared" si="0"/>
        <v>2021</v>
      </c>
      <c r="AH8" s="12">
        <f t="shared" si="0"/>
        <v>2022</v>
      </c>
      <c r="AI8" s="12">
        <f t="shared" si="0"/>
        <v>2023</v>
      </c>
      <c r="AJ8" s="12">
        <f t="shared" si="0"/>
        <v>2024</v>
      </c>
      <c r="AK8" s="12">
        <f t="shared" si="0"/>
        <v>2025</v>
      </c>
      <c r="AL8" s="12">
        <f t="shared" si="0"/>
        <v>2026</v>
      </c>
      <c r="AM8" s="12">
        <f t="shared" si="0"/>
        <v>2027</v>
      </c>
    </row>
    <row r="9" spans="1:256" ht="12" x14ac:dyDescent="0.15">
      <c r="A9" s="8" t="s">
        <v>48</v>
      </c>
      <c r="B9" s="13" t="s">
        <v>49</v>
      </c>
      <c r="C9" s="13" t="s">
        <v>49</v>
      </c>
      <c r="D9" s="13" t="s">
        <v>49</v>
      </c>
      <c r="E9" s="13" t="s">
        <v>49</v>
      </c>
      <c r="F9" s="13" t="s">
        <v>49</v>
      </c>
      <c r="G9" s="13" t="s">
        <v>49</v>
      </c>
      <c r="H9" s="13" t="s">
        <v>49</v>
      </c>
      <c r="I9" s="13" t="s">
        <v>49</v>
      </c>
      <c r="J9" s="13" t="s">
        <v>49</v>
      </c>
      <c r="K9" s="13" t="s">
        <v>49</v>
      </c>
      <c r="L9" s="13" t="s">
        <v>49</v>
      </c>
      <c r="M9" s="13" t="s">
        <v>49</v>
      </c>
      <c r="N9" s="13" t="s">
        <v>49</v>
      </c>
      <c r="O9" s="13" t="s">
        <v>49</v>
      </c>
      <c r="P9" s="13" t="s">
        <v>49</v>
      </c>
      <c r="Q9" s="13" t="s">
        <v>49</v>
      </c>
      <c r="R9" s="13" t="s">
        <v>49</v>
      </c>
      <c r="S9" s="13" t="s">
        <v>49</v>
      </c>
      <c r="T9" s="13" t="s">
        <v>49</v>
      </c>
      <c r="U9" s="13" t="s">
        <v>49</v>
      </c>
      <c r="V9" s="13" t="s">
        <v>49</v>
      </c>
      <c r="W9" s="13"/>
      <c r="X9" s="13"/>
      <c r="Y9" s="13"/>
      <c r="Z9" s="13"/>
      <c r="AA9" s="13" t="s">
        <v>49</v>
      </c>
      <c r="AB9" s="13" t="s">
        <v>49</v>
      </c>
      <c r="AC9" s="13" t="s">
        <v>49</v>
      </c>
      <c r="AD9" s="13" t="s">
        <v>49</v>
      </c>
      <c r="AE9" s="13" t="s">
        <v>49</v>
      </c>
      <c r="AF9" s="13" t="s">
        <v>49</v>
      </c>
      <c r="AG9" s="13" t="s">
        <v>49</v>
      </c>
      <c r="AH9" s="13" t="s">
        <v>49</v>
      </c>
      <c r="AI9" s="13" t="s">
        <v>49</v>
      </c>
      <c r="AJ9" s="13" t="s">
        <v>49</v>
      </c>
      <c r="AK9" s="13" t="s">
        <v>49</v>
      </c>
      <c r="AL9" s="13" t="s">
        <v>49</v>
      </c>
      <c r="AM9" s="13" t="s">
        <v>49</v>
      </c>
    </row>
    <row r="10" spans="1:256" x14ac:dyDescent="0.15">
      <c r="A10" s="71" t="s">
        <v>936</v>
      </c>
      <c r="B10" s="80"/>
      <c r="C10" s="80"/>
      <c r="D10" s="80"/>
      <c r="E10" s="80"/>
      <c r="F10" s="80"/>
      <c r="G10" s="80"/>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row>
    <row r="11" spans="1:256" x14ac:dyDescent="0.15">
      <c r="A11" s="69" t="s">
        <v>979</v>
      </c>
      <c r="B11" s="82"/>
      <c r="C11" s="82"/>
      <c r="D11" s="82"/>
      <c r="E11" s="82"/>
      <c r="F11" s="82"/>
      <c r="G11" s="82"/>
      <c r="H11" s="82"/>
      <c r="I11" s="82"/>
      <c r="J11" s="82"/>
      <c r="K11" s="82"/>
      <c r="L11" s="82"/>
      <c r="M11" s="82"/>
      <c r="N11" s="82"/>
      <c r="O11" s="82"/>
      <c r="P11" s="82"/>
      <c r="Q11" s="82"/>
      <c r="R11" s="82"/>
      <c r="S11" s="82"/>
      <c r="T11" s="82"/>
      <c r="U11" s="82"/>
      <c r="V11" s="82"/>
      <c r="W11" s="84">
        <v>850</v>
      </c>
      <c r="X11" s="84">
        <v>866</v>
      </c>
      <c r="Y11" s="84">
        <v>811</v>
      </c>
      <c r="Z11" s="84">
        <v>806</v>
      </c>
      <c r="AA11" s="84">
        <v>784</v>
      </c>
      <c r="AB11" s="84">
        <v>742</v>
      </c>
      <c r="AC11" s="84">
        <v>722</v>
      </c>
      <c r="AD11" s="84">
        <v>722</v>
      </c>
      <c r="AE11" s="84">
        <v>695</v>
      </c>
      <c r="AF11" s="84">
        <v>677</v>
      </c>
      <c r="AG11" s="84">
        <v>787</v>
      </c>
      <c r="AH11" s="84">
        <v>1383</v>
      </c>
      <c r="AI11" s="85">
        <v>1120</v>
      </c>
      <c r="AJ11" s="85">
        <f>((1+AJ12)*AI11*(1-$AB$3)+$AB$3*AVERAGE($AB$11:$AG$11))*(1.05^(AJ8-$AI$8))</f>
        <v>1146.9961309483483</v>
      </c>
      <c r="AK11" s="85">
        <f t="shared" ref="AK11:AM11" si="1">((1+AK12)*AJ11*(1-$AB$3)+$AB$3*AVERAGE($AB$11:$AG$11))*(1.05^(AK8-$AI$8))</f>
        <v>1233.3751166348256</v>
      </c>
      <c r="AL11" s="85">
        <f t="shared" si="1"/>
        <v>1392.5721666820489</v>
      </c>
      <c r="AM11" s="85">
        <f t="shared" si="1"/>
        <v>1650.9333404942456</v>
      </c>
      <c r="AN11" s="85"/>
    </row>
    <row r="12" spans="1:256" x14ac:dyDescent="0.15">
      <c r="A12" s="4" t="s">
        <v>1097</v>
      </c>
      <c r="B12" s="82"/>
      <c r="C12" s="82"/>
      <c r="D12" s="82"/>
      <c r="E12" s="82"/>
      <c r="F12" s="82"/>
      <c r="G12" s="82"/>
      <c r="H12" s="82"/>
      <c r="I12" s="82"/>
      <c r="J12" s="82"/>
      <c r="K12" s="82"/>
      <c r="L12" s="82"/>
      <c r="M12" s="82"/>
      <c r="N12" s="82"/>
      <c r="O12" s="82"/>
      <c r="P12" s="82"/>
      <c r="Q12" s="82"/>
      <c r="R12" s="82"/>
      <c r="S12" s="82"/>
      <c r="T12" s="82"/>
      <c r="U12" s="82"/>
      <c r="V12" s="82"/>
      <c r="W12" s="89"/>
      <c r="X12" s="89">
        <f t="shared" ref="X12:X14" si="2">(X11-W11)/W11</f>
        <v>1.8823529411764704E-2</v>
      </c>
      <c r="Y12" s="89">
        <f t="shared" ref="Y12" si="3">(Y11-X11)/X11</f>
        <v>-6.3510392609699776E-2</v>
      </c>
      <c r="Z12" s="89">
        <f t="shared" ref="Z12" si="4">(Z11-Y11)/Y11</f>
        <v>-6.1652281134401974E-3</v>
      </c>
      <c r="AA12" s="89">
        <f t="shared" ref="AA12" si="5">(AA11-Z11)/Z11</f>
        <v>-2.729528535980149E-2</v>
      </c>
      <c r="AB12" s="89">
        <f t="shared" ref="AB12" si="6">(AB11-AA11)/AA11</f>
        <v>-5.3571428571428568E-2</v>
      </c>
      <c r="AC12" s="89">
        <f t="shared" ref="AC12:AH12" si="7">(AC11-AB11)/AB11</f>
        <v>-2.6954177897574125E-2</v>
      </c>
      <c r="AD12" s="89">
        <f t="shared" si="7"/>
        <v>0</v>
      </c>
      <c r="AE12" s="89">
        <f t="shared" si="7"/>
        <v>-3.7396121883656507E-2</v>
      </c>
      <c r="AF12" s="89">
        <f t="shared" si="7"/>
        <v>-2.5899280575539568E-2</v>
      </c>
      <c r="AG12" s="89">
        <f t="shared" si="7"/>
        <v>0.16248153618906944</v>
      </c>
      <c r="AH12" s="89">
        <f t="shared" si="7"/>
        <v>0.75730622617534937</v>
      </c>
      <c r="AI12" s="89">
        <f>AVERAGE($X$12:$AF$12)</f>
        <v>-2.466315395548617E-2</v>
      </c>
      <c r="AJ12" s="89">
        <f>AVERAGE($X$12:$AF$12)</f>
        <v>-2.466315395548617E-2</v>
      </c>
      <c r="AK12" s="89">
        <f t="shared" ref="AK12:AM12" si="8">AVERAGE($X$12:$AF$12)</f>
        <v>-2.466315395548617E-2</v>
      </c>
      <c r="AL12" s="89">
        <f t="shared" si="8"/>
        <v>-2.466315395548617E-2</v>
      </c>
      <c r="AM12" s="89">
        <f t="shared" si="8"/>
        <v>-2.466315395548617E-2</v>
      </c>
      <c r="AN12" s="85"/>
    </row>
    <row r="13" spans="1:256" x14ac:dyDescent="0.15">
      <c r="A13" s="4" t="s">
        <v>1101</v>
      </c>
      <c r="B13" s="82"/>
      <c r="C13" s="82"/>
      <c r="D13" s="82"/>
      <c r="E13" s="82"/>
      <c r="F13" s="82"/>
      <c r="G13" s="82"/>
      <c r="H13" s="82"/>
      <c r="I13" s="82"/>
      <c r="J13" s="82"/>
      <c r="K13" s="82"/>
      <c r="L13" s="82"/>
      <c r="M13" s="82"/>
      <c r="N13" s="82"/>
      <c r="O13" s="82"/>
      <c r="P13" s="82"/>
      <c r="Q13" s="82"/>
      <c r="R13" s="82"/>
      <c r="S13" s="82"/>
      <c r="T13" s="82"/>
      <c r="U13" s="82"/>
      <c r="V13" s="82"/>
      <c r="W13" s="186">
        <f t="shared" ref="W13:AH13" si="9">W16/W11</f>
        <v>0.84905882352941187</v>
      </c>
      <c r="X13" s="186">
        <f t="shared" si="9"/>
        <v>0.77979214780600459</v>
      </c>
      <c r="Y13" s="186">
        <f t="shared" si="9"/>
        <v>0.84771886559802712</v>
      </c>
      <c r="Z13" s="186">
        <f t="shared" si="9"/>
        <v>0.87841191066997515</v>
      </c>
      <c r="AA13" s="186">
        <f t="shared" si="9"/>
        <v>0.83201530612244889</v>
      </c>
      <c r="AB13" s="186">
        <f t="shared" si="9"/>
        <v>0.84076819407008085</v>
      </c>
      <c r="AC13" s="186">
        <f t="shared" si="9"/>
        <v>0.96578947368421042</v>
      </c>
      <c r="AD13" s="186">
        <f t="shared" si="9"/>
        <v>1.0828254847645429</v>
      </c>
      <c r="AE13" s="186">
        <f t="shared" si="9"/>
        <v>1.0545323741007193</v>
      </c>
      <c r="AF13" s="186">
        <f t="shared" si="9"/>
        <v>1.0364844903988184</v>
      </c>
      <c r="AG13" s="186">
        <f t="shared" si="9"/>
        <v>1.1547649301143583</v>
      </c>
      <c r="AH13" s="186">
        <f t="shared" si="9"/>
        <v>0.84743311641359365</v>
      </c>
      <c r="AI13" s="186">
        <v>0.89</v>
      </c>
      <c r="AJ13" s="186">
        <f t="shared" ref="AJ13:AM13" si="10">AJ15</f>
        <v>0.95374099941836032</v>
      </c>
      <c r="AK13" s="186">
        <f t="shared" si="10"/>
        <v>0.93395684450142114</v>
      </c>
      <c r="AL13" s="186">
        <f t="shared" si="10"/>
        <v>0.90179083087756573</v>
      </c>
      <c r="AM13" s="186">
        <f t="shared" si="10"/>
        <v>0.85855371274481518</v>
      </c>
      <c r="AN13" s="85"/>
    </row>
    <row r="14" spans="1:256" x14ac:dyDescent="0.15">
      <c r="A14" s="4" t="s">
        <v>1102</v>
      </c>
      <c r="B14" s="82"/>
      <c r="C14" s="82"/>
      <c r="D14" s="82"/>
      <c r="E14" s="82"/>
      <c r="F14" s="82"/>
      <c r="G14" s="82"/>
      <c r="H14" s="82"/>
      <c r="I14" s="82"/>
      <c r="J14" s="82"/>
      <c r="K14" s="82"/>
      <c r="L14" s="82"/>
      <c r="M14" s="82"/>
      <c r="N14" s="82"/>
      <c r="O14" s="82"/>
      <c r="P14" s="82"/>
      <c r="Q14" s="82"/>
      <c r="R14" s="82"/>
      <c r="S14" s="82"/>
      <c r="T14" s="82"/>
      <c r="U14" s="82"/>
      <c r="V14" s="82"/>
      <c r="W14" s="188"/>
      <c r="X14" s="89">
        <f t="shared" si="2"/>
        <v>-8.1580538125115953E-2</v>
      </c>
      <c r="Y14" s="89">
        <f t="shared" ref="Y14" si="11">(Y13-X13)/X13</f>
        <v>8.7108748123636184E-2</v>
      </c>
      <c r="Z14" s="89">
        <f t="shared" ref="Z14" si="12">(Z13-Y13)/Y13</f>
        <v>3.620663207759979E-2</v>
      </c>
      <c r="AA14" s="89">
        <f t="shared" ref="AA14" si="13">(AA13-Z13)/Z13</f>
        <v>-5.2818733425573673E-2</v>
      </c>
      <c r="AB14" s="89">
        <f t="shared" ref="AB14" si="14">(AB13-AA13)/AA13</f>
        <v>1.0520104477914238E-2</v>
      </c>
      <c r="AC14" s="89">
        <f t="shared" ref="AC14" si="15">(AC13-AB13)/AB13</f>
        <v>0.14869886907699628</v>
      </c>
      <c r="AD14" s="89">
        <f t="shared" ref="AD14" si="16">(AD13-AC13)/AC13</f>
        <v>0.12118170084612082</v>
      </c>
      <c r="AE14" s="89">
        <f t="shared" ref="AE14" si="17">(AE13-AD13)/AD13</f>
        <v>-2.6128966358762617E-2</v>
      </c>
      <c r="AF14" s="89">
        <f t="shared" ref="AF14" si="18">(AF13-AE13)/AE13</f>
        <v>-1.7114584763025156E-2</v>
      </c>
      <c r="AG14" s="89">
        <f t="shared" ref="AG14" si="19">(AG13-AF13)/AF13</f>
        <v>0.11411694126752248</v>
      </c>
      <c r="AH14" s="89">
        <f t="shared" ref="AH14:AI14" si="20">(AH13-AG13)/AG13</f>
        <v>-0.26614231666208382</v>
      </c>
      <c r="AI14" s="89">
        <f t="shared" si="20"/>
        <v>5.0230375426621163E-2</v>
      </c>
      <c r="AJ14" s="89">
        <f t="shared" ref="AJ14" si="21">(AJ13-AI13)/AI13</f>
        <v>7.1619100470067767E-2</v>
      </c>
      <c r="AK14" s="89">
        <f t="shared" ref="AK14" si="22">(AK13-AJ13)/AJ13</f>
        <v>-2.0743739578150223E-2</v>
      </c>
      <c r="AL14" s="89">
        <f t="shared" ref="AL14" si="23">(AL13-AK13)/AK13</f>
        <v>-3.4440578077273742E-2</v>
      </c>
      <c r="AM14" s="89">
        <f t="shared" ref="AM14" si="24">(AM13-AL13)/AL13</f>
        <v>-4.7945839159481057E-2</v>
      </c>
      <c r="AN14" s="85"/>
    </row>
    <row r="15" spans="1:256" x14ac:dyDescent="0.15">
      <c r="A15" s="4" t="s">
        <v>1103</v>
      </c>
      <c r="B15" s="82"/>
      <c r="C15" s="82"/>
      <c r="D15" s="82"/>
      <c r="E15" s="82"/>
      <c r="F15" s="82"/>
      <c r="G15" s="82"/>
      <c r="H15" s="82"/>
      <c r="I15" s="82"/>
      <c r="J15" s="82"/>
      <c r="K15" s="82"/>
      <c r="L15" s="82"/>
      <c r="M15" s="82"/>
      <c r="N15" s="82"/>
      <c r="O15" s="82"/>
      <c r="P15" s="82"/>
      <c r="Q15" s="82"/>
      <c r="R15" s="82"/>
      <c r="S15" s="82"/>
      <c r="T15" s="82"/>
      <c r="U15" s="82"/>
      <c r="V15" s="82"/>
      <c r="W15" s="186">
        <f>EXP(1.9865-0.3087*LN(W11))</f>
        <v>0.90868710672437858</v>
      </c>
      <c r="X15" s="186">
        <f t="shared" ref="X15:AI15" si="25">EXP(1.9865-0.3087*LN(X11))</f>
        <v>0.90347099601638536</v>
      </c>
      <c r="Y15" s="186">
        <f t="shared" si="25"/>
        <v>0.92195824091044798</v>
      </c>
      <c r="Z15" s="186">
        <f t="shared" si="25"/>
        <v>0.92372002979426315</v>
      </c>
      <c r="AA15" s="186">
        <f t="shared" si="25"/>
        <v>0.93164534802839949</v>
      </c>
      <c r="AB15" s="186">
        <f t="shared" si="25"/>
        <v>0.94761582062841843</v>
      </c>
      <c r="AC15" s="186">
        <f t="shared" si="25"/>
        <v>0.9556427192890542</v>
      </c>
      <c r="AD15" s="186">
        <f t="shared" si="25"/>
        <v>0.9556427192890542</v>
      </c>
      <c r="AE15" s="186">
        <f t="shared" si="25"/>
        <v>0.96695280846005127</v>
      </c>
      <c r="AF15" s="186">
        <f t="shared" si="25"/>
        <v>0.97481738598897505</v>
      </c>
      <c r="AG15" s="186">
        <f t="shared" si="25"/>
        <v>0.93054758941866289</v>
      </c>
      <c r="AH15" s="186">
        <f t="shared" si="25"/>
        <v>0.78190534388781918</v>
      </c>
      <c r="AI15" s="186">
        <f t="shared" si="25"/>
        <v>0.83451161306975075</v>
      </c>
      <c r="AJ15" s="186">
        <f>EXP(1.9865-0.2887*LN(AJ11))</f>
        <v>0.95374099941836032</v>
      </c>
      <c r="AK15" s="186">
        <f t="shared" ref="AK15:AM15" si="26">EXP(1.9865-0.2887*LN(AK11))</f>
        <v>0.93395684450142114</v>
      </c>
      <c r="AL15" s="186">
        <f t="shared" si="26"/>
        <v>0.90179083087756573</v>
      </c>
      <c r="AM15" s="186">
        <f t="shared" si="26"/>
        <v>0.85855371274481518</v>
      </c>
      <c r="AN15" s="85"/>
    </row>
    <row r="16" spans="1:256" x14ac:dyDescent="0.15">
      <c r="A16" s="69" t="s">
        <v>936</v>
      </c>
      <c r="B16" s="79">
        <f t="shared" ref="B16:V16" si="27">B17*B92</f>
        <v>0</v>
      </c>
      <c r="C16" s="79">
        <f t="shared" si="27"/>
        <v>0</v>
      </c>
      <c r="D16" s="79">
        <f t="shared" si="27"/>
        <v>0</v>
      </c>
      <c r="E16" s="79">
        <f t="shared" si="27"/>
        <v>0</v>
      </c>
      <c r="F16" s="79">
        <f t="shared" si="27"/>
        <v>0</v>
      </c>
      <c r="G16" s="79">
        <f t="shared" si="27"/>
        <v>0</v>
      </c>
      <c r="H16" s="79">
        <f t="shared" si="27"/>
        <v>0</v>
      </c>
      <c r="I16" s="79">
        <f t="shared" si="27"/>
        <v>0</v>
      </c>
      <c r="J16" s="79">
        <f t="shared" si="27"/>
        <v>0</v>
      </c>
      <c r="K16" s="79">
        <f t="shared" si="27"/>
        <v>0</v>
      </c>
      <c r="L16" s="79">
        <f t="shared" si="27"/>
        <v>0</v>
      </c>
      <c r="M16" s="79">
        <f t="shared" si="27"/>
        <v>0</v>
      </c>
      <c r="N16" s="79">
        <f t="shared" si="27"/>
        <v>0</v>
      </c>
      <c r="O16" s="79">
        <f t="shared" si="27"/>
        <v>0</v>
      </c>
      <c r="P16" s="79">
        <f t="shared" si="27"/>
        <v>0</v>
      </c>
      <c r="Q16" s="79">
        <f t="shared" si="27"/>
        <v>0</v>
      </c>
      <c r="R16" s="79">
        <f t="shared" si="27"/>
        <v>0</v>
      </c>
      <c r="S16" s="79">
        <f t="shared" si="27"/>
        <v>0</v>
      </c>
      <c r="T16" s="79">
        <f t="shared" si="27"/>
        <v>0</v>
      </c>
      <c r="U16" s="79">
        <f t="shared" si="27"/>
        <v>0</v>
      </c>
      <c r="V16" s="79">
        <f t="shared" si="27"/>
        <v>0</v>
      </c>
      <c r="W16" s="83">
        <v>721.7</v>
      </c>
      <c r="X16" s="83">
        <v>675.3</v>
      </c>
      <c r="Y16" s="83">
        <v>687.5</v>
      </c>
      <c r="Z16" s="83">
        <v>708</v>
      </c>
      <c r="AA16" s="83">
        <v>652.29999999999995</v>
      </c>
      <c r="AB16" s="83">
        <v>623.85</v>
      </c>
      <c r="AC16" s="83">
        <v>697.3</v>
      </c>
      <c r="AD16" s="83">
        <v>781.8</v>
      </c>
      <c r="AE16" s="83">
        <v>732.9</v>
      </c>
      <c r="AF16" s="83">
        <v>701.7</v>
      </c>
      <c r="AG16" s="83">
        <v>908.8</v>
      </c>
      <c r="AH16" s="83">
        <v>1172</v>
      </c>
      <c r="AI16" s="85">
        <f>AI11*AI13</f>
        <v>996.80000000000007</v>
      </c>
      <c r="AJ16" s="85">
        <f t="shared" ref="AJ16:AM16" si="28">AJ11*AJ13</f>
        <v>1093.9372362596703</v>
      </c>
      <c r="AK16" s="85">
        <f t="shared" si="28"/>
        <v>1151.919132018834</v>
      </c>
      <c r="AL16" s="85">
        <f t="shared" si="28"/>
        <v>1255.8088112491769</v>
      </c>
      <c r="AM16" s="85">
        <f t="shared" si="28"/>
        <v>1417.4149489755348</v>
      </c>
      <c r="AN16" s="85"/>
    </row>
    <row r="17" spans="1:40" x14ac:dyDescent="0.15">
      <c r="A17" s="69" t="s">
        <v>985</v>
      </c>
      <c r="B17" s="4"/>
      <c r="C17" s="4"/>
      <c r="D17" s="4"/>
      <c r="E17" s="4"/>
      <c r="F17" s="4"/>
      <c r="G17" s="4"/>
      <c r="H17" s="4"/>
      <c r="I17" s="4"/>
      <c r="J17" s="4"/>
      <c r="K17" s="4"/>
      <c r="L17" s="4"/>
      <c r="M17" s="4"/>
      <c r="N17" s="4"/>
      <c r="O17" s="4"/>
      <c r="P17" s="4"/>
      <c r="Q17" s="4"/>
      <c r="R17" s="4"/>
      <c r="S17" s="4"/>
      <c r="T17" s="4"/>
      <c r="U17" s="4"/>
      <c r="V17" s="4"/>
      <c r="W17" s="89"/>
      <c r="X17" s="89">
        <f t="shared" ref="X17:AB17" si="29">(X16-W16)/W16</f>
        <v>-6.4292642372176925E-2</v>
      </c>
      <c r="Y17" s="89">
        <f t="shared" si="29"/>
        <v>1.8066044720864871E-2</v>
      </c>
      <c r="Z17" s="89">
        <f t="shared" si="29"/>
        <v>2.9818181818181817E-2</v>
      </c>
      <c r="AA17" s="89">
        <f t="shared" si="29"/>
        <v>-7.867231638418086E-2</v>
      </c>
      <c r="AB17" s="89">
        <f t="shared" si="29"/>
        <v>-4.3614901119116867E-2</v>
      </c>
      <c r="AC17" s="89">
        <f t="shared" ref="AC17:AH17" si="30">(AC16-AB16)/AB16</f>
        <v>0.11773663540915273</v>
      </c>
      <c r="AD17" s="89">
        <f t="shared" si="30"/>
        <v>0.12118170084612076</v>
      </c>
      <c r="AE17" s="89">
        <f t="shared" si="30"/>
        <v>-6.2547966231772806E-2</v>
      </c>
      <c r="AF17" s="89">
        <f t="shared" si="30"/>
        <v>-4.2570609905853367E-2</v>
      </c>
      <c r="AG17" s="89">
        <f t="shared" si="30"/>
        <v>0.29514037337893673</v>
      </c>
      <c r="AH17" s="89">
        <f t="shared" si="30"/>
        <v>0.28961267605633811</v>
      </c>
      <c r="AI17" s="89">
        <f t="shared" ref="AI17" si="31">(AI16-AH16)/AH16</f>
        <v>-0.14948805460750847</v>
      </c>
      <c r="AJ17" s="89">
        <f t="shared" ref="AJ17" si="32">(AJ16-AI16)/AI16</f>
        <v>9.744907329421168E-2</v>
      </c>
      <c r="AK17" s="89">
        <f t="shared" ref="AK17" si="33">(AK16-AJ16)/AJ16</f>
        <v>5.3002945541384308E-2</v>
      </c>
      <c r="AL17" s="89">
        <f t="shared" ref="AL17" si="34">(AL16-AK16)/AK16</f>
        <v>9.0188344253183408E-2</v>
      </c>
      <c r="AM17" s="89">
        <f t="shared" ref="AM17" si="35">(AM16-AL16)/AL16</f>
        <v>0.12868689587040341</v>
      </c>
      <c r="AN17" s="85"/>
    </row>
    <row r="18" spans="1:40" x14ac:dyDescent="0.15">
      <c r="A18" s="69" t="s">
        <v>981</v>
      </c>
      <c r="B18" s="4"/>
      <c r="C18" s="4"/>
      <c r="D18" s="4"/>
      <c r="E18" s="4"/>
      <c r="F18" s="4"/>
      <c r="G18" s="4"/>
      <c r="H18" s="4"/>
      <c r="I18" s="4"/>
      <c r="J18" s="4"/>
      <c r="K18" s="4"/>
      <c r="L18" s="4"/>
      <c r="M18" s="4"/>
      <c r="N18" s="4"/>
      <c r="O18" s="4"/>
      <c r="P18" s="4"/>
      <c r="Q18" s="4"/>
      <c r="R18" s="4"/>
      <c r="S18" s="4"/>
      <c r="T18" s="4"/>
      <c r="U18" s="4"/>
      <c r="V18" s="4"/>
      <c r="W18" s="83">
        <v>494.2</v>
      </c>
      <c r="X18" s="83">
        <v>457.5</v>
      </c>
      <c r="Y18" s="83">
        <v>536.1</v>
      </c>
      <c r="Z18" s="83">
        <v>564.20000000000005</v>
      </c>
      <c r="AA18" s="83">
        <v>461</v>
      </c>
      <c r="AB18" s="83">
        <v>478.1</v>
      </c>
      <c r="AC18" s="83">
        <v>555.4</v>
      </c>
      <c r="AD18" s="83">
        <v>613.29999999999995</v>
      </c>
      <c r="AE18" s="83">
        <v>573.79999999999995</v>
      </c>
      <c r="AF18" s="83">
        <v>537.79999999999995</v>
      </c>
      <c r="AG18" s="85">
        <v>646.9</v>
      </c>
      <c r="AH18" s="83">
        <v>722.26099999999997</v>
      </c>
      <c r="AI18" s="85">
        <f>(1-AI19)*AI16</f>
        <v>663.49257758863394</v>
      </c>
      <c r="AJ18" s="85">
        <f t="shared" ref="AJ18:AM18" si="36">(1-AJ19)*AJ16</f>
        <v>720.89610536379064</v>
      </c>
      <c r="AK18" s="85">
        <f t="shared" si="36"/>
        <v>734.6676833174829</v>
      </c>
      <c r="AL18" s="85">
        <f t="shared" si="36"/>
        <v>751.82464011750562</v>
      </c>
      <c r="AM18" s="85">
        <f t="shared" si="36"/>
        <v>758.63303754642891</v>
      </c>
      <c r="AN18" s="85"/>
    </row>
    <row r="19" spans="1:40" x14ac:dyDescent="0.15">
      <c r="A19" s="69" t="s">
        <v>980</v>
      </c>
      <c r="B19" s="4"/>
      <c r="C19" s="4"/>
      <c r="D19" s="4"/>
      <c r="E19" s="4"/>
      <c r="F19" s="4"/>
      <c r="G19" s="4"/>
      <c r="H19" s="4"/>
      <c r="I19" s="4"/>
      <c r="J19" s="4"/>
      <c r="K19" s="4"/>
      <c r="L19" s="4"/>
      <c r="M19" s="4"/>
      <c r="N19" s="4"/>
      <c r="O19" s="4"/>
      <c r="P19" s="4"/>
      <c r="Q19" s="4"/>
      <c r="R19" s="4"/>
      <c r="S19" s="4"/>
      <c r="T19" s="4"/>
      <c r="U19" s="4"/>
      <c r="V19" s="4"/>
      <c r="W19" s="89">
        <f t="shared" ref="W19:Z19" si="37">W21/W16</f>
        <v>0.31522793404461691</v>
      </c>
      <c r="X19" s="89">
        <f t="shared" si="37"/>
        <v>0.32252332296756991</v>
      </c>
      <c r="Y19" s="89">
        <f t="shared" si="37"/>
        <v>0.22021818181818179</v>
      </c>
      <c r="Z19" s="89">
        <f t="shared" si="37"/>
        <v>0.20310734463276831</v>
      </c>
      <c r="AA19" s="89">
        <f t="shared" ref="AA19:AH19" si="38">AA21/AA16</f>
        <v>0.29326996780622411</v>
      </c>
      <c r="AB19" s="89">
        <f t="shared" si="38"/>
        <v>0.23362987897731827</v>
      </c>
      <c r="AC19" s="89">
        <f t="shared" si="38"/>
        <v>0.20349921124336726</v>
      </c>
      <c r="AD19" s="89">
        <f t="shared" si="38"/>
        <v>0.21552826809925812</v>
      </c>
      <c r="AE19" s="89">
        <f t="shared" si="38"/>
        <v>0.21708282166734894</v>
      </c>
      <c r="AF19" s="89">
        <f t="shared" si="38"/>
        <v>0.23357560210916359</v>
      </c>
      <c r="AG19" s="89">
        <f t="shared" si="38"/>
        <v>0.28818221830985913</v>
      </c>
      <c r="AH19" s="89">
        <f t="shared" si="38"/>
        <v>0.38373634812286694</v>
      </c>
      <c r="AI19" s="89">
        <f>AI11*'Specialty Plant p - margin'!$B$18 + 'Specialty Plant p - margin'!$B$17</f>
        <v>0.33437743018796762</v>
      </c>
      <c r="AJ19" s="89">
        <f>AJ11*'Specialty Plant p - margin'!$B$18 + 'Specialty Plant p - margin'!$B$17</f>
        <v>0.34100780056757296</v>
      </c>
      <c r="AK19" s="89">
        <f>AK11*'Specialty Plant p - margin'!$B$18 + 'Specialty Plant p - margin'!$B$17</f>
        <v>0.36222286539340942</v>
      </c>
      <c r="AL19" s="89">
        <f>AL11*'Specialty Plant p - margin'!$B$18 + 'Specialty Plant p - margin'!$B$17</f>
        <v>0.40132237217729716</v>
      </c>
      <c r="AM19" s="89">
        <f>AM11*'Specialty Plant p - margin'!$B$18 + 'Specialty Plant p - margin'!$B$17</f>
        <v>0.46477703082308663</v>
      </c>
      <c r="AN19" s="85"/>
    </row>
    <row r="20" spans="1:40" x14ac:dyDescent="0.15">
      <c r="A20" s="4" t="s">
        <v>1071</v>
      </c>
      <c r="B20" s="4"/>
      <c r="C20" s="4"/>
      <c r="D20" s="4"/>
      <c r="E20" s="4"/>
      <c r="F20" s="4"/>
      <c r="G20" s="4"/>
      <c r="H20" s="4"/>
      <c r="I20" s="4"/>
      <c r="J20" s="4"/>
      <c r="K20" s="4"/>
      <c r="L20" s="4"/>
      <c r="M20" s="4"/>
      <c r="N20" s="4"/>
      <c r="O20" s="4"/>
      <c r="P20" s="4"/>
      <c r="Q20" s="4"/>
      <c r="R20" s="4"/>
      <c r="S20" s="4"/>
      <c r="T20" s="4"/>
      <c r="U20" s="4"/>
      <c r="V20" s="4"/>
      <c r="W20" s="179">
        <f t="shared" ref="W20:Z20" si="39">W19/W11</f>
        <v>3.7085639299366693E-4</v>
      </c>
      <c r="X20" s="179">
        <f t="shared" si="39"/>
        <v>3.7242877940827935E-4</v>
      </c>
      <c r="Y20" s="179">
        <f t="shared" si="39"/>
        <v>2.7153906512722783E-4</v>
      </c>
      <c r="Z20" s="179">
        <f t="shared" si="39"/>
        <v>2.5199422411013438E-4</v>
      </c>
      <c r="AA20" s="179">
        <f t="shared" ref="AA20:AH20" si="40">AA19/AA11</f>
        <v>3.7406883648753074E-4</v>
      </c>
      <c r="AB20" s="179">
        <f t="shared" si="40"/>
        <v>3.1486506600716745E-4</v>
      </c>
      <c r="AC20" s="179">
        <f t="shared" si="40"/>
        <v>2.8185486321796017E-4</v>
      </c>
      <c r="AD20" s="179">
        <f t="shared" si="40"/>
        <v>2.9851560678567608E-4</v>
      </c>
      <c r="AE20" s="179">
        <f t="shared" si="40"/>
        <v>3.1234938369402725E-4</v>
      </c>
      <c r="AF20" s="179">
        <f t="shared" si="40"/>
        <v>3.4501566042712494E-4</v>
      </c>
      <c r="AG20" s="179">
        <f t="shared" si="40"/>
        <v>3.6617816811926194E-4</v>
      </c>
      <c r="AH20" s="179">
        <f t="shared" si="40"/>
        <v>2.7746662915608598E-4</v>
      </c>
      <c r="AI20" s="179">
        <f>AVERAGE(AE20:AH20)</f>
        <v>3.2525246034912503E-4</v>
      </c>
      <c r="AJ20" s="179">
        <f t="shared" ref="AJ20:AM20" si="41">AVERAGE(AF20:AI20)</f>
        <v>3.2847822951289946E-4</v>
      </c>
      <c r="AK20" s="179">
        <f t="shared" si="41"/>
        <v>3.2434387178434311E-4</v>
      </c>
      <c r="AL20" s="179">
        <f t="shared" si="41"/>
        <v>3.1388529770061337E-4</v>
      </c>
      <c r="AM20" s="179">
        <f t="shared" si="41"/>
        <v>3.2298996483674526E-4</v>
      </c>
      <c r="AN20" s="85"/>
    </row>
    <row r="21" spans="1:40" x14ac:dyDescent="0.15">
      <c r="A21" s="69" t="s">
        <v>1006</v>
      </c>
      <c r="B21" s="4"/>
      <c r="C21" s="4"/>
      <c r="D21" s="4"/>
      <c r="E21" s="4"/>
      <c r="F21" s="4"/>
      <c r="G21" s="4"/>
      <c r="H21" s="4"/>
      <c r="I21" s="4"/>
      <c r="J21" s="4"/>
      <c r="K21" s="4"/>
      <c r="L21" s="4"/>
      <c r="M21" s="4"/>
      <c r="N21" s="4"/>
      <c r="O21" s="4"/>
      <c r="P21" s="4"/>
      <c r="Q21" s="4"/>
      <c r="R21" s="4"/>
      <c r="S21" s="4"/>
      <c r="T21" s="4"/>
      <c r="U21" s="4"/>
      <c r="V21" s="4"/>
      <c r="W21" s="85">
        <f t="shared" ref="W21:Z21" si="42">W16-W18</f>
        <v>227.50000000000006</v>
      </c>
      <c r="X21" s="85">
        <f t="shared" si="42"/>
        <v>217.79999999999995</v>
      </c>
      <c r="Y21" s="85">
        <f t="shared" si="42"/>
        <v>151.39999999999998</v>
      </c>
      <c r="Z21" s="85">
        <f t="shared" si="42"/>
        <v>143.79999999999995</v>
      </c>
      <c r="AA21" s="85">
        <f t="shared" ref="AA21:AH21" si="43">AA16-AA18</f>
        <v>191.29999999999995</v>
      </c>
      <c r="AB21" s="85">
        <f t="shared" si="43"/>
        <v>145.75</v>
      </c>
      <c r="AC21" s="85">
        <f t="shared" si="43"/>
        <v>141.89999999999998</v>
      </c>
      <c r="AD21" s="85">
        <f t="shared" si="43"/>
        <v>168.5</v>
      </c>
      <c r="AE21" s="85">
        <f t="shared" si="43"/>
        <v>159.10000000000002</v>
      </c>
      <c r="AF21" s="85">
        <f t="shared" si="43"/>
        <v>163.90000000000009</v>
      </c>
      <c r="AG21" s="85">
        <f t="shared" si="43"/>
        <v>261.89999999999998</v>
      </c>
      <c r="AH21" s="85">
        <f t="shared" si="43"/>
        <v>449.73900000000003</v>
      </c>
      <c r="AI21" s="85">
        <f>AI19*AI16</f>
        <v>333.30742241136613</v>
      </c>
      <c r="AJ21" s="85">
        <f t="shared" ref="AJ21:AM21" si="44">AJ19*AJ16</f>
        <v>373.04113089587958</v>
      </c>
      <c r="AK21" s="85">
        <f t="shared" si="44"/>
        <v>417.25144870135114</v>
      </c>
      <c r="AL21" s="85">
        <f t="shared" si="44"/>
        <v>503.9841711316713</v>
      </c>
      <c r="AM21" s="85">
        <f t="shared" si="44"/>
        <v>658.78191142910589</v>
      </c>
      <c r="AN21" s="85"/>
    </row>
    <row r="22" spans="1:40" x14ac:dyDescent="0.15">
      <c r="A22" s="69"/>
      <c r="B22" s="4"/>
      <c r="C22" s="4"/>
      <c r="D22" s="4"/>
      <c r="E22" s="4"/>
      <c r="F22" s="4"/>
      <c r="G22" s="4"/>
      <c r="H22" s="4"/>
      <c r="I22" s="4"/>
      <c r="J22" s="4"/>
      <c r="K22" s="4"/>
      <c r="L22" s="4"/>
      <c r="M22" s="4"/>
      <c r="N22" s="4"/>
      <c r="O22" s="4"/>
      <c r="P22" s="4"/>
      <c r="Q22" s="4"/>
      <c r="R22" s="4"/>
      <c r="S22" s="4"/>
      <c r="T22" s="4"/>
      <c r="U22" s="4"/>
      <c r="V22" s="4"/>
      <c r="W22" s="4"/>
      <c r="X22" s="4"/>
      <c r="Y22" s="4"/>
      <c r="Z22" s="4"/>
      <c r="AA22" s="83"/>
      <c r="AB22" s="83"/>
      <c r="AC22" s="83"/>
      <c r="AD22" s="83"/>
      <c r="AE22" s="83"/>
      <c r="AF22" s="83"/>
      <c r="AG22" s="83"/>
      <c r="AH22" s="85"/>
      <c r="AI22" s="85"/>
      <c r="AJ22" s="85"/>
      <c r="AK22" s="85"/>
      <c r="AL22" s="85"/>
      <c r="AM22" s="85"/>
      <c r="AN22" s="85"/>
    </row>
    <row r="23" spans="1:40" x14ac:dyDescent="0.15">
      <c r="A23" s="71" t="s">
        <v>970</v>
      </c>
      <c r="AA23" s="85"/>
      <c r="AB23" s="85"/>
      <c r="AC23" s="85"/>
      <c r="AD23" s="85"/>
      <c r="AE23" s="85"/>
      <c r="AF23" s="85"/>
      <c r="AG23" s="85"/>
      <c r="AH23" s="85"/>
      <c r="AI23" s="85"/>
      <c r="AJ23" s="85"/>
      <c r="AK23" s="85"/>
      <c r="AL23" s="85"/>
      <c r="AM23" s="85"/>
      <c r="AN23" s="85"/>
    </row>
    <row r="24" spans="1:40" x14ac:dyDescent="0.15">
      <c r="A24" s="69" t="s">
        <v>979</v>
      </c>
      <c r="B24" s="4"/>
      <c r="C24" s="4"/>
      <c r="D24" s="4"/>
      <c r="E24" s="4"/>
      <c r="F24" s="4"/>
      <c r="G24" s="4"/>
      <c r="H24" s="4"/>
      <c r="I24" s="4"/>
      <c r="J24" s="4"/>
      <c r="K24" s="4"/>
      <c r="L24" s="4"/>
      <c r="M24" s="4"/>
      <c r="N24" s="4"/>
      <c r="O24" s="4"/>
      <c r="P24" s="4"/>
      <c r="Q24" s="4"/>
      <c r="R24" s="4"/>
      <c r="S24" s="4"/>
      <c r="T24" s="4"/>
      <c r="U24" s="4"/>
      <c r="V24" s="4"/>
      <c r="W24" s="83">
        <v>34</v>
      </c>
      <c r="X24" s="83">
        <v>53</v>
      </c>
      <c r="Y24" s="83">
        <v>50</v>
      </c>
      <c r="Z24" s="83">
        <v>38</v>
      </c>
      <c r="AA24" s="83">
        <v>28</v>
      </c>
      <c r="AB24" s="83">
        <v>23</v>
      </c>
      <c r="AC24" s="83">
        <v>20</v>
      </c>
      <c r="AD24" s="83">
        <v>24</v>
      </c>
      <c r="AE24" s="83">
        <v>29</v>
      </c>
      <c r="AF24" s="85">
        <v>35</v>
      </c>
      <c r="AG24" s="85">
        <v>36</v>
      </c>
      <c r="AH24" s="85">
        <v>59</v>
      </c>
      <c r="AI24" s="85">
        <v>70</v>
      </c>
      <c r="AJ24" s="85">
        <f>(1+AJ25)*AVERAGE(AI24,AH24)*(1-$AB$3)^(AI8-$AH$8)*(1-$AB$3)+$AB$3*AVERAGE($AD$24:$AG$24)</f>
        <v>69.015000000000001</v>
      </c>
      <c r="AK24" s="85">
        <f t="shared" ref="AK24:AM24" si="45">(1+AK25)*AVERAGE(AJ24,AI24)*(1-$AB$3)^(AJ8-$AH$8)*(1-$AB$3)+$AB$3*AVERAGE($AD$24:$AG$24)</f>
        <v>74.373024999999998</v>
      </c>
      <c r="AL24" s="85">
        <f t="shared" si="45"/>
        <v>76.712593374999997</v>
      </c>
      <c r="AM24" s="85">
        <f t="shared" si="45"/>
        <v>80.830805830624996</v>
      </c>
      <c r="AN24" s="85"/>
    </row>
    <row r="25" spans="1:40" x14ac:dyDescent="0.15">
      <c r="A25" s="4" t="s">
        <v>1097</v>
      </c>
      <c r="B25" s="82"/>
      <c r="C25" s="82"/>
      <c r="D25" s="82"/>
      <c r="E25" s="82"/>
      <c r="F25" s="82"/>
      <c r="G25" s="82"/>
      <c r="H25" s="82"/>
      <c r="I25" s="82"/>
      <c r="J25" s="82"/>
      <c r="K25" s="82"/>
      <c r="L25" s="82"/>
      <c r="M25" s="82"/>
      <c r="N25" s="82"/>
      <c r="O25" s="82"/>
      <c r="P25" s="82"/>
      <c r="Q25" s="82"/>
      <c r="R25" s="82"/>
      <c r="S25" s="82"/>
      <c r="T25" s="82"/>
      <c r="U25" s="82"/>
      <c r="V25" s="82"/>
      <c r="W25" s="89"/>
      <c r="X25" s="89">
        <f t="shared" ref="X25:AB25" si="46">(X24-W24)/W24</f>
        <v>0.55882352941176472</v>
      </c>
      <c r="Y25" s="89">
        <f t="shared" si="46"/>
        <v>-5.6603773584905662E-2</v>
      </c>
      <c r="Z25" s="89">
        <f t="shared" si="46"/>
        <v>-0.24</v>
      </c>
      <c r="AA25" s="89">
        <f t="shared" si="46"/>
        <v>-0.26315789473684209</v>
      </c>
      <c r="AB25" s="89">
        <f t="shared" si="46"/>
        <v>-0.17857142857142858</v>
      </c>
      <c r="AC25" s="89">
        <f t="shared" ref="AC25:AI25" si="47">(AC24-AB24)/AB24</f>
        <v>-0.13043478260869565</v>
      </c>
      <c r="AD25" s="89">
        <f t="shared" si="47"/>
        <v>0.2</v>
      </c>
      <c r="AE25" s="89">
        <f t="shared" si="47"/>
        <v>0.20833333333333334</v>
      </c>
      <c r="AF25" s="89">
        <f t="shared" si="47"/>
        <v>0.20689655172413793</v>
      </c>
      <c r="AG25" s="89">
        <f t="shared" si="47"/>
        <v>2.8571428571428571E-2</v>
      </c>
      <c r="AH25" s="89">
        <f t="shared" si="47"/>
        <v>0.63888888888888884</v>
      </c>
      <c r="AI25" s="89">
        <f t="shared" si="47"/>
        <v>0.1864406779661017</v>
      </c>
      <c r="AJ25" s="89">
        <v>7.0000000000000007E-2</v>
      </c>
      <c r="AK25" s="89">
        <v>7.0000000000000007E-2</v>
      </c>
      <c r="AL25" s="89">
        <v>7.0000000000000007E-2</v>
      </c>
      <c r="AM25" s="89">
        <v>7.0000000000000007E-2</v>
      </c>
      <c r="AN25" s="85"/>
    </row>
    <row r="26" spans="1:40" x14ac:dyDescent="0.15">
      <c r="A26" s="4" t="s">
        <v>1101</v>
      </c>
      <c r="B26" s="82"/>
      <c r="C26" s="82"/>
      <c r="D26" s="82"/>
      <c r="E26" s="82"/>
      <c r="F26" s="82"/>
      <c r="G26" s="82"/>
      <c r="H26" s="82"/>
      <c r="I26" s="82"/>
      <c r="J26" s="82"/>
      <c r="K26" s="82"/>
      <c r="L26" s="82"/>
      <c r="M26" s="82"/>
      <c r="N26" s="82"/>
      <c r="O26" s="82"/>
      <c r="P26" s="82"/>
      <c r="Q26" s="82"/>
      <c r="R26" s="82"/>
      <c r="S26" s="82"/>
      <c r="T26" s="82"/>
      <c r="U26" s="82"/>
      <c r="V26" s="82"/>
      <c r="W26" s="188">
        <f>W28/W24</f>
        <v>13.367647058823529</v>
      </c>
      <c r="X26" s="188">
        <f t="shared" ref="X26" si="48">X28/X24</f>
        <v>10.907547169811322</v>
      </c>
      <c r="Y26" s="188">
        <f t="shared" ref="Y26" si="49">Y28/Y24</f>
        <v>9.2200000000000006</v>
      </c>
      <c r="Z26" s="188">
        <f t="shared" ref="Z26" si="50">Z28/Z24</f>
        <v>8.8289473684210531</v>
      </c>
      <c r="AA26" s="188">
        <f t="shared" ref="AA26" si="51">AA28/AA24</f>
        <v>9.3785714285714299</v>
      </c>
      <c r="AB26" s="188">
        <f t="shared" ref="AB26" si="52">AB28/AB24</f>
        <v>10.047826086956521</v>
      </c>
      <c r="AC26" s="188">
        <f t="shared" ref="AC26" si="53">AC28/AC24</f>
        <v>12.605</v>
      </c>
      <c r="AD26" s="188">
        <f t="shared" ref="AD26" si="54">AD28/AD24</f>
        <v>13.541666666666666</v>
      </c>
      <c r="AE26" s="188">
        <f t="shared" ref="AE26" si="55">AE28/AE24</f>
        <v>12.793103448275861</v>
      </c>
      <c r="AF26" s="188">
        <f t="shared" ref="AF26" si="56">AF28/AF24</f>
        <v>9.5628571428571423</v>
      </c>
      <c r="AG26" s="188">
        <f t="shared" ref="AG26" si="57">AG28/AG24</f>
        <v>12.163888888888888</v>
      </c>
      <c r="AH26" s="188">
        <v>13.2</v>
      </c>
      <c r="AI26" s="188">
        <f>(1+AI27)*AH26</f>
        <v>14.324366293674355</v>
      </c>
      <c r="AJ26" s="188">
        <f>(1+AJ27)*AI26</f>
        <v>15.544505281466213</v>
      </c>
      <c r="AK26" s="188">
        <f t="shared" ref="AK26:AM26" si="58">(1+AK27)*AJ26</f>
        <v>16.868574811036186</v>
      </c>
      <c r="AL26" s="188">
        <f t="shared" si="58"/>
        <v>18.305427609509927</v>
      </c>
      <c r="AM26" s="188">
        <f t="shared" si="58"/>
        <v>19.864670472799997</v>
      </c>
      <c r="AN26" s="85"/>
    </row>
    <row r="27" spans="1:40" x14ac:dyDescent="0.15">
      <c r="A27" s="4" t="s">
        <v>1102</v>
      </c>
      <c r="B27" s="82"/>
      <c r="C27" s="82"/>
      <c r="D27" s="82"/>
      <c r="E27" s="82"/>
      <c r="F27" s="82"/>
      <c r="G27" s="82"/>
      <c r="H27" s="82"/>
      <c r="I27" s="82"/>
      <c r="J27" s="82"/>
      <c r="K27" s="82"/>
      <c r="L27" s="82"/>
      <c r="M27" s="82"/>
      <c r="N27" s="82"/>
      <c r="O27" s="82"/>
      <c r="P27" s="82"/>
      <c r="Q27" s="82"/>
      <c r="R27" s="82"/>
      <c r="S27" s="82"/>
      <c r="T27" s="82"/>
      <c r="U27" s="82"/>
      <c r="V27" s="82"/>
      <c r="W27" s="188"/>
      <c r="X27" s="89">
        <f t="shared" ref="X27" si="59">(X26-W26)/W26</f>
        <v>-0.18403387508562169</v>
      </c>
      <c r="Y27" s="89">
        <f t="shared" ref="Y27" si="60">(Y26-X26)/X26</f>
        <v>-0.15471371734993947</v>
      </c>
      <c r="Z27" s="89">
        <f t="shared" ref="Z27" si="61">(Z26-Y26)/Y26</f>
        <v>-4.241351752483162E-2</v>
      </c>
      <c r="AA27" s="89">
        <f t="shared" ref="AA27" si="62">(AA26-Z26)/Z26</f>
        <v>6.2252501596763987E-2</v>
      </c>
      <c r="AB27" s="89">
        <f t="shared" ref="AB27" si="63">(AB26-AA26)/AA26</f>
        <v>7.1359978807245025E-2</v>
      </c>
      <c r="AC27" s="89">
        <f t="shared" ref="AC27" si="64">(AC26-AB26)/AB26</f>
        <v>0.25450021635655579</v>
      </c>
      <c r="AD27" s="89">
        <f t="shared" ref="AD27" si="65">(AD26-AC26)/AC26</f>
        <v>7.4309136586010766E-2</v>
      </c>
      <c r="AE27" s="89">
        <f t="shared" ref="AE27" si="66">(AE26-AD26)/AD26</f>
        <v>-5.5278514588859441E-2</v>
      </c>
      <c r="AF27" s="89">
        <f t="shared" ref="AF27" si="67">(AF26-AE26)/AE26</f>
        <v>-0.25249903735078938</v>
      </c>
      <c r="AG27" s="89">
        <f t="shared" ref="AG27" si="68">(AG26-AF26)/AF26</f>
        <v>0.27199316137170931</v>
      </c>
      <c r="AH27" s="89">
        <f t="shared" ref="AH27" si="69">(AH26-AG26)/AG26</f>
        <v>8.5179264672299651E-2</v>
      </c>
      <c r="AI27" s="89">
        <f>AH27</f>
        <v>8.5179264672299651E-2</v>
      </c>
      <c r="AJ27" s="89">
        <f t="shared" ref="AJ27:AM27" si="70">AI27</f>
        <v>8.5179264672299651E-2</v>
      </c>
      <c r="AK27" s="89">
        <f t="shared" si="70"/>
        <v>8.5179264672299651E-2</v>
      </c>
      <c r="AL27" s="89">
        <f t="shared" si="70"/>
        <v>8.5179264672299651E-2</v>
      </c>
      <c r="AM27" s="89">
        <f t="shared" si="70"/>
        <v>8.5179264672299651E-2</v>
      </c>
      <c r="AN27" s="85"/>
    </row>
    <row r="28" spans="1:40" x14ac:dyDescent="0.15">
      <c r="A28" s="69" t="s">
        <v>970</v>
      </c>
      <c r="B28" s="79">
        <f t="shared" ref="B28:V28" si="71">B29*B92</f>
        <v>0</v>
      </c>
      <c r="C28" s="79">
        <f t="shared" si="71"/>
        <v>0</v>
      </c>
      <c r="D28" s="79">
        <f t="shared" si="71"/>
        <v>0</v>
      </c>
      <c r="E28" s="79">
        <f t="shared" si="71"/>
        <v>0</v>
      </c>
      <c r="F28" s="79">
        <f t="shared" si="71"/>
        <v>0</v>
      </c>
      <c r="G28" s="79">
        <f t="shared" si="71"/>
        <v>0</v>
      </c>
      <c r="H28" s="79">
        <f t="shared" si="71"/>
        <v>0</v>
      </c>
      <c r="I28" s="79">
        <f t="shared" si="71"/>
        <v>0</v>
      </c>
      <c r="J28" s="79">
        <f t="shared" si="71"/>
        <v>0</v>
      </c>
      <c r="K28" s="79">
        <f t="shared" si="71"/>
        <v>0</v>
      </c>
      <c r="L28" s="79">
        <f t="shared" si="71"/>
        <v>0</v>
      </c>
      <c r="M28" s="79">
        <f t="shared" si="71"/>
        <v>0</v>
      </c>
      <c r="N28" s="79">
        <f t="shared" si="71"/>
        <v>0</v>
      </c>
      <c r="O28" s="79">
        <f t="shared" si="71"/>
        <v>0</v>
      </c>
      <c r="P28" s="79">
        <f t="shared" si="71"/>
        <v>0</v>
      </c>
      <c r="Q28" s="79">
        <f t="shared" si="71"/>
        <v>0</v>
      </c>
      <c r="R28" s="79">
        <f t="shared" si="71"/>
        <v>0</v>
      </c>
      <c r="S28" s="79">
        <f t="shared" si="71"/>
        <v>0</v>
      </c>
      <c r="T28" s="79">
        <f t="shared" si="71"/>
        <v>0</v>
      </c>
      <c r="U28" s="79">
        <f t="shared" si="71"/>
        <v>0</v>
      </c>
      <c r="V28" s="79">
        <f t="shared" si="71"/>
        <v>0</v>
      </c>
      <c r="W28" s="83">
        <v>454.5</v>
      </c>
      <c r="X28" s="83">
        <v>578.1</v>
      </c>
      <c r="Y28" s="83">
        <v>461</v>
      </c>
      <c r="Z28" s="83">
        <v>335.5</v>
      </c>
      <c r="AA28" s="83">
        <v>262.60000000000002</v>
      </c>
      <c r="AB28" s="83">
        <v>231.1</v>
      </c>
      <c r="AC28" s="83">
        <v>252.1</v>
      </c>
      <c r="AD28" s="83">
        <v>325</v>
      </c>
      <c r="AE28" s="91">
        <v>371</v>
      </c>
      <c r="AF28" s="83">
        <v>334.7</v>
      </c>
      <c r="AG28" s="83">
        <v>437.9</v>
      </c>
      <c r="AH28" s="85">
        <v>754</v>
      </c>
      <c r="AI28" s="85">
        <f>AI24*AI26</f>
        <v>1002.7056405572049</v>
      </c>
      <c r="AJ28" s="85">
        <f t="shared" ref="AJ28:AM28" si="72">AJ24*AJ26</f>
        <v>1072.8040320003906</v>
      </c>
      <c r="AK28" s="85">
        <f t="shared" si="72"/>
        <v>1254.5669361355644</v>
      </c>
      <c r="AL28" s="85">
        <f t="shared" si="72"/>
        <v>1404.2568247638333</v>
      </c>
      <c r="AM28" s="85">
        <f t="shared" si="72"/>
        <v>1605.6773218762462</v>
      </c>
      <c r="AN28" s="85"/>
    </row>
    <row r="29" spans="1:40" x14ac:dyDescent="0.15">
      <c r="A29" s="69" t="s">
        <v>986</v>
      </c>
      <c r="B29" s="4"/>
      <c r="C29" s="4"/>
      <c r="D29" s="4"/>
      <c r="E29" s="4"/>
      <c r="F29" s="4"/>
      <c r="G29" s="4"/>
      <c r="H29" s="4"/>
      <c r="I29" s="4"/>
      <c r="J29" s="4"/>
      <c r="K29" s="4"/>
      <c r="L29" s="4"/>
      <c r="M29" s="4"/>
      <c r="N29" s="4"/>
      <c r="O29" s="4"/>
      <c r="P29" s="4"/>
      <c r="Q29" s="4"/>
      <c r="R29" s="4"/>
      <c r="S29" s="4"/>
      <c r="T29" s="4"/>
      <c r="U29" s="4"/>
      <c r="V29" s="4"/>
      <c r="W29" s="89"/>
      <c r="X29" s="89">
        <f t="shared" ref="X29:AB29" si="73">(X28-W28)/W28</f>
        <v>0.27194719471947199</v>
      </c>
      <c r="Y29" s="89">
        <f t="shared" si="73"/>
        <v>-0.20256011070749008</v>
      </c>
      <c r="Z29" s="89">
        <f t="shared" si="73"/>
        <v>-0.27223427331887201</v>
      </c>
      <c r="AA29" s="89">
        <f t="shared" si="73"/>
        <v>-0.21728763040238444</v>
      </c>
      <c r="AB29" s="89">
        <f t="shared" si="73"/>
        <v>-0.11995430312262005</v>
      </c>
      <c r="AC29" s="89">
        <f t="shared" ref="AC29:AH29" si="74">(AC28-AB28)/AB28</f>
        <v>9.0869753353526608E-2</v>
      </c>
      <c r="AD29" s="89">
        <f t="shared" si="74"/>
        <v>0.28917096390321306</v>
      </c>
      <c r="AE29" s="89">
        <f t="shared" si="74"/>
        <v>0.14153846153846153</v>
      </c>
      <c r="AF29" s="89">
        <f t="shared" si="74"/>
        <v>-9.7843665768194102E-2</v>
      </c>
      <c r="AG29" s="89">
        <f t="shared" si="74"/>
        <v>0.3083358231251867</v>
      </c>
      <c r="AH29" s="89">
        <f t="shared" si="74"/>
        <v>0.72185430463576172</v>
      </c>
      <c r="AI29" s="89">
        <f t="shared" ref="AI29" si="75">(AI28-AH28)/AH28</f>
        <v>0.32984832965146538</v>
      </c>
      <c r="AJ29" s="89">
        <f t="shared" ref="AJ29" si="76">(AJ28-AI28)/AI28</f>
        <v>6.9909242162268043E-2</v>
      </c>
      <c r="AK29" s="89">
        <f t="shared" ref="AK29" si="77">(AK28-AJ28)/AJ28</f>
        <v>0.16942787192573455</v>
      </c>
      <c r="AL29" s="89">
        <f t="shared" ref="AL29" si="78">(AL28-AK28)/AK28</f>
        <v>0.11931598411907599</v>
      </c>
      <c r="AM29" s="89">
        <f t="shared" ref="AM29" si="79">(AM28-AL28)/AL28</f>
        <v>0.14343565476086445</v>
      </c>
      <c r="AN29" s="85"/>
    </row>
    <row r="30" spans="1:40" x14ac:dyDescent="0.15">
      <c r="A30" s="69" t="s">
        <v>981</v>
      </c>
      <c r="B30" s="4"/>
      <c r="C30" s="4"/>
      <c r="D30" s="4"/>
      <c r="E30" s="4"/>
      <c r="F30" s="4"/>
      <c r="G30" s="4"/>
      <c r="H30" s="4"/>
      <c r="I30" s="4"/>
      <c r="J30" s="4"/>
      <c r="K30" s="4"/>
      <c r="L30" s="4"/>
      <c r="M30" s="4"/>
      <c r="N30" s="4"/>
      <c r="O30" s="4"/>
      <c r="P30" s="4"/>
      <c r="Q30" s="4"/>
      <c r="R30" s="4"/>
      <c r="S30" s="4"/>
      <c r="T30" s="4"/>
      <c r="U30" s="4"/>
      <c r="V30" s="4"/>
      <c r="W30" s="83">
        <v>192.1</v>
      </c>
      <c r="X30" s="83">
        <v>215.6</v>
      </c>
      <c r="Y30" s="83">
        <v>202.7</v>
      </c>
      <c r="Z30" s="83">
        <v>196.5</v>
      </c>
      <c r="AA30" s="83">
        <v>184.6</v>
      </c>
      <c r="AB30" s="83">
        <v>191.3</v>
      </c>
      <c r="AC30" s="83">
        <v>199.8</v>
      </c>
      <c r="AD30" s="83">
        <v>217.5</v>
      </c>
      <c r="AE30" s="83">
        <v>230.5</v>
      </c>
      <c r="AF30" s="83">
        <v>168.5</v>
      </c>
      <c r="AG30" s="83">
        <v>240.3</v>
      </c>
      <c r="AH30" s="85">
        <v>282.10000000000002</v>
      </c>
      <c r="AI30" s="85">
        <f>(1-AI31)*AI28</f>
        <v>218.58671502104801</v>
      </c>
      <c r="AJ30" s="85">
        <f t="shared" ref="AJ30:AM30" si="80">(1-AJ31)*AJ28</f>
        <v>219.58234965428383</v>
      </c>
      <c r="AK30" s="85">
        <f t="shared" si="80"/>
        <v>182.60803607098751</v>
      </c>
      <c r="AL30" s="85">
        <f t="shared" si="80"/>
        <v>168.14200594349381</v>
      </c>
      <c r="AM30" s="85">
        <f t="shared" si="80"/>
        <v>119.29000651714857</v>
      </c>
      <c r="AN30" s="85"/>
    </row>
    <row r="31" spans="1:40" x14ac:dyDescent="0.15">
      <c r="A31" s="69" t="s">
        <v>980</v>
      </c>
      <c r="B31" s="4"/>
      <c r="C31" s="4"/>
      <c r="D31" s="4"/>
      <c r="E31" s="4"/>
      <c r="F31" s="4"/>
      <c r="G31" s="4"/>
      <c r="H31" s="4"/>
      <c r="I31" s="4"/>
      <c r="J31" s="4"/>
      <c r="K31" s="4"/>
      <c r="L31" s="4"/>
      <c r="M31" s="4"/>
      <c r="N31" s="4"/>
      <c r="O31" s="4"/>
      <c r="P31" s="4"/>
      <c r="Q31" s="4"/>
      <c r="R31" s="4"/>
      <c r="S31" s="4"/>
      <c r="T31" s="4"/>
      <c r="U31" s="4"/>
      <c r="V31" s="4"/>
      <c r="W31" s="89">
        <f t="shared" ref="W31:AA31" si="81">W33/W28</f>
        <v>0.57733773377337727</v>
      </c>
      <c r="X31" s="89">
        <f t="shared" si="81"/>
        <v>0.62705414288185435</v>
      </c>
      <c r="Y31" s="89">
        <f t="shared" si="81"/>
        <v>0.56030368763557481</v>
      </c>
      <c r="Z31" s="89">
        <f t="shared" si="81"/>
        <v>0.41430700447093888</v>
      </c>
      <c r="AA31" s="89">
        <f t="shared" si="81"/>
        <v>0.29702970297029713</v>
      </c>
      <c r="AB31" s="89">
        <f t="shared" ref="AB31:AH31" si="82">AB33/AB28</f>
        <v>0.17221981826049323</v>
      </c>
      <c r="AC31" s="89">
        <f t="shared" si="82"/>
        <v>0.2074573581911939</v>
      </c>
      <c r="AD31" s="89">
        <f t="shared" si="82"/>
        <v>0.33076923076923076</v>
      </c>
      <c r="AE31" s="89">
        <f t="shared" si="82"/>
        <v>0.37870619946091644</v>
      </c>
      <c r="AF31" s="89">
        <f t="shared" si="82"/>
        <v>0.49656408724230655</v>
      </c>
      <c r="AG31" s="89">
        <f t="shared" si="82"/>
        <v>0.45124457638730298</v>
      </c>
      <c r="AH31" s="89">
        <f t="shared" si="82"/>
        <v>0.62586206896551722</v>
      </c>
      <c r="AI31" s="89">
        <f>(AI24*'Iodine p - margin'!$B$18+'Iodine p - margin'!$B$17) * 0.97^(AI8-$AH$8)</f>
        <v>0.78200310621611835</v>
      </c>
      <c r="AJ31" s="89">
        <f>(AJ24*'Iodine p - margin'!$B$18+'Iodine p - margin'!$B$17)</f>
        <v>0.7953192352895595</v>
      </c>
      <c r="AK31" s="89">
        <f>(AK24*'Iodine p - margin'!$B$18+'Iodine p - margin'!$B$17)</f>
        <v>0.85444536213151445</v>
      </c>
      <c r="AL31" s="89">
        <f>(AL24*'Iodine p - margin'!$B$18+'Iodine p - margin'!$B$17)</f>
        <v>0.88026263929906712</v>
      </c>
      <c r="AM31" s="89">
        <f>(AM24*'Iodine p - margin'!$B$18+'Iodine p - margin'!$B$17)</f>
        <v>0.92570736044415369</v>
      </c>
      <c r="AN31" s="85"/>
    </row>
    <row r="32" spans="1:40" x14ac:dyDescent="0.15">
      <c r="A32" s="4" t="s">
        <v>1071</v>
      </c>
      <c r="B32" s="4"/>
      <c r="C32" s="4"/>
      <c r="D32" s="4"/>
      <c r="E32" s="4"/>
      <c r="F32" s="4"/>
      <c r="G32" s="4"/>
      <c r="H32" s="4"/>
      <c r="I32" s="4"/>
      <c r="J32" s="4"/>
      <c r="K32" s="4"/>
      <c r="L32" s="4"/>
      <c r="M32" s="4"/>
      <c r="N32" s="4"/>
      <c r="O32" s="4"/>
      <c r="P32" s="4"/>
      <c r="Q32" s="4"/>
      <c r="R32" s="4"/>
      <c r="S32" s="4"/>
      <c r="T32" s="4"/>
      <c r="U32" s="4"/>
      <c r="V32" s="4"/>
      <c r="W32" s="179">
        <f t="shared" ref="W32:AA32" si="83">W31/W24</f>
        <v>1.6980521581569919E-2</v>
      </c>
      <c r="X32" s="179">
        <f t="shared" si="83"/>
        <v>1.1831210243053855E-2</v>
      </c>
      <c r="Y32" s="179">
        <f t="shared" si="83"/>
        <v>1.1206073752711496E-2</v>
      </c>
      <c r="Z32" s="179">
        <f t="shared" si="83"/>
        <v>1.090281590712997E-2</v>
      </c>
      <c r="AA32" s="179">
        <f t="shared" si="83"/>
        <v>1.0608203677510612E-2</v>
      </c>
      <c r="AB32" s="179">
        <f t="shared" ref="AB32:AH32" si="84">AB31/AB24</f>
        <v>7.4878181852388367E-3</v>
      </c>
      <c r="AC32" s="179">
        <f t="shared" si="84"/>
        <v>1.0372867909559696E-2</v>
      </c>
      <c r="AD32" s="179">
        <f t="shared" si="84"/>
        <v>1.3782051282051282E-2</v>
      </c>
      <c r="AE32" s="179">
        <f t="shared" si="84"/>
        <v>1.3058834464169533E-2</v>
      </c>
      <c r="AF32" s="179">
        <f t="shared" si="84"/>
        <v>1.4187545349780187E-2</v>
      </c>
      <c r="AG32" s="179">
        <f t="shared" si="84"/>
        <v>1.2534571566313971E-2</v>
      </c>
      <c r="AH32" s="179">
        <f t="shared" si="84"/>
        <v>1.0607831677381647E-2</v>
      </c>
      <c r="AI32" s="179">
        <f t="shared" ref="AI32:AM32" si="85">AI31/AI24</f>
        <v>1.1171472945944548E-2</v>
      </c>
      <c r="AJ32" s="179">
        <f t="shared" si="85"/>
        <v>1.1523860541759899E-2</v>
      </c>
      <c r="AK32" s="179">
        <f t="shared" si="85"/>
        <v>1.1488646080101144E-2</v>
      </c>
      <c r="AL32" s="179">
        <f t="shared" si="85"/>
        <v>1.1474812681615551E-2</v>
      </c>
      <c r="AM32" s="179">
        <f t="shared" si="85"/>
        <v>1.1452407914674331E-2</v>
      </c>
      <c r="AN32" s="85"/>
    </row>
    <row r="33" spans="1:255" x14ac:dyDescent="0.15">
      <c r="A33" s="69" t="s">
        <v>1006</v>
      </c>
      <c r="B33" s="69" t="s">
        <v>983</v>
      </c>
      <c r="C33" s="69" t="s">
        <v>983</v>
      </c>
      <c r="D33" s="69" t="s">
        <v>983</v>
      </c>
      <c r="E33" s="69" t="s">
        <v>983</v>
      </c>
      <c r="F33" s="69" t="s">
        <v>983</v>
      </c>
      <c r="G33" s="69" t="s">
        <v>983</v>
      </c>
      <c r="H33" s="69" t="s">
        <v>983</v>
      </c>
      <c r="I33" s="69" t="s">
        <v>983</v>
      </c>
      <c r="J33" s="69" t="s">
        <v>983</v>
      </c>
      <c r="K33" s="69" t="s">
        <v>983</v>
      </c>
      <c r="L33" s="69" t="s">
        <v>983</v>
      </c>
      <c r="M33" s="69" t="s">
        <v>983</v>
      </c>
      <c r="N33" s="69" t="s">
        <v>983</v>
      </c>
      <c r="O33" s="69" t="s">
        <v>983</v>
      </c>
      <c r="P33" s="69" t="s">
        <v>983</v>
      </c>
      <c r="Q33" s="69" t="s">
        <v>983</v>
      </c>
      <c r="R33" s="69" t="s">
        <v>983</v>
      </c>
      <c r="S33" s="69" t="s">
        <v>983</v>
      </c>
      <c r="T33" s="69" t="s">
        <v>983</v>
      </c>
      <c r="U33" s="69" t="s">
        <v>983</v>
      </c>
      <c r="V33" s="69" t="s">
        <v>983</v>
      </c>
      <c r="W33" s="85">
        <f t="shared" ref="W33:AA33" si="86">W28-W30</f>
        <v>262.39999999999998</v>
      </c>
      <c r="X33" s="85">
        <f t="shared" si="86"/>
        <v>362.5</v>
      </c>
      <c r="Y33" s="85">
        <f t="shared" si="86"/>
        <v>258.3</v>
      </c>
      <c r="Z33" s="85">
        <f t="shared" si="86"/>
        <v>139</v>
      </c>
      <c r="AA33" s="85">
        <f t="shared" si="86"/>
        <v>78.000000000000028</v>
      </c>
      <c r="AB33" s="85">
        <f t="shared" ref="AB33:AH33" si="87">AB28-AB30</f>
        <v>39.799999999999983</v>
      </c>
      <c r="AC33" s="85">
        <f t="shared" si="87"/>
        <v>52.299999999999983</v>
      </c>
      <c r="AD33" s="85">
        <f t="shared" si="87"/>
        <v>107.5</v>
      </c>
      <c r="AE33" s="85">
        <f t="shared" si="87"/>
        <v>140.5</v>
      </c>
      <c r="AF33" s="85">
        <f t="shared" si="87"/>
        <v>166.2</v>
      </c>
      <c r="AG33" s="85">
        <f t="shared" si="87"/>
        <v>197.59999999999997</v>
      </c>
      <c r="AH33" s="85">
        <f t="shared" si="87"/>
        <v>471.9</v>
      </c>
      <c r="AI33" s="86">
        <f>AI31*AI28</f>
        <v>784.11892553615689</v>
      </c>
      <c r="AJ33" s="86">
        <f t="shared" ref="AJ33:AM33" si="88">AJ31*AJ28</f>
        <v>853.22168234610683</v>
      </c>
      <c r="AK33" s="86">
        <f t="shared" si="88"/>
        <v>1071.9589000645769</v>
      </c>
      <c r="AL33" s="86">
        <f t="shared" si="88"/>
        <v>1236.1148188203395</v>
      </c>
      <c r="AM33" s="86">
        <f t="shared" si="88"/>
        <v>1486.3873153590976</v>
      </c>
      <c r="AN33" s="86"/>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c r="EF33" s="69"/>
      <c r="EG33" s="69"/>
      <c r="EH33" s="69"/>
      <c r="EI33" s="69"/>
      <c r="EJ33" s="69"/>
      <c r="EK33" s="69"/>
      <c r="EL33" s="69"/>
      <c r="EM33" s="69"/>
      <c r="EN33" s="69"/>
      <c r="EO33" s="69"/>
      <c r="EP33" s="69"/>
      <c r="EQ33" s="69"/>
      <c r="ER33" s="69"/>
      <c r="ES33" s="69"/>
      <c r="ET33" s="69"/>
      <c r="EU33" s="69"/>
      <c r="EV33" s="69"/>
      <c r="EW33" s="69"/>
      <c r="EX33" s="69"/>
      <c r="EY33" s="69"/>
      <c r="EZ33" s="69"/>
      <c r="FA33" s="69"/>
      <c r="FB33" s="69"/>
      <c r="FC33" s="69"/>
      <c r="FD33" s="69"/>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c r="GC33" s="69"/>
      <c r="GD33" s="69"/>
      <c r="GE33" s="69"/>
      <c r="GF33" s="69"/>
      <c r="GG33" s="69"/>
      <c r="GH33" s="69"/>
      <c r="GI33" s="69"/>
      <c r="GJ33" s="69"/>
      <c r="GK33" s="69"/>
      <c r="GL33" s="69"/>
      <c r="GM33" s="69"/>
      <c r="GN33" s="69"/>
      <c r="GO33" s="69"/>
      <c r="GP33" s="69"/>
      <c r="GQ33" s="69"/>
      <c r="GR33" s="69"/>
      <c r="GS33" s="69"/>
      <c r="GT33" s="69"/>
      <c r="GU33" s="69"/>
      <c r="GV33" s="69"/>
      <c r="GW33" s="69"/>
      <c r="GX33" s="69"/>
      <c r="GY33" s="69"/>
      <c r="GZ33" s="69"/>
      <c r="HA33" s="69"/>
      <c r="HB33" s="69"/>
      <c r="HC33" s="69"/>
      <c r="HD33" s="69"/>
      <c r="HE33" s="69"/>
      <c r="HF33" s="69"/>
      <c r="HG33" s="69"/>
      <c r="HH33" s="69"/>
      <c r="HI33" s="69"/>
      <c r="HJ33" s="69"/>
      <c r="HK33" s="69"/>
      <c r="HL33" s="69"/>
      <c r="HM33" s="69"/>
      <c r="HN33" s="69"/>
      <c r="HO33" s="69"/>
      <c r="HP33" s="69"/>
      <c r="HQ33" s="69"/>
      <c r="HR33" s="69"/>
      <c r="HS33" s="69"/>
      <c r="HT33" s="69"/>
      <c r="HU33" s="69"/>
      <c r="HV33" s="69"/>
      <c r="HW33" s="69"/>
      <c r="HX33" s="69"/>
      <c r="HY33" s="69"/>
      <c r="HZ33" s="69"/>
      <c r="IA33" s="69"/>
      <c r="IB33" s="69"/>
      <c r="IC33" s="69"/>
      <c r="ID33" s="69"/>
      <c r="IE33" s="69"/>
      <c r="IF33" s="69"/>
      <c r="IG33" s="69"/>
      <c r="IH33" s="69"/>
      <c r="II33" s="69"/>
      <c r="IJ33" s="69"/>
      <c r="IK33" s="69"/>
      <c r="IL33" s="69"/>
      <c r="IM33" s="69"/>
      <c r="IN33" s="69"/>
      <c r="IO33" s="69"/>
      <c r="IP33" s="69"/>
      <c r="IQ33" s="69"/>
      <c r="IR33" s="69"/>
      <c r="IS33" s="69"/>
      <c r="IT33" s="69"/>
      <c r="IU33" s="69"/>
    </row>
    <row r="34" spans="1:255" x14ac:dyDescent="0.15">
      <c r="A34" s="69"/>
      <c r="B34" s="4"/>
      <c r="C34" s="4"/>
      <c r="D34" s="4"/>
      <c r="E34" s="4"/>
      <c r="F34" s="4"/>
      <c r="G34" s="4"/>
      <c r="H34" s="4"/>
      <c r="I34" s="4"/>
      <c r="J34" s="4"/>
      <c r="K34" s="4"/>
      <c r="L34" s="4"/>
      <c r="M34" s="4"/>
      <c r="N34" s="4"/>
      <c r="O34" s="4"/>
      <c r="P34" s="4"/>
      <c r="Q34" s="4"/>
      <c r="R34" s="4"/>
      <c r="S34" s="4"/>
      <c r="T34" s="4"/>
      <c r="U34" s="4"/>
      <c r="V34" s="4"/>
      <c r="W34" s="4"/>
      <c r="X34" s="4"/>
      <c r="Y34" s="4"/>
      <c r="Z34" s="4"/>
      <c r="AA34" s="83"/>
      <c r="AB34" s="83"/>
      <c r="AC34" s="83"/>
      <c r="AD34" s="83"/>
      <c r="AE34" s="83"/>
      <c r="AF34" s="83"/>
      <c r="AG34" s="83"/>
      <c r="AH34" s="85"/>
      <c r="AI34" s="85"/>
      <c r="AJ34" s="85"/>
      <c r="AK34" s="85"/>
      <c r="AL34" s="85"/>
      <c r="AM34" s="85"/>
      <c r="AN34" s="85"/>
    </row>
    <row r="35" spans="1:255" x14ac:dyDescent="0.15">
      <c r="A35" s="71" t="s">
        <v>971</v>
      </c>
      <c r="B35" s="4"/>
      <c r="C35" s="4"/>
      <c r="D35" s="4"/>
      <c r="E35" s="4"/>
      <c r="F35" s="4"/>
      <c r="G35" s="4"/>
      <c r="H35" s="4"/>
      <c r="I35" s="4"/>
      <c r="J35" s="4"/>
      <c r="K35" s="4"/>
      <c r="L35" s="4"/>
      <c r="M35" s="4"/>
      <c r="N35" s="4"/>
      <c r="O35" s="4"/>
      <c r="P35" s="4"/>
      <c r="Q35" s="4"/>
      <c r="R35" s="4"/>
      <c r="S35" s="4"/>
      <c r="T35" s="4"/>
      <c r="U35" s="4"/>
      <c r="V35" s="4"/>
      <c r="W35" s="4"/>
      <c r="X35" s="4"/>
      <c r="Y35" s="4"/>
      <c r="Z35" s="4"/>
      <c r="AA35" s="83"/>
      <c r="AB35" s="83"/>
      <c r="AC35" s="83"/>
      <c r="AD35" s="83"/>
      <c r="AE35" s="83"/>
      <c r="AF35" s="83"/>
      <c r="AG35" s="83"/>
      <c r="AH35" s="85"/>
      <c r="AI35" s="85"/>
      <c r="AJ35" s="85"/>
      <c r="AK35" s="85"/>
      <c r="AL35" s="85"/>
      <c r="AM35" s="85"/>
      <c r="AN35" s="85"/>
    </row>
    <row r="36" spans="1:255" x14ac:dyDescent="0.15">
      <c r="A36" s="69" t="s">
        <v>979</v>
      </c>
      <c r="B36" s="4"/>
      <c r="C36" s="4"/>
      <c r="D36" s="4"/>
      <c r="E36" s="4"/>
      <c r="F36" s="4"/>
      <c r="G36" s="4"/>
      <c r="H36" s="4"/>
      <c r="I36" s="4"/>
      <c r="J36" s="4"/>
      <c r="K36" s="4"/>
      <c r="L36" s="4"/>
      <c r="M36" s="4"/>
      <c r="N36" s="4"/>
      <c r="O36" s="4"/>
      <c r="P36" s="4"/>
      <c r="Q36" s="4"/>
      <c r="R36" s="4"/>
      <c r="S36" s="4"/>
      <c r="T36" s="4"/>
      <c r="U36" s="4"/>
      <c r="V36" s="4"/>
      <c r="W36" s="83">
        <v>4427</v>
      </c>
      <c r="X36" s="83">
        <v>4863</v>
      </c>
      <c r="Y36" s="83">
        <v>5444</v>
      </c>
      <c r="Z36" s="83">
        <v>5235</v>
      </c>
      <c r="AA36" s="83">
        <v>5759</v>
      </c>
      <c r="AB36" s="83">
        <v>10362</v>
      </c>
      <c r="AC36" s="83">
        <v>12970</v>
      </c>
      <c r="AD36" s="83">
        <v>16289</v>
      </c>
      <c r="AE36" s="83">
        <v>11212</v>
      </c>
      <c r="AF36" s="83">
        <v>5931</v>
      </c>
      <c r="AG36" s="83">
        <v>9300</v>
      </c>
      <c r="AH36" s="85">
        <v>52000</v>
      </c>
      <c r="AI36" s="85">
        <v>35000</v>
      </c>
      <c r="AJ36" s="85">
        <f>IF($AB$5=0,(AJ38*AJ39+AJ40*AJ41+AJ42*AJ43)*(1-$AB$3)^(AI8-$AH$8)*(1-$AB$3)+$AB$3*AVERAGE($AB$36:$AE$36),$AB$5)</f>
        <v>18000</v>
      </c>
      <c r="AK36" s="85">
        <f t="shared" ref="AK36:AM36" si="89">IF($AB$5=0,(AK38*AK39+AK40*AK41+AK42*AK43)*(1-$AB$3)^(AJ8-$AH$8)*(1-$AB$3)+$AB$3*AVERAGE($AB$36:$AE$36),$AB$5)</f>
        <v>18000</v>
      </c>
      <c r="AL36" s="85">
        <f t="shared" si="89"/>
        <v>18000</v>
      </c>
      <c r="AM36" s="85">
        <f t="shared" si="89"/>
        <v>18000</v>
      </c>
      <c r="AN36" s="85"/>
    </row>
    <row r="37" spans="1:255" x14ac:dyDescent="0.15">
      <c r="A37" s="4" t="s">
        <v>1097</v>
      </c>
      <c r="B37" s="82"/>
      <c r="C37" s="82"/>
      <c r="D37" s="82"/>
      <c r="E37" s="82"/>
      <c r="F37" s="82"/>
      <c r="G37" s="82"/>
      <c r="H37" s="82"/>
      <c r="I37" s="82"/>
      <c r="J37" s="82"/>
      <c r="K37" s="82"/>
      <c r="L37" s="82"/>
      <c r="M37" s="82"/>
      <c r="N37" s="82"/>
      <c r="O37" s="82"/>
      <c r="P37" s="82"/>
      <c r="Q37" s="82"/>
      <c r="R37" s="82"/>
      <c r="S37" s="82"/>
      <c r="T37" s="82"/>
      <c r="U37" s="82"/>
      <c r="V37" s="82"/>
      <c r="W37" s="89"/>
      <c r="X37" s="89">
        <f t="shared" ref="X37:AH37" si="90">(X36-W36)/W36</f>
        <v>9.8486559747006999E-2</v>
      </c>
      <c r="Y37" s="89">
        <f t="shared" si="90"/>
        <v>0.11947357598190417</v>
      </c>
      <c r="Z37" s="89">
        <f t="shared" si="90"/>
        <v>-3.8390889052167525E-2</v>
      </c>
      <c r="AA37" s="89">
        <f t="shared" si="90"/>
        <v>0.10009551098376314</v>
      </c>
      <c r="AB37" s="89">
        <f t="shared" si="90"/>
        <v>0.79927070671991662</v>
      </c>
      <c r="AC37" s="89">
        <f t="shared" si="90"/>
        <v>0.25168886315383132</v>
      </c>
      <c r="AD37" s="89">
        <f t="shared" si="90"/>
        <v>0.25589822667694678</v>
      </c>
      <c r="AE37" s="89">
        <f t="shared" si="90"/>
        <v>-0.31168273067714408</v>
      </c>
      <c r="AF37" s="89">
        <f t="shared" si="90"/>
        <v>-0.47101320014270426</v>
      </c>
      <c r="AG37" s="89">
        <f t="shared" si="90"/>
        <v>0.56803237228123415</v>
      </c>
      <c r="AH37" s="89">
        <f t="shared" si="90"/>
        <v>4.591397849462366</v>
      </c>
      <c r="AI37" s="89">
        <f t="shared" ref="AI37" si="91">(AI36-AH36)/AH36</f>
        <v>-0.32692307692307693</v>
      </c>
      <c r="AJ37" s="89">
        <f>(AJ36-AI36)/AI36*(1-$AB$3)^(AI8-$AH$8)</f>
        <v>-0.48571428571428571</v>
      </c>
      <c r="AK37" s="89">
        <f t="shared" ref="AK37:AM37" si="92">(AK36-AJ36)/AJ36*(1-$AB$3)^(AJ8-$AH$8)</f>
        <v>0</v>
      </c>
      <c r="AL37" s="89">
        <f t="shared" si="92"/>
        <v>0</v>
      </c>
      <c r="AM37" s="89">
        <f t="shared" si="92"/>
        <v>0</v>
      </c>
      <c r="AN37" s="85"/>
    </row>
    <row r="38" spans="1:255" x14ac:dyDescent="0.15">
      <c r="A38" s="4" t="s">
        <v>1104</v>
      </c>
      <c r="B38" s="82"/>
      <c r="C38" s="82"/>
      <c r="D38" s="82"/>
      <c r="E38" s="82"/>
      <c r="F38" s="82"/>
      <c r="G38" s="82"/>
      <c r="H38" s="82"/>
      <c r="I38" s="82"/>
      <c r="J38" s="82"/>
      <c r="K38" s="82"/>
      <c r="L38" s="82"/>
      <c r="M38" s="82"/>
      <c r="N38" s="82"/>
      <c r="O38" s="82"/>
      <c r="P38" s="82"/>
      <c r="Q38" s="82"/>
      <c r="R38" s="82"/>
      <c r="S38" s="82"/>
      <c r="T38" s="82"/>
      <c r="U38" s="82"/>
      <c r="V38" s="82"/>
      <c r="W38" s="89"/>
      <c r="X38" s="89"/>
      <c r="Y38" s="89"/>
      <c r="Z38" s="89"/>
      <c r="AA38" s="89"/>
      <c r="AB38" s="89"/>
      <c r="AC38" s="89"/>
      <c r="AD38" s="89"/>
      <c r="AE38" s="89"/>
      <c r="AF38" s="89"/>
      <c r="AG38" s="89"/>
      <c r="AH38" s="89"/>
      <c r="AI38" s="89"/>
      <c r="AJ38" s="85">
        <v>40000</v>
      </c>
      <c r="AK38" s="85">
        <f>AJ38+2000</f>
        <v>42000</v>
      </c>
      <c r="AL38" s="85">
        <f t="shared" ref="AL38:AM38" si="93">AK38+2000</f>
        <v>44000</v>
      </c>
      <c r="AM38" s="85">
        <f t="shared" si="93"/>
        <v>46000</v>
      </c>
      <c r="AN38" s="85"/>
    </row>
    <row r="39" spans="1:255" x14ac:dyDescent="0.15">
      <c r="A39" s="4" t="s">
        <v>1105</v>
      </c>
      <c r="B39" s="82"/>
      <c r="C39" s="82"/>
      <c r="D39" s="82"/>
      <c r="E39" s="82"/>
      <c r="F39" s="82"/>
      <c r="G39" s="82"/>
      <c r="H39" s="82"/>
      <c r="I39" s="82"/>
      <c r="J39" s="82"/>
      <c r="K39" s="82"/>
      <c r="L39" s="82"/>
      <c r="M39" s="82"/>
      <c r="N39" s="82"/>
      <c r="O39" s="82"/>
      <c r="P39" s="82"/>
      <c r="Q39" s="82"/>
      <c r="R39" s="82"/>
      <c r="S39" s="82"/>
      <c r="T39" s="82"/>
      <c r="U39" s="82"/>
      <c r="V39" s="82"/>
      <c r="W39" s="89"/>
      <c r="X39" s="89"/>
      <c r="Y39" s="89"/>
      <c r="Z39" s="89"/>
      <c r="AA39" s="89"/>
      <c r="AB39" s="89"/>
      <c r="AC39" s="89"/>
      <c r="AD39" s="89"/>
      <c r="AE39" s="89"/>
      <c r="AF39" s="89"/>
      <c r="AG39" s="89"/>
      <c r="AH39" s="89"/>
      <c r="AI39" s="89"/>
      <c r="AJ39" s="89">
        <v>0.1</v>
      </c>
      <c r="AK39" s="89">
        <v>0.1</v>
      </c>
      <c r="AL39" s="89">
        <v>0.1</v>
      </c>
      <c r="AM39" s="89">
        <v>0.1</v>
      </c>
      <c r="AN39" s="85"/>
    </row>
    <row r="40" spans="1:255" x14ac:dyDescent="0.15">
      <c r="A40" s="4" t="s">
        <v>1106</v>
      </c>
      <c r="B40" s="82"/>
      <c r="C40" s="82"/>
      <c r="D40" s="82"/>
      <c r="E40" s="82"/>
      <c r="F40" s="82"/>
      <c r="G40" s="82"/>
      <c r="H40" s="82"/>
      <c r="I40" s="82"/>
      <c r="J40" s="82"/>
      <c r="K40" s="82"/>
      <c r="L40" s="82"/>
      <c r="M40" s="82"/>
      <c r="N40" s="82"/>
      <c r="O40" s="82"/>
      <c r="P40" s="82"/>
      <c r="Q40" s="82"/>
      <c r="R40" s="82"/>
      <c r="S40" s="82"/>
      <c r="T40" s="82"/>
      <c r="U40" s="82"/>
      <c r="V40" s="82"/>
      <c r="W40" s="89"/>
      <c r="X40" s="89"/>
      <c r="Y40" s="89"/>
      <c r="Z40" s="89"/>
      <c r="AA40" s="89"/>
      <c r="AB40" s="89"/>
      <c r="AC40" s="89"/>
      <c r="AD40" s="89"/>
      <c r="AE40" s="89"/>
      <c r="AF40" s="89"/>
      <c r="AG40" s="89"/>
      <c r="AH40" s="89"/>
      <c r="AI40" s="89"/>
      <c r="AJ40" s="85">
        <v>30000</v>
      </c>
      <c r="AK40" s="85">
        <f>AJ40+1000</f>
        <v>31000</v>
      </c>
      <c r="AL40" s="85">
        <f t="shared" ref="AL40:AM40" si="94">AK40+1000</f>
        <v>32000</v>
      </c>
      <c r="AM40" s="85">
        <f t="shared" si="94"/>
        <v>33000</v>
      </c>
      <c r="AN40" s="85"/>
    </row>
    <row r="41" spans="1:255" x14ac:dyDescent="0.15">
      <c r="A41" s="4" t="s">
        <v>1107</v>
      </c>
      <c r="B41" s="82"/>
      <c r="C41" s="82"/>
      <c r="D41" s="82"/>
      <c r="E41" s="82"/>
      <c r="F41" s="82"/>
      <c r="G41" s="82"/>
      <c r="H41" s="82"/>
      <c r="I41" s="82"/>
      <c r="J41" s="82"/>
      <c r="K41" s="82"/>
      <c r="L41" s="82"/>
      <c r="M41" s="82"/>
      <c r="N41" s="82"/>
      <c r="O41" s="82"/>
      <c r="P41" s="82"/>
      <c r="Q41" s="82"/>
      <c r="R41" s="82"/>
      <c r="S41" s="82"/>
      <c r="T41" s="82"/>
      <c r="U41" s="82"/>
      <c r="V41" s="82"/>
      <c r="W41" s="89"/>
      <c r="X41" s="89"/>
      <c r="Y41" s="89"/>
      <c r="Z41" s="89"/>
      <c r="AA41" s="89"/>
      <c r="AB41" s="89"/>
      <c r="AC41" s="89"/>
      <c r="AD41" s="89"/>
      <c r="AE41" s="89"/>
      <c r="AF41" s="89"/>
      <c r="AG41" s="89"/>
      <c r="AH41" s="89"/>
      <c r="AI41" s="89"/>
      <c r="AJ41" s="89">
        <v>0.7</v>
      </c>
      <c r="AK41" s="89">
        <v>0.7</v>
      </c>
      <c r="AL41" s="89">
        <v>0.7</v>
      </c>
      <c r="AM41" s="89">
        <v>0.7</v>
      </c>
      <c r="AN41" s="89"/>
    </row>
    <row r="42" spans="1:255" x14ac:dyDescent="0.15">
      <c r="A42" s="4" t="s">
        <v>1108</v>
      </c>
      <c r="B42" s="82"/>
      <c r="C42" s="82"/>
      <c r="D42" s="82"/>
      <c r="E42" s="82"/>
      <c r="F42" s="82"/>
      <c r="G42" s="82"/>
      <c r="H42" s="82"/>
      <c r="I42" s="82"/>
      <c r="J42" s="82"/>
      <c r="K42" s="82"/>
      <c r="L42" s="82"/>
      <c r="M42" s="82"/>
      <c r="N42" s="82"/>
      <c r="O42" s="82"/>
      <c r="P42" s="82"/>
      <c r="Q42" s="82"/>
      <c r="R42" s="82"/>
      <c r="S42" s="82"/>
      <c r="T42" s="82"/>
      <c r="U42" s="82"/>
      <c r="V42" s="82"/>
      <c r="W42" s="89"/>
      <c r="X42" s="89"/>
      <c r="Y42" s="89"/>
      <c r="Z42" s="89"/>
      <c r="AA42" s="89"/>
      <c r="AB42" s="89"/>
      <c r="AC42" s="89"/>
      <c r="AD42" s="89"/>
      <c r="AE42" s="89"/>
      <c r="AF42" s="89"/>
      <c r="AG42" s="89"/>
      <c r="AH42" s="89"/>
      <c r="AI42" s="89"/>
      <c r="AJ42" s="85">
        <v>10000</v>
      </c>
      <c r="AK42" s="85">
        <v>10000</v>
      </c>
      <c r="AL42" s="85">
        <v>10000</v>
      </c>
      <c r="AM42" s="85">
        <v>10000</v>
      </c>
      <c r="AN42" s="85"/>
    </row>
    <row r="43" spans="1:255" x14ac:dyDescent="0.15">
      <c r="A43" s="4" t="s">
        <v>1109</v>
      </c>
      <c r="B43" s="82"/>
      <c r="C43" s="82"/>
      <c r="D43" s="82"/>
      <c r="E43" s="82"/>
      <c r="F43" s="82"/>
      <c r="G43" s="82"/>
      <c r="H43" s="82"/>
      <c r="I43" s="82"/>
      <c r="J43" s="82"/>
      <c r="K43" s="82"/>
      <c r="L43" s="82"/>
      <c r="M43" s="82"/>
      <c r="N43" s="82"/>
      <c r="O43" s="82"/>
      <c r="P43" s="82"/>
      <c r="Q43" s="82"/>
      <c r="R43" s="82"/>
      <c r="S43" s="82"/>
      <c r="T43" s="82"/>
      <c r="U43" s="82"/>
      <c r="V43" s="82"/>
      <c r="W43" s="89"/>
      <c r="X43" s="89"/>
      <c r="Y43" s="89"/>
      <c r="Z43" s="89"/>
      <c r="AA43" s="89"/>
      <c r="AB43" s="89"/>
      <c r="AC43" s="89"/>
      <c r="AD43" s="89"/>
      <c r="AE43" s="89"/>
      <c r="AF43" s="89"/>
      <c r="AG43" s="89"/>
      <c r="AH43" s="89"/>
      <c r="AI43" s="89"/>
      <c r="AJ43" s="89">
        <f>1-AJ39-AJ41</f>
        <v>0.20000000000000007</v>
      </c>
      <c r="AK43" s="89">
        <f t="shared" ref="AK43:AM43" si="95">1-AK39-AK41</f>
        <v>0.20000000000000007</v>
      </c>
      <c r="AL43" s="89">
        <f t="shared" si="95"/>
        <v>0.20000000000000007</v>
      </c>
      <c r="AM43" s="89">
        <f t="shared" si="95"/>
        <v>0.20000000000000007</v>
      </c>
      <c r="AN43" s="85"/>
    </row>
    <row r="44" spans="1:255" x14ac:dyDescent="0.15">
      <c r="A44" s="4" t="s">
        <v>1101</v>
      </c>
      <c r="B44" s="82"/>
      <c r="C44" s="82"/>
      <c r="D44" s="82"/>
      <c r="E44" s="82"/>
      <c r="F44" s="82"/>
      <c r="G44" s="82"/>
      <c r="H44" s="82"/>
      <c r="I44" s="82"/>
      <c r="J44" s="82"/>
      <c r="K44" s="82"/>
      <c r="L44" s="82"/>
      <c r="M44" s="82"/>
      <c r="N44" s="82"/>
      <c r="O44" s="82"/>
      <c r="P44" s="82"/>
      <c r="Q44" s="82"/>
      <c r="R44" s="82"/>
      <c r="S44" s="82"/>
      <c r="T44" s="82"/>
      <c r="U44" s="82"/>
      <c r="V44" s="82"/>
      <c r="W44" s="187">
        <f t="shared" ref="W44:AH44" si="96">W49/W36</f>
        <v>4.1427603343121754E-2</v>
      </c>
      <c r="X44" s="187">
        <f t="shared" si="96"/>
        <v>4.5691959695661109E-2</v>
      </c>
      <c r="Y44" s="187">
        <f t="shared" si="96"/>
        <v>3.6094783247612047E-2</v>
      </c>
      <c r="Z44" s="187">
        <f t="shared" si="96"/>
        <v>3.9503342884431712E-2</v>
      </c>
      <c r="AA44" s="187">
        <f t="shared" si="96"/>
        <v>3.8722000347282515E-2</v>
      </c>
      <c r="AB44" s="187">
        <f t="shared" si="96"/>
        <v>4.9662227369233744E-2</v>
      </c>
      <c r="AC44" s="187">
        <f t="shared" si="96"/>
        <v>4.9699306090979181E-2</v>
      </c>
      <c r="AD44" s="187">
        <f t="shared" si="96"/>
        <v>4.5110197065504322E-2</v>
      </c>
      <c r="AE44" s="187">
        <f t="shared" si="96"/>
        <v>4.5103460577952191E-2</v>
      </c>
      <c r="AF44" s="187">
        <f t="shared" si="96"/>
        <v>6.4643399089529582E-2</v>
      </c>
      <c r="AG44" s="187">
        <f t="shared" si="96"/>
        <v>0.10065591397849463</v>
      </c>
      <c r="AH44" s="187">
        <f t="shared" si="96"/>
        <v>0.15678653846153845</v>
      </c>
      <c r="AI44" s="187">
        <f>AI47</f>
        <v>0.18738452380952381</v>
      </c>
      <c r="AJ44" s="187">
        <f t="shared" ref="AJ44:AM44" si="97">AJ47</f>
        <v>0.21331856171039845</v>
      </c>
      <c r="AK44" s="187">
        <f t="shared" si="97"/>
        <v>0.23369663739645521</v>
      </c>
      <c r="AL44" s="187">
        <f t="shared" si="97"/>
        <v>0.25792470795898537</v>
      </c>
      <c r="AM44" s="187">
        <f t="shared" si="97"/>
        <v>0.27214250581532073</v>
      </c>
      <c r="AN44" s="85"/>
    </row>
    <row r="45" spans="1:255" x14ac:dyDescent="0.15">
      <c r="A45" s="4" t="s">
        <v>1102</v>
      </c>
      <c r="B45" s="82"/>
      <c r="C45" s="82"/>
      <c r="D45" s="82"/>
      <c r="E45" s="82"/>
      <c r="F45" s="82"/>
      <c r="G45" s="82"/>
      <c r="H45" s="82"/>
      <c r="I45" s="82"/>
      <c r="J45" s="82"/>
      <c r="K45" s="82"/>
      <c r="L45" s="82"/>
      <c r="M45" s="82"/>
      <c r="N45" s="82"/>
      <c r="O45" s="82"/>
      <c r="P45" s="82"/>
      <c r="Q45" s="82"/>
      <c r="R45" s="82"/>
      <c r="S45" s="82"/>
      <c r="T45" s="82"/>
      <c r="U45" s="82"/>
      <c r="V45" s="82"/>
      <c r="W45" s="188"/>
      <c r="X45" s="89">
        <f t="shared" ref="X45" si="98">(X44-W44)/W44</f>
        <v>0.10293514488926787</v>
      </c>
      <c r="Y45" s="89">
        <f t="shared" ref="Y45" si="99">(Y44-X44)/X44</f>
        <v>-0.21004081488236992</v>
      </c>
      <c r="Z45" s="89">
        <f t="shared" ref="Z45" si="100">(Z44-Y44)/Y44</f>
        <v>9.443358098140589E-2</v>
      </c>
      <c r="AA45" s="89">
        <f t="shared" ref="AA45" si="101">(AA44-Z44)/Z44</f>
        <v>-1.9779149816131762E-2</v>
      </c>
      <c r="AB45" s="89">
        <f t="shared" ref="AB45" si="102">(AB44-AA44)/AA44</f>
        <v>0.28253258932474051</v>
      </c>
      <c r="AC45" s="89">
        <f t="shared" ref="AC45" si="103">(AC44-AB44)/AB44</f>
        <v>7.4661817863626041E-4</v>
      </c>
      <c r="AD45" s="89">
        <f t="shared" ref="AD45" si="104">(AD44-AC44)/AC44</f>
        <v>-9.2337486907243138E-2</v>
      </c>
      <c r="AE45" s="89">
        <f t="shared" ref="AE45" si="105">(AE44-AD44)/AD44</f>
        <v>-1.4933403067046749E-4</v>
      </c>
      <c r="AF45" s="89">
        <f t="shared" ref="AF45" si="106">(AF44-AE44)/AE44</f>
        <v>0.43322481825549874</v>
      </c>
      <c r="AG45" s="89">
        <f t="shared" ref="AG45" si="107">(AG44-AF44)/AF44</f>
        <v>0.55709500731990547</v>
      </c>
      <c r="AH45" s="89">
        <f t="shared" ref="AH45:AI45" si="108">(AH44-AG44)/AG44</f>
        <v>0.55764855003985414</v>
      </c>
      <c r="AI45" s="89">
        <f t="shared" si="108"/>
        <v>0.1951569672258017</v>
      </c>
      <c r="AJ45" s="89">
        <f t="shared" ref="AJ45" si="109">(AJ44-AI44)/AI44</f>
        <v>0.1384001056951564</v>
      </c>
      <c r="AK45" s="89">
        <f t="shared" ref="AK45" si="110">(AK44-AJ44)/AJ44</f>
        <v>9.552884438496291E-2</v>
      </c>
      <c r="AL45" s="89">
        <f t="shared" ref="AL45" si="111">(AL44-AK44)/AK44</f>
        <v>0.10367316719850095</v>
      </c>
      <c r="AM45" s="89">
        <f t="shared" ref="AM45" si="112">(AM44-AL44)/AL44</f>
        <v>5.5123830395482125E-2</v>
      </c>
      <c r="AN45" s="85"/>
    </row>
    <row r="46" spans="1:255" x14ac:dyDescent="0.15">
      <c r="A46" s="4" t="s">
        <v>1115</v>
      </c>
      <c r="B46" s="82"/>
      <c r="C46" s="82"/>
      <c r="D46" s="82"/>
      <c r="E46" s="82"/>
      <c r="F46" s="82"/>
      <c r="G46" s="82"/>
      <c r="H46" s="82"/>
      <c r="I46" s="82"/>
      <c r="J46" s="82"/>
      <c r="K46" s="82"/>
      <c r="L46" s="82"/>
      <c r="M46" s="82"/>
      <c r="N46" s="82"/>
      <c r="O46" s="82"/>
      <c r="P46" s="82"/>
      <c r="Q46" s="82"/>
      <c r="R46" s="82"/>
      <c r="S46" s="82"/>
      <c r="T46" s="82"/>
      <c r="U46" s="82"/>
      <c r="V46" s="82"/>
      <c r="W46" s="187"/>
      <c r="X46" s="187"/>
      <c r="Y46" s="187"/>
      <c r="Z46" s="187">
        <v>4.8000000000000001E-2</v>
      </c>
      <c r="AA46" s="187">
        <v>4.8000000000000001E-2</v>
      </c>
      <c r="AB46" s="187">
        <v>4.8000000000000001E-2</v>
      </c>
      <c r="AC46" s="187">
        <v>4.8000000000000001E-2</v>
      </c>
      <c r="AD46" s="187">
        <v>7.0000000000000007E-2</v>
      </c>
      <c r="AE46" s="187">
        <v>7.0000000000000007E-2</v>
      </c>
      <c r="AF46" s="187">
        <v>7.0000000000000007E-2</v>
      </c>
      <c r="AG46" s="187">
        <v>0.12</v>
      </c>
      <c r="AH46" s="187">
        <v>0.18</v>
      </c>
      <c r="AI46" s="187">
        <v>0.21</v>
      </c>
      <c r="AJ46" s="187">
        <v>0.24</v>
      </c>
      <c r="AK46" s="187">
        <v>0.26500000000000001</v>
      </c>
      <c r="AL46" s="187">
        <f>AK46+0.02</f>
        <v>0.28500000000000003</v>
      </c>
      <c r="AM46" s="187">
        <f>AL46+0.015</f>
        <v>0.30000000000000004</v>
      </c>
      <c r="AN46" s="85"/>
    </row>
    <row r="47" spans="1:255" x14ac:dyDescent="0.15">
      <c r="A47" s="4" t="s">
        <v>1116</v>
      </c>
      <c r="B47" s="82"/>
      <c r="C47" s="82"/>
      <c r="D47" s="82"/>
      <c r="E47" s="82"/>
      <c r="F47" s="82"/>
      <c r="G47" s="82"/>
      <c r="H47" s="82"/>
      <c r="I47" s="82"/>
      <c r="J47" s="82"/>
      <c r="K47" s="82"/>
      <c r="L47" s="82"/>
      <c r="M47" s="82"/>
      <c r="N47" s="82"/>
      <c r="O47" s="82"/>
      <c r="P47" s="82"/>
      <c r="Q47" s="82"/>
      <c r="R47" s="82"/>
      <c r="S47" s="82"/>
      <c r="T47" s="82"/>
      <c r="U47" s="82"/>
      <c r="V47" s="82"/>
      <c r="W47" s="187"/>
      <c r="X47" s="187">
        <v>4.1000000000000002E-2</v>
      </c>
      <c r="Y47" s="187">
        <v>3.3000000000000002E-2</v>
      </c>
      <c r="Z47" s="187">
        <v>0.03</v>
      </c>
      <c r="AA47" s="187">
        <v>3.3000000000000002E-2</v>
      </c>
      <c r="AB47" s="187">
        <v>4.3999999999999997E-2</v>
      </c>
      <c r="AC47" s="187">
        <v>4.4999999999999998E-2</v>
      </c>
      <c r="AD47" s="187">
        <v>5.04E-2</v>
      </c>
      <c r="AE47" s="187">
        <v>6.2300000000000001E-2</v>
      </c>
      <c r="AF47" s="187">
        <v>7.22E-2</v>
      </c>
      <c r="AG47" s="187">
        <v>0.1084</v>
      </c>
      <c r="AH47" s="187">
        <v>0.1525</v>
      </c>
      <c r="AI47" s="187">
        <f>AI46*AI48</f>
        <v>0.18738452380952381</v>
      </c>
      <c r="AJ47" s="187">
        <f t="shared" ref="AJ47:AM47" si="113">AJ46*AJ48</f>
        <v>0.21331856171039845</v>
      </c>
      <c r="AK47" s="187">
        <f t="shared" si="113"/>
        <v>0.23369663739645521</v>
      </c>
      <c r="AL47" s="187">
        <f t="shared" si="113"/>
        <v>0.25792470795898537</v>
      </c>
      <c r="AM47" s="187">
        <f t="shared" si="113"/>
        <v>0.27214250581532073</v>
      </c>
      <c r="AN47" s="85"/>
    </row>
    <row r="48" spans="1:255" x14ac:dyDescent="0.15">
      <c r="A48" s="4" t="s">
        <v>1117</v>
      </c>
      <c r="B48" s="82"/>
      <c r="C48" s="82"/>
      <c r="D48" s="82"/>
      <c r="E48" s="82"/>
      <c r="F48" s="82"/>
      <c r="G48" s="82"/>
      <c r="H48" s="82"/>
      <c r="I48" s="82"/>
      <c r="J48" s="82"/>
      <c r="K48" s="82"/>
      <c r="L48" s="82"/>
      <c r="M48" s="82"/>
      <c r="N48" s="82"/>
      <c r="O48" s="82"/>
      <c r="P48" s="82"/>
      <c r="Q48" s="82"/>
      <c r="R48" s="82"/>
      <c r="S48" s="82"/>
      <c r="T48" s="82"/>
      <c r="U48" s="82"/>
      <c r="V48" s="82"/>
      <c r="W48" s="187"/>
      <c r="X48" s="187"/>
      <c r="Y48" s="187"/>
      <c r="Z48" s="187">
        <f>Z47/Z46</f>
        <v>0.625</v>
      </c>
      <c r="AA48" s="187">
        <f t="shared" ref="AA48:AH48" si="114">AA47/AA46</f>
        <v>0.6875</v>
      </c>
      <c r="AB48" s="187">
        <f t="shared" si="114"/>
        <v>0.91666666666666663</v>
      </c>
      <c r="AC48" s="187">
        <f t="shared" si="114"/>
        <v>0.9375</v>
      </c>
      <c r="AD48" s="187">
        <f t="shared" si="114"/>
        <v>0.72</v>
      </c>
      <c r="AE48" s="187">
        <f t="shared" si="114"/>
        <v>0.8899999999999999</v>
      </c>
      <c r="AF48" s="187">
        <f t="shared" si="114"/>
        <v>1.0314285714285714</v>
      </c>
      <c r="AG48" s="187">
        <f t="shared" si="114"/>
        <v>0.90333333333333332</v>
      </c>
      <c r="AH48" s="187">
        <f t="shared" si="114"/>
        <v>0.84722222222222221</v>
      </c>
      <c r="AI48" s="187">
        <f>AVERAGE(AB48:AH48)</f>
        <v>0.89230725623582763</v>
      </c>
      <c r="AJ48" s="187">
        <f t="shared" ref="AJ48:AM48" si="115">AVERAGE(AC48:AI48)</f>
        <v>0.88882734045999356</v>
      </c>
      <c r="AK48" s="187">
        <f t="shared" si="115"/>
        <v>0.88187410338284977</v>
      </c>
      <c r="AL48" s="187">
        <f t="shared" si="115"/>
        <v>0.90499897529468531</v>
      </c>
      <c r="AM48" s="187">
        <f t="shared" si="115"/>
        <v>0.90714168605106893</v>
      </c>
      <c r="AN48" s="85"/>
    </row>
    <row r="49" spans="1:40" x14ac:dyDescent="0.15">
      <c r="A49" s="69" t="s">
        <v>971</v>
      </c>
      <c r="B49" s="79">
        <f t="shared" ref="B49:V49" si="116">B50*B92</f>
        <v>0</v>
      </c>
      <c r="C49" s="79">
        <f t="shared" si="116"/>
        <v>0</v>
      </c>
      <c r="D49" s="79">
        <f t="shared" si="116"/>
        <v>0</v>
      </c>
      <c r="E49" s="79">
        <f t="shared" si="116"/>
        <v>0</v>
      </c>
      <c r="F49" s="79">
        <f t="shared" si="116"/>
        <v>0</v>
      </c>
      <c r="G49" s="79">
        <f t="shared" si="116"/>
        <v>0</v>
      </c>
      <c r="H49" s="79">
        <f t="shared" si="116"/>
        <v>0</v>
      </c>
      <c r="I49" s="79">
        <f t="shared" si="116"/>
        <v>0</v>
      </c>
      <c r="J49" s="79">
        <f t="shared" si="116"/>
        <v>0</v>
      </c>
      <c r="K49" s="79">
        <f t="shared" si="116"/>
        <v>0</v>
      </c>
      <c r="L49" s="79">
        <f t="shared" si="116"/>
        <v>0</v>
      </c>
      <c r="M49" s="79">
        <f t="shared" si="116"/>
        <v>0</v>
      </c>
      <c r="N49" s="79">
        <f t="shared" si="116"/>
        <v>0</v>
      </c>
      <c r="O49" s="79">
        <f t="shared" si="116"/>
        <v>0</v>
      </c>
      <c r="P49" s="79">
        <f t="shared" si="116"/>
        <v>0</v>
      </c>
      <c r="Q49" s="79">
        <f t="shared" si="116"/>
        <v>0</v>
      </c>
      <c r="R49" s="79">
        <f t="shared" si="116"/>
        <v>0</v>
      </c>
      <c r="S49" s="79">
        <f t="shared" si="116"/>
        <v>0</v>
      </c>
      <c r="T49" s="79">
        <f t="shared" si="116"/>
        <v>0</v>
      </c>
      <c r="U49" s="79">
        <f t="shared" si="116"/>
        <v>0</v>
      </c>
      <c r="V49" s="79">
        <f t="shared" si="116"/>
        <v>0</v>
      </c>
      <c r="W49" s="83">
        <v>183.4</v>
      </c>
      <c r="X49" s="83">
        <v>222.2</v>
      </c>
      <c r="Y49" s="83">
        <v>196.5</v>
      </c>
      <c r="Z49" s="83">
        <v>206.8</v>
      </c>
      <c r="AA49" s="83">
        <v>223</v>
      </c>
      <c r="AB49" s="83">
        <v>514.6</v>
      </c>
      <c r="AC49" s="83">
        <v>644.6</v>
      </c>
      <c r="AD49" s="83">
        <v>734.8</v>
      </c>
      <c r="AE49" s="83">
        <v>505.7</v>
      </c>
      <c r="AF49" s="83">
        <v>383.4</v>
      </c>
      <c r="AG49" s="83">
        <v>936.1</v>
      </c>
      <c r="AH49" s="83">
        <v>8152.9</v>
      </c>
      <c r="AI49" s="85">
        <f>AI44*AI36</f>
        <v>6558.458333333333</v>
      </c>
      <c r="AJ49" s="85">
        <f t="shared" ref="AJ49:AM49" si="117">AJ44*AJ36</f>
        <v>3839.7341107871721</v>
      </c>
      <c r="AK49" s="85">
        <f t="shared" si="117"/>
        <v>4206.5394731361939</v>
      </c>
      <c r="AL49" s="85">
        <f t="shared" si="117"/>
        <v>4642.6447432617369</v>
      </c>
      <c r="AM49" s="85">
        <f t="shared" si="117"/>
        <v>4898.565104675773</v>
      </c>
      <c r="AN49" s="85"/>
    </row>
    <row r="50" spans="1:40" x14ac:dyDescent="0.15">
      <c r="A50" s="69" t="s">
        <v>987</v>
      </c>
      <c r="B50" s="4"/>
      <c r="C50" s="4"/>
      <c r="D50" s="4"/>
      <c r="E50" s="4"/>
      <c r="F50" s="4"/>
      <c r="G50" s="4"/>
      <c r="H50" s="4"/>
      <c r="I50" s="4"/>
      <c r="J50" s="4"/>
      <c r="K50" s="4"/>
      <c r="L50" s="4"/>
      <c r="M50" s="4"/>
      <c r="N50" s="4"/>
      <c r="O50" s="4"/>
      <c r="P50" s="4"/>
      <c r="Q50" s="4"/>
      <c r="R50" s="4"/>
      <c r="S50" s="4"/>
      <c r="T50" s="4"/>
      <c r="U50" s="4"/>
      <c r="V50" s="4"/>
      <c r="W50" s="89"/>
      <c r="X50" s="89">
        <f t="shared" ref="X50:AB50" si="118">(X49-W49)/W49</f>
        <v>0.21155943293347865</v>
      </c>
      <c r="Y50" s="89">
        <f t="shared" si="118"/>
        <v>-0.11566156615661562</v>
      </c>
      <c r="Z50" s="89">
        <f t="shared" si="118"/>
        <v>5.2417302798982247E-2</v>
      </c>
      <c r="AA50" s="89">
        <f t="shared" si="118"/>
        <v>7.8336557059961259E-2</v>
      </c>
      <c r="AB50" s="89">
        <f t="shared" si="118"/>
        <v>1.3076233183856503</v>
      </c>
      <c r="AC50" s="89">
        <f t="shared" ref="AC50:AH50" si="119">(AC49-AB49)/AB49</f>
        <v>0.25262339681305868</v>
      </c>
      <c r="AD50" s="89">
        <f t="shared" si="119"/>
        <v>0.13993174061433436</v>
      </c>
      <c r="AE50" s="89">
        <f t="shared" si="119"/>
        <v>-0.31178551986935216</v>
      </c>
      <c r="AF50" s="89">
        <f t="shared" si="119"/>
        <v>-0.24184298991496939</v>
      </c>
      <c r="AG50" s="89">
        <f t="shared" si="119"/>
        <v>1.4415753781950966</v>
      </c>
      <c r="AH50" s="89">
        <f t="shared" si="119"/>
        <v>7.7094327529110132</v>
      </c>
      <c r="AI50" s="89">
        <f t="shared" ref="AI50" si="120">(AI49-AH49)/AH49</f>
        <v>-0.19556742590571044</v>
      </c>
      <c r="AJ50" s="89">
        <f t="shared" ref="AJ50" si="121">(AJ49-AI49)/AI49</f>
        <v>-0.41453708849963383</v>
      </c>
      <c r="AK50" s="89">
        <f t="shared" ref="AK50" si="122">(AK49-AJ49)/AJ49</f>
        <v>9.5528844384962952E-2</v>
      </c>
      <c r="AL50" s="89">
        <f t="shared" ref="AL50" si="123">(AL49-AK49)/AK49</f>
        <v>0.10367316719850102</v>
      </c>
      <c r="AM50" s="89">
        <f t="shared" ref="AM50" si="124">(AM49-AL49)/AL49</f>
        <v>5.5123830395482E-2</v>
      </c>
      <c r="AN50" s="85"/>
    </row>
    <row r="51" spans="1:40" x14ac:dyDescent="0.15">
      <c r="A51" s="69" t="s">
        <v>981</v>
      </c>
      <c r="B51" s="4"/>
      <c r="C51" s="4"/>
      <c r="D51" s="4"/>
      <c r="E51" s="4"/>
      <c r="F51" s="4"/>
      <c r="G51" s="4"/>
      <c r="H51" s="4"/>
      <c r="I51" s="4"/>
      <c r="J51" s="4"/>
      <c r="K51" s="4"/>
      <c r="L51" s="4"/>
      <c r="M51" s="4"/>
      <c r="N51" s="4"/>
      <c r="O51" s="4"/>
      <c r="P51" s="4"/>
      <c r="Q51" s="4"/>
      <c r="R51" s="83"/>
      <c r="S51" s="83"/>
      <c r="T51" s="83"/>
      <c r="U51" s="83"/>
      <c r="V51" s="83"/>
      <c r="W51" s="83">
        <v>98.2</v>
      </c>
      <c r="X51" s="83">
        <v>111.5</v>
      </c>
      <c r="Y51" s="83">
        <v>99.2</v>
      </c>
      <c r="Z51" s="83">
        <v>119.9</v>
      </c>
      <c r="AA51" s="83">
        <v>109.4</v>
      </c>
      <c r="AB51" s="83">
        <v>175.6</v>
      </c>
      <c r="AC51" s="83">
        <v>189.2</v>
      </c>
      <c r="AD51" s="83">
        <v>316.89999999999998</v>
      </c>
      <c r="AE51" s="83">
        <v>303.3</v>
      </c>
      <c r="AF51" s="83">
        <v>297</v>
      </c>
      <c r="AG51" s="83">
        <v>494.8</v>
      </c>
      <c r="AH51" s="85">
        <v>3636.9</v>
      </c>
      <c r="AI51" s="85">
        <f>(1-AI56)*AI49</f>
        <v>2878.328707145864</v>
      </c>
      <c r="AJ51" s="85">
        <f t="shared" ref="AJ51:AM51" si="125">(1-AJ56)*AJ49</f>
        <v>1512.9363959134394</v>
      </c>
      <c r="AK51" s="85">
        <f t="shared" si="125"/>
        <v>1468.7953361533259</v>
      </c>
      <c r="AL51" s="85">
        <f t="shared" si="125"/>
        <v>1412.839845884534</v>
      </c>
      <c r="AM51" s="85">
        <f t="shared" si="125"/>
        <v>1271.0123914580649</v>
      </c>
      <c r="AN51" s="85"/>
    </row>
    <row r="52" spans="1:40" x14ac:dyDescent="0.15">
      <c r="A52" s="4" t="s">
        <v>1118</v>
      </c>
      <c r="B52" s="4"/>
      <c r="C52" s="4"/>
      <c r="D52" s="4"/>
      <c r="E52" s="4"/>
      <c r="F52" s="4"/>
      <c r="G52" s="4"/>
      <c r="H52" s="4"/>
      <c r="I52" s="4"/>
      <c r="J52" s="4"/>
      <c r="K52" s="4"/>
      <c r="L52" s="4"/>
      <c r="M52" s="4"/>
      <c r="N52" s="4"/>
      <c r="O52" s="4"/>
      <c r="P52" s="4"/>
      <c r="Q52" s="4"/>
      <c r="R52" s="83"/>
      <c r="S52" s="83"/>
      <c r="T52" s="83"/>
      <c r="U52" s="83"/>
      <c r="V52" s="83"/>
      <c r="W52" s="83"/>
      <c r="X52" s="83">
        <f>X51/X47</f>
        <v>2719.5121951219512</v>
      </c>
      <c r="Y52" s="83">
        <f t="shared" ref="Y52:AH52" si="126">Y51/Y47</f>
        <v>3006.060606060606</v>
      </c>
      <c r="Z52" s="83">
        <f t="shared" si="126"/>
        <v>3996.666666666667</v>
      </c>
      <c r="AA52" s="83">
        <f t="shared" si="126"/>
        <v>3315.151515151515</v>
      </c>
      <c r="AB52" s="83">
        <f t="shared" si="126"/>
        <v>3990.909090909091</v>
      </c>
      <c r="AC52" s="83">
        <f t="shared" si="126"/>
        <v>4204.4444444444443</v>
      </c>
      <c r="AD52" s="83">
        <f t="shared" si="126"/>
        <v>6287.6984126984125</v>
      </c>
      <c r="AE52" s="83">
        <f t="shared" si="126"/>
        <v>4868.3788121990374</v>
      </c>
      <c r="AF52" s="83">
        <f t="shared" si="126"/>
        <v>4113.573407202216</v>
      </c>
      <c r="AG52" s="83">
        <f t="shared" si="126"/>
        <v>4564.5756457564576</v>
      </c>
      <c r="AH52" s="83">
        <f t="shared" si="126"/>
        <v>23848.524590163935</v>
      </c>
      <c r="AI52" s="85"/>
      <c r="AJ52" s="85"/>
      <c r="AK52" s="85"/>
      <c r="AL52" s="85"/>
      <c r="AM52" s="85"/>
      <c r="AN52" s="85"/>
    </row>
    <row r="53" spans="1:40" x14ac:dyDescent="0.15">
      <c r="A53" s="4" t="s">
        <v>1127</v>
      </c>
      <c r="B53" s="4"/>
      <c r="C53" s="4"/>
      <c r="D53" s="4"/>
      <c r="E53" s="4"/>
      <c r="F53" s="4"/>
      <c r="G53" s="4"/>
      <c r="H53" s="4"/>
      <c r="I53" s="4"/>
      <c r="J53" s="4"/>
      <c r="K53" s="4"/>
      <c r="L53" s="4"/>
      <c r="M53" s="4"/>
      <c r="N53" s="4"/>
      <c r="O53" s="4"/>
      <c r="P53" s="4"/>
      <c r="Q53" s="4"/>
      <c r="R53" s="83"/>
      <c r="S53" s="83"/>
      <c r="T53" s="83"/>
      <c r="U53" s="83"/>
      <c r="V53" s="83"/>
      <c r="W53" s="83" cm="1">
        <f t="array" ref="W53">INDEX(Lithium!$B$17:$B$22,MATCH(TRUE,Lithium!$A$17:$A$22&gt;'Operating Model'!W36,0))</f>
        <v>0.08</v>
      </c>
      <c r="X53" s="83" cm="1">
        <f t="array" ref="X53">INDEX(Lithium!$B$17:$B$22,MATCH(TRUE,Lithium!$A$17:$A$22&gt;'Operating Model'!X36,0))</f>
        <v>0.08</v>
      </c>
      <c r="Y53" s="83" cm="1">
        <f t="array" ref="Y53">INDEX(Lithium!$B$17:$B$22,MATCH(TRUE,Lithium!$A$17:$A$22&gt;'Operating Model'!Y36,0))</f>
        <v>0.1</v>
      </c>
      <c r="Z53" s="83" cm="1">
        <f t="array" ref="Z53">INDEX(Lithium!$B$17:$B$22,MATCH(TRUE,Lithium!$A$17:$A$22&gt;'Operating Model'!Z36,0))</f>
        <v>0.1</v>
      </c>
      <c r="AA53" s="83" cm="1">
        <f t="array" ref="AA53">INDEX(Lithium!$B$17:$B$22,MATCH(TRUE,Lithium!$A$17:$A$22&gt;'Operating Model'!AA36,0))</f>
        <v>0.1</v>
      </c>
      <c r="AB53" s="83" cm="1">
        <f t="array" ref="AB53">INDEX(Lithium!$B$17:$B$22,MATCH(TRUE,Lithium!$A$17:$A$22&gt;'Operating Model'!AB36,0))</f>
        <v>0.4</v>
      </c>
      <c r="AC53" s="83" cm="1">
        <f t="array" ref="AC53">INDEX(Lithium!$B$17:$B$22,MATCH(TRUE,Lithium!$A$17:$A$22&gt;'Operating Model'!AC36,0))</f>
        <v>0.4</v>
      </c>
      <c r="AD53" s="83" cm="1">
        <f t="array" ref="AD53">INDEX(Lithium!$B$17:$B$22,MATCH(TRUE,Lithium!$A$17:$A$22&gt;'Operating Model'!AD36,0))</f>
        <v>0.4</v>
      </c>
      <c r="AE53" s="83" cm="1">
        <f t="array" ref="AE53">INDEX(Lithium!$B$17:$B$22,MATCH(TRUE,Lithium!$A$17:$A$22&gt;'Operating Model'!AE36,0))</f>
        <v>0.4</v>
      </c>
      <c r="AF53" s="83" cm="1">
        <f t="array" ref="AF53">INDEX(Lithium!$B$17:$B$22,MATCH(TRUE,Lithium!$A$17:$A$22&gt;'Operating Model'!AF36,0))</f>
        <v>0.1</v>
      </c>
      <c r="AG53" s="83" cm="1">
        <f t="array" ref="AG53">INDEX(Lithium!$B$17:$B$22,MATCH(TRUE,Lithium!$A$17:$A$22&gt;'Operating Model'!AG36,0))</f>
        <v>0.25</v>
      </c>
      <c r="AH53" s="83" cm="1">
        <f t="array" ref="AH53">INDEX(Lithium!$B$17:$B$22,MATCH(TRUE,Lithium!$A$17:$A$22&gt;'Operating Model'!AH36,0))</f>
        <v>0.4</v>
      </c>
      <c r="AI53" s="85"/>
      <c r="AJ53" s="85"/>
      <c r="AK53" s="85"/>
      <c r="AL53" s="85"/>
      <c r="AM53" s="85"/>
      <c r="AN53" s="85"/>
    </row>
    <row r="54" spans="1:40" x14ac:dyDescent="0.15">
      <c r="A54" s="4" t="s">
        <v>1129</v>
      </c>
      <c r="B54" s="4"/>
      <c r="C54" s="4"/>
      <c r="D54" s="4"/>
      <c r="E54" s="4"/>
      <c r="F54" s="4"/>
      <c r="G54" s="4"/>
      <c r="H54" s="4"/>
      <c r="I54" s="4"/>
      <c r="J54" s="4"/>
      <c r="K54" s="4"/>
      <c r="L54" s="4"/>
      <c r="M54" s="4"/>
      <c r="N54" s="4"/>
      <c r="O54" s="4"/>
      <c r="P54" s="4"/>
      <c r="Q54" s="4"/>
      <c r="R54" s="83"/>
      <c r="S54" s="83"/>
      <c r="T54" s="83"/>
      <c r="U54" s="83"/>
      <c r="V54" s="83"/>
      <c r="W54" s="83"/>
      <c r="X54" s="83"/>
      <c r="Y54" s="83"/>
      <c r="Z54" s="83"/>
      <c r="AA54" s="83"/>
      <c r="AB54" s="83" cm="1">
        <f t="array" ref="AB54">SUMPRODUCT(Lithium!$A$17:INDEX(Lithium!$A$17:$A$22, MATCH(TRUE, Lithium!$A$17:$A$22&gt;'Operating Model'!AB36, 0)-1), Lithium!$B$17:INDEX(Lithium!$B$17:$B$22, MATCH(TRUE, Lithium!$A$17:$A$22&gt;'Operating Model'!AB36, 0)-1))</f>
        <v>4962</v>
      </c>
      <c r="AC54" s="83"/>
      <c r="AD54" s="83"/>
      <c r="AE54" s="83"/>
      <c r="AF54" s="83"/>
      <c r="AG54" s="83"/>
      <c r="AH54" s="83"/>
      <c r="AI54" s="89"/>
      <c r="AJ54" s="89"/>
      <c r="AK54" s="89"/>
      <c r="AL54" s="89"/>
      <c r="AM54" s="85"/>
      <c r="AN54" s="85"/>
    </row>
    <row r="55" spans="1:40" x14ac:dyDescent="0.15">
      <c r="A55" s="4" t="s">
        <v>1122</v>
      </c>
      <c r="B55" s="4"/>
      <c r="C55" s="4"/>
      <c r="D55" s="4"/>
      <c r="E55" s="4"/>
      <c r="F55" s="4"/>
      <c r="G55" s="4"/>
      <c r="H55" s="4"/>
      <c r="I55" s="4"/>
      <c r="J55" s="4"/>
      <c r="K55" s="4"/>
      <c r="L55" s="4"/>
      <c r="M55" s="4"/>
      <c r="N55" s="4"/>
      <c r="O55" s="4"/>
      <c r="P55" s="4"/>
      <c r="Q55" s="4"/>
      <c r="R55" s="83"/>
      <c r="S55" s="83"/>
      <c r="T55" s="83"/>
      <c r="U55" s="83"/>
      <c r="V55" s="83"/>
      <c r="W55" s="83">
        <f>W53*W49</f>
        <v>14.672000000000001</v>
      </c>
      <c r="X55" s="83">
        <f t="shared" ref="X55:AC55" si="127">X53*X49</f>
        <v>17.776</v>
      </c>
      <c r="Y55" s="83">
        <f t="shared" si="127"/>
        <v>19.650000000000002</v>
      </c>
      <c r="Z55" s="83">
        <f t="shared" si="127"/>
        <v>20.680000000000003</v>
      </c>
      <c r="AA55" s="83">
        <f t="shared" si="127"/>
        <v>22.3</v>
      </c>
      <c r="AB55" s="83">
        <f t="shared" si="127"/>
        <v>205.84000000000003</v>
      </c>
      <c r="AC55" s="83">
        <f t="shared" si="127"/>
        <v>257.84000000000003</v>
      </c>
      <c r="AD55" s="83">
        <f t="shared" ref="AD55" si="128">AD53*AD49</f>
        <v>293.92</v>
      </c>
      <c r="AE55" s="83">
        <f t="shared" ref="AE55" si="129">AE53*AE49</f>
        <v>202.28</v>
      </c>
      <c r="AF55" s="83">
        <f t="shared" ref="AF55" si="130">AF53*AF49</f>
        <v>38.339999999999996</v>
      </c>
      <c r="AG55" s="83">
        <f t="shared" ref="AG55" si="131">AG53*AG49</f>
        <v>234.02500000000001</v>
      </c>
      <c r="AH55" s="83">
        <f t="shared" ref="AH55" si="132">AH53*AH49</f>
        <v>3261.16</v>
      </c>
      <c r="AI55" s="85"/>
      <c r="AJ55" s="85"/>
      <c r="AK55" s="85"/>
      <c r="AL55" s="85"/>
      <c r="AM55" s="85"/>
      <c r="AN55" s="85"/>
    </row>
    <row r="56" spans="1:40" x14ac:dyDescent="0.15">
      <c r="A56" s="69" t="s">
        <v>980</v>
      </c>
      <c r="B56" s="4"/>
      <c r="C56" s="4"/>
      <c r="D56" s="4"/>
      <c r="E56" s="4"/>
      <c r="F56" s="4"/>
      <c r="G56" s="4"/>
      <c r="H56" s="4"/>
      <c r="I56" s="4"/>
      <c r="J56" s="4"/>
      <c r="K56" s="4"/>
      <c r="L56" s="4"/>
      <c r="M56" s="4"/>
      <c r="N56" s="4"/>
      <c r="O56" s="4"/>
      <c r="P56" s="4"/>
      <c r="Q56" s="4"/>
      <c r="R56" s="4"/>
      <c r="S56" s="4"/>
      <c r="T56" s="4"/>
      <c r="U56" s="4"/>
      <c r="V56" s="4"/>
      <c r="W56" s="89">
        <f t="shared" ref="W56:AH56" si="133">W58/W49</f>
        <v>0.46455834242093785</v>
      </c>
      <c r="X56" s="89">
        <f t="shared" si="133"/>
        <v>0.49819981998199819</v>
      </c>
      <c r="Y56" s="89">
        <f t="shared" si="133"/>
        <v>0.49516539440203561</v>
      </c>
      <c r="Z56" s="89">
        <f t="shared" si="133"/>
        <v>0.42021276595744683</v>
      </c>
      <c r="AA56" s="89">
        <f t="shared" si="133"/>
        <v>0.50941704035874436</v>
      </c>
      <c r="AB56" s="89">
        <f t="shared" si="133"/>
        <v>0.65876408861251456</v>
      </c>
      <c r="AC56" s="89">
        <f t="shared" si="133"/>
        <v>0.70648464163822533</v>
      </c>
      <c r="AD56" s="89">
        <f t="shared" si="133"/>
        <v>0.56872618399564512</v>
      </c>
      <c r="AE56" s="89">
        <f t="shared" si="133"/>
        <v>0.40023729483883724</v>
      </c>
      <c r="AF56" s="89">
        <f t="shared" si="133"/>
        <v>0.22535211267605629</v>
      </c>
      <c r="AG56" s="89">
        <f t="shared" si="133"/>
        <v>0.47142399316312361</v>
      </c>
      <c r="AH56" s="89">
        <f t="shared" si="133"/>
        <v>0.55391333145261201</v>
      </c>
      <c r="AI56" s="89">
        <f>AVERAGE(AB56:AE56,AG56)</f>
        <v>0.56112724044966911</v>
      </c>
      <c r="AJ56" s="89">
        <f>($AI$56-$AG$56)*(AJ8-$AI$8)/2+$AI$56</f>
        <v>0.60597886409294188</v>
      </c>
      <c r="AK56" s="89">
        <f t="shared" ref="AK56:AM56" si="134">($AI$56-$AG$56)*(AK8-$AI$8)/2+$AI$56</f>
        <v>0.65083048773621455</v>
      </c>
      <c r="AL56" s="89">
        <f t="shared" si="134"/>
        <v>0.69568211137948732</v>
      </c>
      <c r="AM56" s="89">
        <f t="shared" si="134"/>
        <v>0.7405337350227601</v>
      </c>
      <c r="AN56" s="85"/>
    </row>
    <row r="57" spans="1:40" x14ac:dyDescent="0.15">
      <c r="A57" s="4" t="s">
        <v>1071</v>
      </c>
      <c r="B57" s="4"/>
      <c r="C57" s="4"/>
      <c r="D57" s="4"/>
      <c r="E57" s="4"/>
      <c r="F57" s="4"/>
      <c r="G57" s="4"/>
      <c r="H57" s="4"/>
      <c r="I57" s="4"/>
      <c r="J57" s="4"/>
      <c r="K57" s="4"/>
      <c r="L57" s="4"/>
      <c r="M57" s="4"/>
      <c r="N57" s="4"/>
      <c r="O57" s="4"/>
      <c r="P57" s="4"/>
      <c r="Q57" s="4"/>
      <c r="R57" s="4"/>
      <c r="S57" s="4"/>
      <c r="T57" s="4"/>
      <c r="U57" s="4"/>
      <c r="V57" s="4"/>
      <c r="W57" s="179">
        <f t="shared" ref="W57:AH57" si="135">W56/W36</f>
        <v>1.0493750675873907E-4</v>
      </c>
      <c r="X57" s="179">
        <f t="shared" si="135"/>
        <v>1.0244701212872675E-4</v>
      </c>
      <c r="Y57" s="179">
        <f t="shared" si="135"/>
        <v>9.0956170904121165E-5</v>
      </c>
      <c r="Z57" s="179">
        <f t="shared" si="135"/>
        <v>8.0269869332845619E-5</v>
      </c>
      <c r="AA57" s="179">
        <f t="shared" si="135"/>
        <v>8.8455815307995195E-5</v>
      </c>
      <c r="AB57" s="179">
        <f t="shared" si="135"/>
        <v>6.3574994075710729E-5</v>
      </c>
      <c r="AC57" s="179">
        <f t="shared" si="135"/>
        <v>5.4470673989069029E-5</v>
      </c>
      <c r="AD57" s="179">
        <f t="shared" si="135"/>
        <v>3.4914739026069438E-5</v>
      </c>
      <c r="AE57" s="179">
        <f t="shared" si="135"/>
        <v>3.5697225725904142E-5</v>
      </c>
      <c r="AF57" s="179">
        <f t="shared" si="135"/>
        <v>3.7995635251400485E-5</v>
      </c>
      <c r="AG57" s="179">
        <f t="shared" si="135"/>
        <v>5.0690751953024042E-5</v>
      </c>
      <c r="AH57" s="179">
        <f t="shared" si="135"/>
        <v>1.065217945101177E-5</v>
      </c>
      <c r="AI57" s="85"/>
      <c r="AJ57" s="85"/>
      <c r="AK57" s="85"/>
      <c r="AL57" s="85"/>
      <c r="AM57" s="85"/>
      <c r="AN57" s="85"/>
    </row>
    <row r="58" spans="1:40" x14ac:dyDescent="0.15">
      <c r="A58" s="69" t="s">
        <v>1006</v>
      </c>
      <c r="B58" s="4"/>
      <c r="C58" s="4"/>
      <c r="D58" s="4"/>
      <c r="E58" s="4"/>
      <c r="F58" s="4"/>
      <c r="G58" s="4"/>
      <c r="H58" s="4"/>
      <c r="I58" s="4"/>
      <c r="J58" s="4"/>
      <c r="K58" s="4"/>
      <c r="L58" s="4"/>
      <c r="M58" s="4"/>
      <c r="N58" s="4"/>
      <c r="O58" s="4"/>
      <c r="P58" s="4"/>
      <c r="Q58" s="4"/>
      <c r="R58" s="4"/>
      <c r="S58" s="4"/>
      <c r="T58" s="4"/>
      <c r="U58" s="4"/>
      <c r="V58" s="4"/>
      <c r="W58" s="85">
        <f t="shared" ref="W58:AH58" si="136">W49-W51</f>
        <v>85.2</v>
      </c>
      <c r="X58" s="85">
        <f t="shared" si="136"/>
        <v>110.69999999999999</v>
      </c>
      <c r="Y58" s="85">
        <f t="shared" si="136"/>
        <v>97.3</v>
      </c>
      <c r="Z58" s="85">
        <f t="shared" si="136"/>
        <v>86.9</v>
      </c>
      <c r="AA58" s="85">
        <f t="shared" si="136"/>
        <v>113.6</v>
      </c>
      <c r="AB58" s="85">
        <f t="shared" si="136"/>
        <v>339</v>
      </c>
      <c r="AC58" s="85">
        <f t="shared" si="136"/>
        <v>455.40000000000003</v>
      </c>
      <c r="AD58" s="85">
        <f t="shared" si="136"/>
        <v>417.9</v>
      </c>
      <c r="AE58" s="85">
        <f t="shared" si="136"/>
        <v>202.39999999999998</v>
      </c>
      <c r="AF58" s="85">
        <f t="shared" si="136"/>
        <v>86.399999999999977</v>
      </c>
      <c r="AG58" s="85">
        <f t="shared" si="136"/>
        <v>441.3</v>
      </c>
      <c r="AH58" s="85">
        <f t="shared" si="136"/>
        <v>4516</v>
      </c>
      <c r="AI58" s="85">
        <f>AI56*AI49</f>
        <v>3680.1296261874691</v>
      </c>
      <c r="AJ58" s="85">
        <f t="shared" ref="AJ58:AM58" si="137">AJ56*AJ49</f>
        <v>2326.7977148737327</v>
      </c>
      <c r="AK58" s="85">
        <f t="shared" si="137"/>
        <v>2737.744136982868</v>
      </c>
      <c r="AL58" s="85">
        <f t="shared" si="137"/>
        <v>3229.8048973772029</v>
      </c>
      <c r="AM58" s="85">
        <f t="shared" si="137"/>
        <v>3627.5527132177081</v>
      </c>
      <c r="AN58" s="85"/>
    </row>
    <row r="59" spans="1:40" x14ac:dyDescent="0.15">
      <c r="A59" s="86"/>
      <c r="B59" s="83"/>
      <c r="C59" s="83"/>
      <c r="D59" s="83"/>
      <c r="E59" s="83"/>
      <c r="F59" s="83"/>
      <c r="G59" s="83"/>
      <c r="H59" s="83"/>
      <c r="I59" s="83"/>
      <c r="J59" s="83"/>
      <c r="K59" s="83"/>
      <c r="L59" s="83"/>
      <c r="M59" s="83"/>
      <c r="N59" s="83"/>
      <c r="O59" s="83"/>
      <c r="P59" s="83"/>
      <c r="Q59" s="83"/>
      <c r="R59" s="83"/>
      <c r="S59" s="83"/>
      <c r="T59" s="83"/>
      <c r="U59" s="83"/>
      <c r="V59" s="83"/>
      <c r="W59" s="4"/>
      <c r="X59" s="4"/>
      <c r="Y59" s="4"/>
      <c r="Z59" s="4"/>
      <c r="AA59" s="83"/>
      <c r="AB59" s="83"/>
      <c r="AC59" s="83"/>
      <c r="AD59" s="83"/>
      <c r="AE59" s="83"/>
      <c r="AF59" s="83"/>
      <c r="AG59" s="83"/>
      <c r="AH59" s="85"/>
      <c r="AI59" s="85"/>
      <c r="AJ59" s="85"/>
      <c r="AK59" s="85"/>
      <c r="AL59" s="85"/>
      <c r="AM59" s="85"/>
      <c r="AN59" s="85"/>
    </row>
    <row r="60" spans="1:40" x14ac:dyDescent="0.15">
      <c r="A60" s="71" t="s">
        <v>940</v>
      </c>
      <c r="B60" s="4"/>
      <c r="C60" s="4"/>
      <c r="D60" s="4"/>
      <c r="E60" s="4"/>
      <c r="F60" s="4"/>
      <c r="G60" s="4"/>
      <c r="H60" s="4"/>
      <c r="I60" s="4"/>
      <c r="J60" s="4"/>
      <c r="K60" s="4"/>
      <c r="L60" s="4"/>
      <c r="M60" s="4"/>
      <c r="N60" s="4"/>
      <c r="O60" s="4"/>
      <c r="P60" s="4"/>
      <c r="Q60" s="4"/>
      <c r="R60" s="4"/>
      <c r="S60" s="4"/>
      <c r="T60" s="4"/>
      <c r="U60" s="4"/>
      <c r="V60" s="4"/>
      <c r="W60" s="4"/>
      <c r="X60" s="4"/>
      <c r="Y60" s="4"/>
      <c r="Z60" s="4"/>
      <c r="AA60" s="83"/>
      <c r="AB60" s="83"/>
      <c r="AC60" s="83"/>
      <c r="AD60" s="83"/>
      <c r="AE60" s="83"/>
      <c r="AF60" s="83"/>
      <c r="AG60" s="83"/>
      <c r="AH60" s="85"/>
      <c r="AI60" s="85"/>
      <c r="AJ60" s="85"/>
      <c r="AK60" s="85"/>
      <c r="AL60" s="85"/>
      <c r="AM60" s="85"/>
      <c r="AN60" s="85"/>
    </row>
    <row r="61" spans="1:40" x14ac:dyDescent="0.15">
      <c r="A61" s="69" t="s">
        <v>979</v>
      </c>
      <c r="B61" s="4"/>
      <c r="C61" s="4"/>
      <c r="D61" s="4"/>
      <c r="E61" s="4"/>
      <c r="F61" s="4"/>
      <c r="G61" s="4"/>
      <c r="H61" s="4"/>
      <c r="I61" s="4"/>
      <c r="J61" s="4"/>
      <c r="K61" s="4"/>
      <c r="L61" s="4"/>
      <c r="M61" s="4"/>
      <c r="N61" s="4"/>
      <c r="O61" s="4"/>
      <c r="P61" s="4"/>
      <c r="Q61" s="4"/>
      <c r="R61" s="4"/>
      <c r="S61" s="4"/>
      <c r="T61" s="4"/>
      <c r="U61" s="4"/>
      <c r="V61" s="4"/>
      <c r="W61" s="83">
        <v>497</v>
      </c>
      <c r="X61" s="83">
        <v>500</v>
      </c>
      <c r="Y61" s="83">
        <v>423</v>
      </c>
      <c r="Z61" s="83">
        <v>375</v>
      </c>
      <c r="AA61" s="83">
        <v>347</v>
      </c>
      <c r="AB61" s="83">
        <v>263</v>
      </c>
      <c r="AC61" s="83">
        <v>282</v>
      </c>
      <c r="AD61" s="83">
        <v>322</v>
      </c>
      <c r="AE61" s="83">
        <v>355</v>
      </c>
      <c r="AF61" s="83">
        <v>288</v>
      </c>
      <c r="AG61" s="85">
        <v>466</v>
      </c>
      <c r="AH61" s="85">
        <v>910</v>
      </c>
      <c r="AI61" s="85">
        <v>530</v>
      </c>
      <c r="AJ61" s="85">
        <f>AJ62*(1-$AB$3)^(AI8-$AH$8)*(1-$AB$3)+$AB$3*AVERAGE($AB$61:$AG$61)</f>
        <v>500</v>
      </c>
      <c r="AK61" s="85">
        <f t="shared" ref="AK61" si="138">AK62*(1-$AB$3)^(AJ8-$AH$8)*(1-$AB$3)+$AB$3*AVERAGE($AB$61:$AG$61)</f>
        <v>480</v>
      </c>
      <c r="AL61" s="85">
        <f>AK61+30</f>
        <v>510</v>
      </c>
      <c r="AM61" s="85">
        <f>AL61+30</f>
        <v>540</v>
      </c>
      <c r="AN61" s="85"/>
    </row>
    <row r="62" spans="1:40" x14ac:dyDescent="0.15">
      <c r="A62" s="4" t="s">
        <v>1143</v>
      </c>
      <c r="B62" s="4"/>
      <c r="C62" s="4"/>
      <c r="D62" s="4"/>
      <c r="E62" s="4"/>
      <c r="F62" s="4"/>
      <c r="G62" s="4"/>
      <c r="H62" s="4"/>
      <c r="I62" s="4"/>
      <c r="J62" s="4"/>
      <c r="K62" s="4"/>
      <c r="L62" s="4"/>
      <c r="M62" s="4"/>
      <c r="N62" s="4"/>
      <c r="O62" s="4"/>
      <c r="P62" s="4"/>
      <c r="Q62" s="4"/>
      <c r="R62" s="4"/>
      <c r="S62" s="4"/>
      <c r="T62" s="4"/>
      <c r="U62" s="4"/>
      <c r="V62" s="4"/>
      <c r="W62" s="83"/>
      <c r="X62" s="83"/>
      <c r="Y62" s="83"/>
      <c r="Z62" s="83"/>
      <c r="AA62" s="83"/>
      <c r="AB62" s="83"/>
      <c r="AC62" s="83"/>
      <c r="AD62" s="83"/>
      <c r="AE62" s="83"/>
      <c r="AF62" s="83"/>
      <c r="AG62" s="85"/>
      <c r="AH62" s="85"/>
      <c r="AI62" s="85"/>
      <c r="AJ62" s="85">
        <v>500</v>
      </c>
      <c r="AK62" s="85">
        <v>480</v>
      </c>
      <c r="AL62" s="85">
        <v>450</v>
      </c>
      <c r="AM62" s="85">
        <v>430</v>
      </c>
      <c r="AN62" s="85"/>
    </row>
    <row r="63" spans="1:40" x14ac:dyDescent="0.15">
      <c r="A63" s="4" t="s">
        <v>1097</v>
      </c>
      <c r="B63" s="82"/>
      <c r="C63" s="82"/>
      <c r="D63" s="82"/>
      <c r="E63" s="82"/>
      <c r="F63" s="82"/>
      <c r="G63" s="82"/>
      <c r="H63" s="82"/>
      <c r="I63" s="82"/>
      <c r="J63" s="82"/>
      <c r="K63" s="82"/>
      <c r="L63" s="82"/>
      <c r="M63" s="82"/>
      <c r="N63" s="82"/>
      <c r="O63" s="82"/>
      <c r="P63" s="82"/>
      <c r="Q63" s="82"/>
      <c r="R63" s="82"/>
      <c r="S63" s="82"/>
      <c r="T63" s="82"/>
      <c r="U63" s="82"/>
      <c r="V63" s="82"/>
      <c r="W63" s="89"/>
      <c r="X63" s="89">
        <f t="shared" ref="X63:AI63" si="139">(X61-W61)/W61</f>
        <v>6.0362173038229373E-3</v>
      </c>
      <c r="Y63" s="89">
        <f t="shared" si="139"/>
        <v>-0.154</v>
      </c>
      <c r="Z63" s="89">
        <f t="shared" si="139"/>
        <v>-0.11347517730496454</v>
      </c>
      <c r="AA63" s="89">
        <f t="shared" si="139"/>
        <v>-7.4666666666666673E-2</v>
      </c>
      <c r="AB63" s="89">
        <f t="shared" si="139"/>
        <v>-0.24207492795389049</v>
      </c>
      <c r="AC63" s="89">
        <f t="shared" si="139"/>
        <v>7.2243346007604556E-2</v>
      </c>
      <c r="AD63" s="89">
        <f t="shared" si="139"/>
        <v>0.14184397163120568</v>
      </c>
      <c r="AE63" s="89">
        <f t="shared" si="139"/>
        <v>0.10248447204968944</v>
      </c>
      <c r="AF63" s="89">
        <f t="shared" si="139"/>
        <v>-0.18873239436619718</v>
      </c>
      <c r="AG63" s="89">
        <f t="shared" si="139"/>
        <v>0.61805555555555558</v>
      </c>
      <c r="AH63" s="89">
        <f t="shared" si="139"/>
        <v>0.9527896995708155</v>
      </c>
      <c r="AI63" s="89">
        <f t="shared" si="139"/>
        <v>-0.4175824175824176</v>
      </c>
      <c r="AJ63" s="89">
        <f>(AJ62-AI61)/AI61*(1+$AB$3)^(AI8-$AH$8)</f>
        <v>-5.6603773584905662E-2</v>
      </c>
      <c r="AK63" s="89">
        <f>(AK62-AJ62)/AJ62*(1+$AB$3)^(AJ8-$AH$8)</f>
        <v>-0.04</v>
      </c>
      <c r="AL63" s="89">
        <f>(AL62-AK62)/AK62*(1+$AB$3)^(AK8-$AH$8)</f>
        <v>-6.25E-2</v>
      </c>
      <c r="AM63" s="89">
        <f>(AM62-AL62)/AL62*(1+$AB$3)^(AL8-$AH$8)</f>
        <v>-4.4444444444444446E-2</v>
      </c>
      <c r="AN63" s="85"/>
    </row>
    <row r="64" spans="1:40" x14ac:dyDescent="0.15">
      <c r="A64" s="4" t="s">
        <v>1101</v>
      </c>
      <c r="B64" s="82"/>
      <c r="C64" s="82"/>
      <c r="D64" s="82"/>
      <c r="E64" s="82"/>
      <c r="F64" s="82"/>
      <c r="G64" s="82"/>
      <c r="H64" s="82"/>
      <c r="I64" s="82"/>
      <c r="J64" s="82"/>
      <c r="K64" s="82"/>
      <c r="L64" s="82"/>
      <c r="M64" s="82"/>
      <c r="N64" s="82"/>
      <c r="O64" s="82"/>
      <c r="P64" s="82"/>
      <c r="Q64" s="82"/>
      <c r="R64" s="82"/>
      <c r="S64" s="82"/>
      <c r="T64" s="82"/>
      <c r="U64" s="82"/>
      <c r="V64" s="82"/>
      <c r="W64" s="188">
        <f t="shared" ref="W64:AH64" si="140">W67/W61</f>
        <v>1.1181086519114689</v>
      </c>
      <c r="X64" s="188">
        <f t="shared" si="140"/>
        <v>1.2101999999999999</v>
      </c>
      <c r="Y64" s="188">
        <f t="shared" si="140"/>
        <v>1.4333333333333331</v>
      </c>
      <c r="Z64" s="188">
        <f t="shared" si="140"/>
        <v>1.5581333333333331</v>
      </c>
      <c r="AA64" s="188">
        <f t="shared" si="140"/>
        <v>1.2409221902017291</v>
      </c>
      <c r="AB64" s="188">
        <f t="shared" si="140"/>
        <v>1.5334600760456274</v>
      </c>
      <c r="AC64" s="188">
        <f t="shared" si="140"/>
        <v>1.3450354609929078</v>
      </c>
      <c r="AD64" s="188">
        <f t="shared" si="140"/>
        <v>0.83074534161490687</v>
      </c>
      <c r="AE64" s="188">
        <f t="shared" si="140"/>
        <v>0.5977464788732394</v>
      </c>
      <c r="AF64" s="188">
        <f t="shared" si="140"/>
        <v>0.72673611111111114</v>
      </c>
      <c r="AG64" s="188">
        <f t="shared" si="140"/>
        <v>0.89399141630901291</v>
      </c>
      <c r="AH64" s="188">
        <f t="shared" si="140"/>
        <v>0.48043956043956043</v>
      </c>
      <c r="AI64" s="188">
        <f>AI66</f>
        <v>0.5</v>
      </c>
      <c r="AJ64" s="188">
        <f t="shared" ref="AJ64:AM64" si="141">AJ66</f>
        <v>0.55000000000000004</v>
      </c>
      <c r="AK64" s="188">
        <f t="shared" si="141"/>
        <v>0.6</v>
      </c>
      <c r="AL64" s="188">
        <f t="shared" si="141"/>
        <v>0.65</v>
      </c>
      <c r="AM64" s="188">
        <f t="shared" si="141"/>
        <v>0.7</v>
      </c>
      <c r="AN64" s="85"/>
    </row>
    <row r="65" spans="1:40" x14ac:dyDescent="0.15">
      <c r="A65" s="4" t="s">
        <v>1102</v>
      </c>
      <c r="B65" s="82"/>
      <c r="C65" s="82"/>
      <c r="D65" s="82"/>
      <c r="E65" s="82"/>
      <c r="F65" s="82"/>
      <c r="G65" s="82"/>
      <c r="H65" s="82"/>
      <c r="I65" s="82"/>
      <c r="J65" s="82"/>
      <c r="K65" s="82"/>
      <c r="L65" s="82"/>
      <c r="M65" s="82"/>
      <c r="N65" s="82"/>
      <c r="O65" s="82"/>
      <c r="P65" s="82"/>
      <c r="Q65" s="82"/>
      <c r="R65" s="82"/>
      <c r="S65" s="82"/>
      <c r="T65" s="82"/>
      <c r="U65" s="82"/>
      <c r="V65" s="82"/>
      <c r="W65" s="188"/>
      <c r="X65" s="89">
        <f t="shared" ref="X65" si="142">(X64-W64)/W64</f>
        <v>8.2363505488572825E-2</v>
      </c>
      <c r="Y65" s="89">
        <f t="shared" ref="Y65" si="143">(Y64-X64)/X64</f>
        <v>0.18437723792210642</v>
      </c>
      <c r="Z65" s="89">
        <f t="shared" ref="Z65" si="144">(Z64-Y64)/Y64</f>
        <v>8.7069767441860499E-2</v>
      </c>
      <c r="AA65" s="89">
        <f t="shared" ref="AA65" si="145">(AA64-Z64)/Z64</f>
        <v>-0.20358408124995983</v>
      </c>
      <c r="AB65" s="89">
        <f t="shared" ref="AB65" si="146">(AB64-AA64)/AA64</f>
        <v>0.23574232788628124</v>
      </c>
      <c r="AC65" s="89">
        <f t="shared" ref="AC65" si="147">(AC64-AB64)/AB64</f>
        <v>-0.1228754618370078</v>
      </c>
      <c r="AD65" s="89">
        <f t="shared" ref="AD65" si="148">(AD64-AC64)/AC64</f>
        <v>-0.38236175498179875</v>
      </c>
      <c r="AE65" s="89">
        <f t="shared" ref="AE65" si="149">(AE64-AD64)/AD64</f>
        <v>-0.28046965907595112</v>
      </c>
      <c r="AF65" s="89">
        <f t="shared" ref="AF65" si="150">(AF64-AE64)/AE64</f>
        <v>0.21579321133102955</v>
      </c>
      <c r="AG65" s="89">
        <f t="shared" ref="AG65" si="151">(AG64-AF64)/AF64</f>
        <v>0.23014585712850313</v>
      </c>
      <c r="AH65" s="89">
        <f t="shared" ref="AH65" si="152">(AH64-AG64)/AG64</f>
        <v>-0.46259041007000684</v>
      </c>
      <c r="AI65" s="89">
        <f t="shared" ref="AI65" si="153">(AI64-AH64)/AH64</f>
        <v>4.071363220494055E-2</v>
      </c>
      <c r="AJ65" s="89">
        <f t="shared" ref="AJ65" si="154">(AJ64-AI64)/AI64</f>
        <v>0.10000000000000009</v>
      </c>
      <c r="AK65" s="89">
        <f t="shared" ref="AK65" si="155">(AK64-AJ64)/AJ64</f>
        <v>9.0909090909090787E-2</v>
      </c>
      <c r="AL65" s="89">
        <f t="shared" ref="AL65" si="156">(AL64-AK64)/AK64</f>
        <v>8.3333333333333412E-2</v>
      </c>
      <c r="AM65" s="89">
        <f t="shared" ref="AM65" si="157">(AM64-AL64)/AL64</f>
        <v>7.6923076923076816E-2</v>
      </c>
      <c r="AN65" s="85"/>
    </row>
    <row r="66" spans="1:40" x14ac:dyDescent="0.15">
      <c r="A66" s="4" t="s">
        <v>1103</v>
      </c>
      <c r="B66" s="82"/>
      <c r="C66" s="82"/>
      <c r="D66" s="82"/>
      <c r="E66" s="82"/>
      <c r="F66" s="82"/>
      <c r="G66" s="82"/>
      <c r="H66" s="82"/>
      <c r="I66" s="82"/>
      <c r="J66" s="82"/>
      <c r="K66" s="82"/>
      <c r="L66" s="82"/>
      <c r="M66" s="82"/>
      <c r="N66" s="82"/>
      <c r="O66" s="82"/>
      <c r="P66" s="82"/>
      <c r="Q66" s="82"/>
      <c r="R66" s="82"/>
      <c r="S66" s="82"/>
      <c r="T66" s="82"/>
      <c r="U66" s="82"/>
      <c r="V66" s="82"/>
      <c r="W66" s="186" t="e">
        <f>EXP(1.9865-0.3087*LN(W63))</f>
        <v>#NUM!</v>
      </c>
      <c r="X66" s="186">
        <f>EXP(1.9865-0.3087*LN(X63))</f>
        <v>35.302370954874156</v>
      </c>
      <c r="Y66" s="186" t="e">
        <f>EXP(1.9865-0.3087*LN(Y63))</f>
        <v>#NUM!</v>
      </c>
      <c r="Z66" s="186" t="e">
        <f>EXP(1.9865-0.3087*LN(Z63))</f>
        <v>#NUM!</v>
      </c>
      <c r="AA66" s="186" t="e">
        <f>EXP(1.9865-0.3087*LN(AA63))</f>
        <v>#NUM!</v>
      </c>
      <c r="AB66" s="186"/>
      <c r="AC66" s="186"/>
      <c r="AD66" s="186"/>
      <c r="AE66" s="186"/>
      <c r="AF66" s="186"/>
      <c r="AG66" s="186"/>
      <c r="AH66" s="186"/>
      <c r="AI66" s="186">
        <v>0.5</v>
      </c>
      <c r="AJ66" s="186">
        <v>0.55000000000000004</v>
      </c>
      <c r="AK66" s="186">
        <v>0.6</v>
      </c>
      <c r="AL66" s="186">
        <v>0.65</v>
      </c>
      <c r="AM66" s="186">
        <v>0.7</v>
      </c>
      <c r="AN66" s="85"/>
    </row>
    <row r="67" spans="1:40" x14ac:dyDescent="0.15">
      <c r="A67" s="69" t="s">
        <v>940</v>
      </c>
      <c r="B67" s="79">
        <f t="shared" ref="B67:V67" si="158">B68*B92</f>
        <v>0</v>
      </c>
      <c r="C67" s="79">
        <f t="shared" si="158"/>
        <v>0</v>
      </c>
      <c r="D67" s="79">
        <f t="shared" si="158"/>
        <v>0</v>
      </c>
      <c r="E67" s="79">
        <f t="shared" si="158"/>
        <v>0</v>
      </c>
      <c r="F67" s="79">
        <f t="shared" si="158"/>
        <v>0</v>
      </c>
      <c r="G67" s="79">
        <f t="shared" si="158"/>
        <v>0</v>
      </c>
      <c r="H67" s="79">
        <f t="shared" si="158"/>
        <v>0</v>
      </c>
      <c r="I67" s="79">
        <f t="shared" si="158"/>
        <v>0</v>
      </c>
      <c r="J67" s="79">
        <f t="shared" si="158"/>
        <v>0</v>
      </c>
      <c r="K67" s="79">
        <f t="shared" si="158"/>
        <v>0</v>
      </c>
      <c r="L67" s="79">
        <f t="shared" si="158"/>
        <v>0</v>
      </c>
      <c r="M67" s="79">
        <f t="shared" si="158"/>
        <v>0</v>
      </c>
      <c r="N67" s="79">
        <f t="shared" si="158"/>
        <v>0</v>
      </c>
      <c r="O67" s="79">
        <f t="shared" si="158"/>
        <v>0</v>
      </c>
      <c r="P67" s="79">
        <f t="shared" si="158"/>
        <v>0</v>
      </c>
      <c r="Q67" s="79">
        <f t="shared" si="158"/>
        <v>0</v>
      </c>
      <c r="R67" s="79">
        <f t="shared" si="158"/>
        <v>0</v>
      </c>
      <c r="S67" s="79">
        <f t="shared" si="158"/>
        <v>0</v>
      </c>
      <c r="T67" s="79">
        <f t="shared" si="158"/>
        <v>0</v>
      </c>
      <c r="U67" s="79">
        <f t="shared" si="158"/>
        <v>0</v>
      </c>
      <c r="V67" s="79">
        <f t="shared" si="158"/>
        <v>0</v>
      </c>
      <c r="W67" s="83">
        <v>555.70000000000005</v>
      </c>
      <c r="X67" s="83">
        <v>605.1</v>
      </c>
      <c r="Y67" s="83">
        <v>606.29999999999995</v>
      </c>
      <c r="Z67" s="83">
        <v>584.29999999999995</v>
      </c>
      <c r="AA67" s="83">
        <v>430.6</v>
      </c>
      <c r="AB67" s="83">
        <v>403.3</v>
      </c>
      <c r="AC67" s="83">
        <v>379.3</v>
      </c>
      <c r="AD67" s="83">
        <v>267.5</v>
      </c>
      <c r="AE67" s="83">
        <v>212.2</v>
      </c>
      <c r="AF67" s="83">
        <v>209.3</v>
      </c>
      <c r="AG67" s="83">
        <v>416.6</v>
      </c>
      <c r="AH67" s="83">
        <v>437.2</v>
      </c>
      <c r="AI67" s="85">
        <f>AI66*AI61</f>
        <v>265</v>
      </c>
      <c r="AJ67" s="85">
        <f>AJ66*AJ62</f>
        <v>275</v>
      </c>
      <c r="AK67" s="85">
        <f>AK66*AK62</f>
        <v>288</v>
      </c>
      <c r="AL67" s="85">
        <f>AL66*AL62</f>
        <v>292.5</v>
      </c>
      <c r="AM67" s="85">
        <f>AM66*AM62</f>
        <v>301</v>
      </c>
      <c r="AN67" s="85"/>
    </row>
    <row r="68" spans="1:40" x14ac:dyDescent="0.15">
      <c r="A68" s="69" t="s">
        <v>988</v>
      </c>
      <c r="B68" s="4"/>
      <c r="C68" s="4"/>
      <c r="D68" s="4"/>
      <c r="E68" s="4"/>
      <c r="F68" s="4"/>
      <c r="G68" s="4"/>
      <c r="H68" s="4"/>
      <c r="I68" s="4"/>
      <c r="J68" s="4"/>
      <c r="K68" s="4"/>
      <c r="L68" s="4"/>
      <c r="M68" s="4"/>
      <c r="N68" s="4"/>
      <c r="O68" s="4"/>
      <c r="P68" s="4"/>
      <c r="Q68" s="4"/>
      <c r="R68" s="4"/>
      <c r="S68" s="4"/>
      <c r="T68" s="4"/>
      <c r="U68" s="4"/>
      <c r="V68" s="4"/>
      <c r="W68" s="85"/>
      <c r="X68" s="85">
        <f t="shared" ref="X68:AB68" si="159">(X67-W67)/W67</f>
        <v>8.8896886809429504E-2</v>
      </c>
      <c r="Y68" s="85">
        <f t="shared" si="159"/>
        <v>1.983143282102019E-3</v>
      </c>
      <c r="Z68" s="85">
        <f t="shared" si="159"/>
        <v>-3.6285667161471219E-2</v>
      </c>
      <c r="AA68" s="85">
        <f t="shared" si="159"/>
        <v>-0.26304980318329618</v>
      </c>
      <c r="AB68" s="85">
        <f t="shared" si="159"/>
        <v>-6.3399907106363243E-2</v>
      </c>
      <c r="AC68" s="85">
        <f t="shared" ref="AC68:AH68" si="160">(AC67-AB67)/AB67</f>
        <v>-5.9509050334738404E-2</v>
      </c>
      <c r="AD68" s="85">
        <f t="shared" si="160"/>
        <v>-0.29475349327708938</v>
      </c>
      <c r="AE68" s="85">
        <f t="shared" si="160"/>
        <v>-0.20672897196261686</v>
      </c>
      <c r="AF68" s="85">
        <f t="shared" si="160"/>
        <v>-1.3666352497643626E-2</v>
      </c>
      <c r="AG68" s="85">
        <f t="shared" si="160"/>
        <v>0.99044433827042522</v>
      </c>
      <c r="AH68" s="85">
        <f t="shared" si="160"/>
        <v>4.9447911665866456E-2</v>
      </c>
      <c r="AI68" s="85"/>
      <c r="AJ68" s="85"/>
      <c r="AK68" s="85"/>
      <c r="AL68" s="85"/>
      <c r="AM68" s="85"/>
      <c r="AN68" s="85"/>
    </row>
    <row r="69" spans="1:40" x14ac:dyDescent="0.15">
      <c r="A69" s="69" t="s">
        <v>981</v>
      </c>
      <c r="B69" s="4"/>
      <c r="C69" s="4"/>
      <c r="D69" s="4"/>
      <c r="E69" s="4"/>
      <c r="F69" s="4"/>
      <c r="G69" s="4"/>
      <c r="H69" s="4"/>
      <c r="I69" s="4"/>
      <c r="J69" s="4"/>
      <c r="K69" s="4"/>
      <c r="L69" s="4"/>
      <c r="M69" s="4"/>
      <c r="N69" s="4"/>
      <c r="O69" s="4"/>
      <c r="P69" s="4"/>
      <c r="Q69" s="4"/>
      <c r="R69" s="83"/>
      <c r="S69" s="83"/>
      <c r="T69" s="83"/>
      <c r="U69" s="83"/>
      <c r="V69" s="83"/>
      <c r="W69" s="83">
        <v>337.5</v>
      </c>
      <c r="X69" s="83">
        <v>359</v>
      </c>
      <c r="Y69" s="83">
        <v>444</v>
      </c>
      <c r="Z69" s="83">
        <v>423.5</v>
      </c>
      <c r="AA69" s="83">
        <v>303.60000000000002</v>
      </c>
      <c r="AB69" s="83">
        <v>359.5</v>
      </c>
      <c r="AC69" s="83">
        <v>313.7</v>
      </c>
      <c r="AD69" s="83">
        <v>217.4</v>
      </c>
      <c r="AE69" s="83">
        <v>176.2</v>
      </c>
      <c r="AF69" s="83">
        <v>187</v>
      </c>
      <c r="AG69" s="85">
        <v>253.1</v>
      </c>
      <c r="AH69" s="85">
        <v>193.6</v>
      </c>
      <c r="AI69" s="85">
        <f>(1-AI72)*AI67</f>
        <v>170.48890621216336</v>
      </c>
      <c r="AJ69" s="85">
        <f t="shared" ref="AJ69:AM69" si="161">(1-AJ72)*AJ67</f>
        <v>182.79324630567953</v>
      </c>
      <c r="AK69" s="85">
        <f t="shared" si="161"/>
        <v>195.53326493420522</v>
      </c>
      <c r="AL69" s="85">
        <f t="shared" si="161"/>
        <v>192.34407959738755</v>
      </c>
      <c r="AM69" s="85">
        <f t="shared" si="161"/>
        <v>191.5077120881636</v>
      </c>
      <c r="AN69" s="85"/>
    </row>
    <row r="70" spans="1:40" x14ac:dyDescent="0.15">
      <c r="A70" s="4" t="s">
        <v>1123</v>
      </c>
      <c r="B70" s="4"/>
      <c r="C70" s="4"/>
      <c r="D70" s="4"/>
      <c r="E70" s="4"/>
      <c r="F70" s="4"/>
      <c r="G70" s="4"/>
      <c r="H70" s="4"/>
      <c r="I70" s="4"/>
      <c r="J70" s="4"/>
      <c r="K70" s="4"/>
      <c r="L70" s="4"/>
      <c r="M70" s="4"/>
      <c r="N70" s="4"/>
      <c r="O70" s="4"/>
      <c r="P70" s="4"/>
      <c r="Q70" s="4"/>
      <c r="R70" s="83"/>
      <c r="S70" s="83"/>
      <c r="T70" s="83"/>
      <c r="U70" s="83"/>
      <c r="V70" s="83"/>
      <c r="W70" s="83" cm="1">
        <f t="array" ref="W70">INDEX(Potassium!$B$3:$B$7,MATCH(TRUE,Potassium!$A$3:$A$7&gt;'Operating Model'!W61,0))</f>
        <v>0.1</v>
      </c>
      <c r="X70" s="83" cm="1">
        <f t="array" ref="X70">INDEX(Potassium!$B$3:$B$7,MATCH(TRUE,Potassium!$A$3:$A$7&gt;'Operating Model'!X61,0))</f>
        <v>0.15</v>
      </c>
      <c r="Y70" s="83" cm="1">
        <f t="array" ref="Y70">INDEX(Potassium!$B$3:$B$7,MATCH(TRUE,Potassium!$A$3:$A$7&gt;'Operating Model'!Y61,0))</f>
        <v>0.1</v>
      </c>
      <c r="Z70" s="83" cm="1">
        <f t="array" ref="Z70">INDEX(Potassium!$B$3:$B$7,MATCH(TRUE,Potassium!$A$3:$A$7&gt;'Operating Model'!Z61,0))</f>
        <v>7.0000000000000007E-2</v>
      </c>
      <c r="AA70" s="83" cm="1">
        <f t="array" ref="AA70">INDEX(Potassium!$B$3:$B$7,MATCH(TRUE,Potassium!$A$3:$A$7&gt;'Operating Model'!AA61,0))</f>
        <v>7.0000000000000007E-2</v>
      </c>
      <c r="AB70" s="83" cm="1">
        <f t="array" ref="AB70">INDEX(Potassium!$B$3:$B$7,MATCH(TRUE,Potassium!$A$3:$A$7&gt;'Operating Model'!AB61,0))</f>
        <v>0.03</v>
      </c>
      <c r="AC70" s="83" cm="1">
        <f t="array" ref="AC70">INDEX(Potassium!$B$3:$B$7,MATCH(TRUE,Potassium!$A$3:$A$7&gt;'Operating Model'!AC61,0))</f>
        <v>0.03</v>
      </c>
      <c r="AD70" s="83" cm="1">
        <f t="array" ref="AD70">INDEX(Potassium!$B$3:$B$7,MATCH(TRUE,Potassium!$A$3:$A$7&gt;'Operating Model'!AD61,0))</f>
        <v>7.0000000000000007E-2</v>
      </c>
      <c r="AE70" s="83" cm="1">
        <f t="array" ref="AE70">INDEX(Potassium!$B$3:$B$7,MATCH(TRUE,Potassium!$A$3:$A$7&gt;'Operating Model'!AE61,0))</f>
        <v>7.0000000000000007E-2</v>
      </c>
      <c r="AF70" s="83" cm="1">
        <f t="array" ref="AF70">INDEX(Potassium!$B$3:$B$7,MATCH(TRUE,Potassium!$A$3:$A$7&gt;'Operating Model'!AF61,0))</f>
        <v>0.03</v>
      </c>
      <c r="AG70" s="83" cm="1">
        <f t="array" ref="AG70">INDEX(Potassium!$B$3:$B$7,MATCH(TRUE,Potassium!$A$3:$A$7&gt;'Operating Model'!AG61,0))</f>
        <v>0.1</v>
      </c>
      <c r="AH70" s="83" cm="1">
        <f t="array" ref="AH70">INDEX(Potassium!$B$3:$B$7,MATCH(TRUE,Potassium!$A$3:$A$7&gt;'Operating Model'!AH61,0))</f>
        <v>0.2</v>
      </c>
      <c r="AI70" s="85"/>
      <c r="AJ70" s="85"/>
      <c r="AK70" s="85"/>
      <c r="AL70" s="85"/>
      <c r="AM70" s="85"/>
      <c r="AN70" s="85"/>
    </row>
    <row r="71" spans="1:40" x14ac:dyDescent="0.15">
      <c r="A71" s="4" t="s">
        <v>1122</v>
      </c>
      <c r="B71" s="4"/>
      <c r="C71" s="4"/>
      <c r="D71" s="4"/>
      <c r="E71" s="4"/>
      <c r="F71" s="4"/>
      <c r="G71" s="4"/>
      <c r="H71" s="4"/>
      <c r="I71" s="4"/>
      <c r="J71" s="4"/>
      <c r="K71" s="4"/>
      <c r="L71" s="4"/>
      <c r="M71" s="4"/>
      <c r="N71" s="4"/>
      <c r="O71" s="4"/>
      <c r="P71" s="4"/>
      <c r="Q71" s="4"/>
      <c r="R71" s="83"/>
      <c r="S71" s="83"/>
      <c r="T71" s="83"/>
      <c r="U71" s="83"/>
      <c r="V71" s="83"/>
      <c r="W71" s="83">
        <f>W70*W67</f>
        <v>55.570000000000007</v>
      </c>
      <c r="X71" s="83">
        <f t="shared" ref="X71:AH71" si="162">X70*X67</f>
        <v>90.765000000000001</v>
      </c>
      <c r="Y71" s="83">
        <f t="shared" si="162"/>
        <v>60.629999999999995</v>
      </c>
      <c r="Z71" s="83">
        <f t="shared" si="162"/>
        <v>40.901000000000003</v>
      </c>
      <c r="AA71" s="83">
        <f t="shared" si="162"/>
        <v>30.142000000000003</v>
      </c>
      <c r="AB71" s="83">
        <f t="shared" si="162"/>
        <v>12.099</v>
      </c>
      <c r="AC71" s="83">
        <f t="shared" si="162"/>
        <v>11.379</v>
      </c>
      <c r="AD71" s="83">
        <f t="shared" si="162"/>
        <v>18.725000000000001</v>
      </c>
      <c r="AE71" s="83">
        <f t="shared" si="162"/>
        <v>14.854000000000001</v>
      </c>
      <c r="AF71" s="83">
        <f t="shared" si="162"/>
        <v>6.2789999999999999</v>
      </c>
      <c r="AG71" s="83">
        <f t="shared" si="162"/>
        <v>41.660000000000004</v>
      </c>
      <c r="AH71" s="83">
        <f t="shared" si="162"/>
        <v>87.44</v>
      </c>
      <c r="AI71" s="85"/>
      <c r="AJ71" s="85"/>
      <c r="AK71" s="85"/>
      <c r="AL71" s="85"/>
      <c r="AM71" s="85"/>
      <c r="AN71" s="85"/>
    </row>
    <row r="72" spans="1:40" x14ac:dyDescent="0.15">
      <c r="A72" s="69" t="s">
        <v>980</v>
      </c>
      <c r="B72" s="4"/>
      <c r="C72" s="4"/>
      <c r="D72" s="4"/>
      <c r="E72" s="4"/>
      <c r="F72" s="4"/>
      <c r="G72" s="4"/>
      <c r="H72" s="4"/>
      <c r="I72" s="4"/>
      <c r="J72" s="4"/>
      <c r="K72" s="4"/>
      <c r="L72" s="4"/>
      <c r="M72" s="4"/>
      <c r="N72" s="4"/>
      <c r="O72" s="4"/>
      <c r="P72" s="4"/>
      <c r="Q72" s="4"/>
      <c r="R72" s="4"/>
      <c r="S72" s="4"/>
      <c r="T72" s="4"/>
      <c r="U72" s="4"/>
      <c r="V72" s="4"/>
      <c r="W72" s="89">
        <f t="shared" ref="W72:AA72" si="163">W74/W67</f>
        <v>0.39265790894367469</v>
      </c>
      <c r="X72" s="89">
        <f t="shared" si="163"/>
        <v>0.40670963477111222</v>
      </c>
      <c r="Y72" s="89">
        <f t="shared" si="163"/>
        <v>0.26768926274121718</v>
      </c>
      <c r="Z72" s="89">
        <f t="shared" si="163"/>
        <v>0.27520109532774256</v>
      </c>
      <c r="AA72" s="89">
        <f t="shared" si="163"/>
        <v>0.2949372967951695</v>
      </c>
      <c r="AB72" s="89">
        <f t="shared" ref="AB72:AH72" si="164">AB74/AB67</f>
        <v>0.10860401686089761</v>
      </c>
      <c r="AC72" s="89">
        <f t="shared" si="164"/>
        <v>0.17295017136831009</v>
      </c>
      <c r="AD72" s="89">
        <f t="shared" si="164"/>
        <v>0.18728971962616819</v>
      </c>
      <c r="AE72" s="89">
        <f t="shared" si="164"/>
        <v>0.16965127238454289</v>
      </c>
      <c r="AF72" s="89">
        <f t="shared" si="164"/>
        <v>0.10654562828475876</v>
      </c>
      <c r="AG72" s="89">
        <f t="shared" si="164"/>
        <v>0.39246279404704759</v>
      </c>
      <c r="AH72" s="89">
        <f t="shared" si="164"/>
        <v>0.55718206770356815</v>
      </c>
      <c r="AI72" s="89">
        <f>AI61*'Potassium p - margin'!$B$18+'Potassium p - margin'!$B$17</f>
        <v>0.3566456369352326</v>
      </c>
      <c r="AJ72" s="89">
        <f>AJ61*'Potassium p - margin'!$B$18+'Potassium p - margin'!$B$17</f>
        <v>0.33529728616116544</v>
      </c>
      <c r="AK72" s="89">
        <f>AK61*'Potassium p - margin'!$B$18+'Potassium p - margin'!$B$17</f>
        <v>0.32106505231178739</v>
      </c>
      <c r="AL72" s="89">
        <f>AL61*'Potassium p - margin'!$B$18+'Potassium p - margin'!$B$17</f>
        <v>0.3424134030858545</v>
      </c>
      <c r="AM72" s="89">
        <f>AM61*'Potassium p - margin'!$B$18+'Potassium p - margin'!$B$17</f>
        <v>0.36376175385992165</v>
      </c>
      <c r="AN72" s="85"/>
    </row>
    <row r="73" spans="1:40" x14ac:dyDescent="0.15">
      <c r="A73" s="4" t="s">
        <v>1071</v>
      </c>
      <c r="B73" s="4"/>
      <c r="C73" s="4"/>
      <c r="D73" s="4"/>
      <c r="E73" s="4"/>
      <c r="F73" s="4"/>
      <c r="G73" s="4"/>
      <c r="H73" s="4"/>
      <c r="I73" s="4"/>
      <c r="J73" s="4"/>
      <c r="K73" s="4"/>
      <c r="L73" s="4"/>
      <c r="M73" s="4"/>
      <c r="N73" s="4"/>
      <c r="O73" s="4"/>
      <c r="P73" s="4"/>
      <c r="Q73" s="4"/>
      <c r="R73" s="4"/>
      <c r="S73" s="4"/>
      <c r="T73" s="4"/>
      <c r="U73" s="4"/>
      <c r="V73" s="4"/>
      <c r="W73" s="179">
        <f t="shared" ref="W73:AI73" si="165">W72/W61</f>
        <v>7.9005615481624687E-4</v>
      </c>
      <c r="X73" s="179">
        <f t="shared" si="165"/>
        <v>8.1341926954222438E-4</v>
      </c>
      <c r="Y73" s="179">
        <f t="shared" si="165"/>
        <v>6.3283513650405957E-4</v>
      </c>
      <c r="Z73" s="179">
        <f t="shared" si="165"/>
        <v>7.3386958754064683E-4</v>
      </c>
      <c r="AA73" s="179">
        <f t="shared" si="165"/>
        <v>8.4996339134054614E-4</v>
      </c>
      <c r="AB73" s="179">
        <f t="shared" si="165"/>
        <v>4.1294302988934456E-4</v>
      </c>
      <c r="AC73" s="179">
        <f t="shared" si="165"/>
        <v>6.132984800294684E-4</v>
      </c>
      <c r="AD73" s="179">
        <f t="shared" si="165"/>
        <v>5.816450920067335E-4</v>
      </c>
      <c r="AE73" s="179">
        <f t="shared" si="165"/>
        <v>4.7789090812547295E-4</v>
      </c>
      <c r="AF73" s="179">
        <f t="shared" si="165"/>
        <v>3.6995009821096792E-4</v>
      </c>
      <c r="AG73" s="179">
        <f t="shared" si="165"/>
        <v>8.4219483701083173E-4</v>
      </c>
      <c r="AH73" s="179">
        <f t="shared" si="165"/>
        <v>6.1228798648743752E-4</v>
      </c>
      <c r="AI73" s="179">
        <f t="shared" si="165"/>
        <v>6.729162961042124E-4</v>
      </c>
      <c r="AJ73" s="179">
        <f>AJ72/AJ62</f>
        <v>6.7059457232233085E-4</v>
      </c>
      <c r="AK73" s="179">
        <f>AK72/AK62</f>
        <v>6.6888552564955712E-4</v>
      </c>
      <c r="AL73" s="179">
        <f>AL72/AL62</f>
        <v>7.609186735241211E-4</v>
      </c>
      <c r="AM73" s="179">
        <f>AM72/AM62</f>
        <v>8.4595756711609686E-4</v>
      </c>
      <c r="AN73" s="85"/>
    </row>
    <row r="74" spans="1:40" x14ac:dyDescent="0.15">
      <c r="A74" s="69" t="s">
        <v>1006</v>
      </c>
      <c r="B74" s="4"/>
      <c r="C74" s="4"/>
      <c r="D74" s="4"/>
      <c r="E74" s="4"/>
      <c r="F74" s="4"/>
      <c r="G74" s="4"/>
      <c r="H74" s="4"/>
      <c r="I74" s="4"/>
      <c r="J74" s="4"/>
      <c r="K74" s="4"/>
      <c r="L74" s="4"/>
      <c r="M74" s="4"/>
      <c r="N74" s="4"/>
      <c r="O74" s="4"/>
      <c r="P74" s="4"/>
      <c r="Q74" s="4"/>
      <c r="R74" s="4"/>
      <c r="S74" s="4"/>
      <c r="T74" s="4"/>
      <c r="U74" s="4"/>
      <c r="V74" s="4"/>
      <c r="W74" s="85">
        <f t="shared" ref="W74:AA74" si="166">W67-W69</f>
        <v>218.20000000000005</v>
      </c>
      <c r="X74" s="85">
        <f t="shared" si="166"/>
        <v>246.10000000000002</v>
      </c>
      <c r="Y74" s="85">
        <f t="shared" si="166"/>
        <v>162.29999999999995</v>
      </c>
      <c r="Z74" s="85">
        <f t="shared" si="166"/>
        <v>160.79999999999995</v>
      </c>
      <c r="AA74" s="85">
        <f t="shared" si="166"/>
        <v>127</v>
      </c>
      <c r="AB74" s="85">
        <f t="shared" ref="AB74:AH74" si="167">AB67-AB69</f>
        <v>43.800000000000011</v>
      </c>
      <c r="AC74" s="85">
        <f t="shared" si="167"/>
        <v>65.600000000000023</v>
      </c>
      <c r="AD74" s="85">
        <f t="shared" si="167"/>
        <v>50.099999999999994</v>
      </c>
      <c r="AE74" s="85">
        <f t="shared" si="167"/>
        <v>36</v>
      </c>
      <c r="AF74" s="85">
        <f t="shared" si="167"/>
        <v>22.300000000000011</v>
      </c>
      <c r="AG74" s="85">
        <f t="shared" si="167"/>
        <v>163.50000000000003</v>
      </c>
      <c r="AH74" s="85">
        <f t="shared" si="167"/>
        <v>243.6</v>
      </c>
      <c r="AI74" s="85">
        <f>AI67-AI69</f>
        <v>94.511093787836643</v>
      </c>
      <c r="AJ74" s="85">
        <f t="shared" ref="AJ74:AM74" si="168">AJ67-AJ69</f>
        <v>92.206753694320469</v>
      </c>
      <c r="AK74" s="85">
        <f t="shared" si="168"/>
        <v>92.466735065794779</v>
      </c>
      <c r="AL74" s="85">
        <f t="shared" si="168"/>
        <v>100.15592040261245</v>
      </c>
      <c r="AM74" s="85">
        <f t="shared" si="168"/>
        <v>109.4922879118364</v>
      </c>
      <c r="AN74" s="85"/>
    </row>
    <row r="75" spans="1:40" x14ac:dyDescent="0.15">
      <c r="A75" s="69"/>
      <c r="B75" s="4"/>
      <c r="C75" s="4"/>
      <c r="D75" s="4"/>
      <c r="E75" s="4"/>
      <c r="F75" s="4"/>
      <c r="G75" s="4"/>
      <c r="H75" s="4"/>
      <c r="I75" s="4"/>
      <c r="J75" s="4"/>
      <c r="K75" s="4"/>
      <c r="L75" s="4"/>
      <c r="M75" s="4"/>
      <c r="N75" s="4"/>
      <c r="O75" s="4"/>
      <c r="P75" s="4"/>
      <c r="Q75" s="4"/>
      <c r="R75" s="4"/>
      <c r="S75" s="4"/>
      <c r="T75" s="4"/>
      <c r="U75" s="4"/>
      <c r="V75" s="4"/>
      <c r="W75" s="4"/>
      <c r="X75" s="4"/>
      <c r="Y75" s="4"/>
      <c r="Z75" s="4"/>
      <c r="AA75" s="83"/>
      <c r="AB75" s="83"/>
      <c r="AC75" s="83"/>
      <c r="AD75" s="83"/>
      <c r="AE75" s="83"/>
      <c r="AF75" s="83"/>
      <c r="AG75" s="83"/>
      <c r="AH75" s="85"/>
      <c r="AI75" s="85"/>
      <c r="AJ75" s="85"/>
      <c r="AK75" s="85"/>
      <c r="AL75" s="85"/>
      <c r="AM75" s="85"/>
      <c r="AN75" s="85"/>
    </row>
    <row r="76" spans="1:40" x14ac:dyDescent="0.15">
      <c r="A76" s="71" t="s">
        <v>939</v>
      </c>
      <c r="B76" s="4"/>
      <c r="C76" s="4"/>
      <c r="D76" s="4"/>
      <c r="E76" s="4"/>
      <c r="F76" s="4"/>
      <c r="G76" s="4"/>
      <c r="H76" s="4"/>
      <c r="I76" s="4"/>
      <c r="J76" s="4"/>
      <c r="K76" s="4"/>
      <c r="L76" s="4"/>
      <c r="M76" s="4"/>
      <c r="N76" s="4"/>
      <c r="O76" s="4"/>
      <c r="P76" s="4"/>
      <c r="Q76" s="4"/>
      <c r="R76" s="4"/>
      <c r="S76" s="4"/>
      <c r="T76" s="4"/>
      <c r="U76" s="4"/>
      <c r="V76" s="4"/>
      <c r="W76" s="4"/>
      <c r="X76" s="4"/>
      <c r="Y76" s="4"/>
      <c r="Z76" s="4"/>
      <c r="AA76" s="83"/>
      <c r="AB76" s="83"/>
      <c r="AC76" s="83"/>
      <c r="AD76" s="83"/>
      <c r="AE76" s="83"/>
      <c r="AF76" s="83"/>
      <c r="AG76" s="83"/>
      <c r="AH76" s="85"/>
      <c r="AI76" s="85"/>
      <c r="AJ76" s="85"/>
      <c r="AK76" s="85"/>
      <c r="AL76" s="85"/>
      <c r="AM76" s="85"/>
      <c r="AN76" s="85"/>
    </row>
    <row r="77" spans="1:40" x14ac:dyDescent="0.15">
      <c r="A77" s="69" t="s">
        <v>979</v>
      </c>
      <c r="B77" s="4"/>
      <c r="C77" s="4"/>
      <c r="D77" s="4"/>
      <c r="E77" s="4"/>
      <c r="F77" s="4"/>
      <c r="G77" s="4"/>
      <c r="H77" s="4"/>
      <c r="I77" s="4"/>
      <c r="J77" s="4"/>
      <c r="K77" s="4"/>
      <c r="L77" s="4"/>
      <c r="M77" s="4"/>
      <c r="N77" s="4"/>
      <c r="O77" s="4"/>
      <c r="P77" s="4"/>
      <c r="Q77" s="4"/>
      <c r="R77" s="4"/>
      <c r="S77" s="4"/>
      <c r="T77" s="4"/>
      <c r="U77" s="4"/>
      <c r="V77" s="4"/>
      <c r="W77" s="83">
        <v>745</v>
      </c>
      <c r="X77" s="83">
        <v>877</v>
      </c>
      <c r="Y77" s="83">
        <v>877</v>
      </c>
      <c r="Z77" s="83">
        <v>812</v>
      </c>
      <c r="AA77" s="83">
        <v>784</v>
      </c>
      <c r="AB77" s="83">
        <v>808</v>
      </c>
      <c r="AC77" s="83">
        <v>809</v>
      </c>
      <c r="AD77" s="83">
        <v>797</v>
      </c>
      <c r="AE77" s="83">
        <v>768</v>
      </c>
      <c r="AF77" s="83">
        <v>713</v>
      </c>
      <c r="AG77" s="83">
        <v>757</v>
      </c>
      <c r="AH77" s="85">
        <v>1124</v>
      </c>
      <c r="AI77" s="85">
        <f>(AI78+1)*AVERAGE(AG77:AH77)</f>
        <v>1001.7044137462992</v>
      </c>
      <c r="AJ77" s="85">
        <f>(AJ78+1)*AI77*(1-$AB$3)+$AB$3*AVERAGE($AB$77:$AG$77)</f>
        <v>1066.8917942783808</v>
      </c>
      <c r="AK77" s="85">
        <f t="shared" ref="AK77:AM77" si="169">(AK78+1)*AJ77*(1-$AB$3)+$AB$3*AVERAGE($AB$77:$AG$77)</f>
        <v>1136.3213389881582</v>
      </c>
      <c r="AL77" s="85">
        <f t="shared" si="169"/>
        <v>1210.269112917111</v>
      </c>
      <c r="AM77" s="85">
        <f t="shared" si="169"/>
        <v>1289.0291464432626</v>
      </c>
      <c r="AN77" s="85"/>
    </row>
    <row r="78" spans="1:40" x14ac:dyDescent="0.15">
      <c r="A78" s="4" t="s">
        <v>1097</v>
      </c>
      <c r="B78" s="82"/>
      <c r="C78" s="82"/>
      <c r="D78" s="82"/>
      <c r="E78" s="82"/>
      <c r="F78" s="82"/>
      <c r="G78" s="82"/>
      <c r="H78" s="82"/>
      <c r="I78" s="82"/>
      <c r="J78" s="82"/>
      <c r="K78" s="82"/>
      <c r="L78" s="82"/>
      <c r="M78" s="82"/>
      <c r="N78" s="82"/>
      <c r="O78" s="82"/>
      <c r="P78" s="82"/>
      <c r="Q78" s="82"/>
      <c r="R78" s="82"/>
      <c r="S78" s="82"/>
      <c r="T78" s="82"/>
      <c r="U78" s="82"/>
      <c r="V78" s="82"/>
      <c r="W78" s="89"/>
      <c r="X78" s="89">
        <f t="shared" ref="X78:AB78" si="170">(X77-W77)/W77</f>
        <v>0.17718120805369128</v>
      </c>
      <c r="Y78" s="89">
        <f t="shared" si="170"/>
        <v>0</v>
      </c>
      <c r="Z78" s="89">
        <f t="shared" si="170"/>
        <v>-7.4116305587229189E-2</v>
      </c>
      <c r="AA78" s="89">
        <f t="shared" si="170"/>
        <v>-3.4482758620689655E-2</v>
      </c>
      <c r="AB78" s="89">
        <f t="shared" si="170"/>
        <v>3.0612244897959183E-2</v>
      </c>
      <c r="AC78" s="89">
        <f t="shared" ref="AC78:AH78" si="171">(AC77-AB77)/AB77</f>
        <v>1.2376237623762376E-3</v>
      </c>
      <c r="AD78" s="89">
        <f t="shared" si="171"/>
        <v>-1.4833127317676144E-2</v>
      </c>
      <c r="AE78" s="89">
        <f t="shared" si="171"/>
        <v>-3.6386449184441658E-2</v>
      </c>
      <c r="AF78" s="89">
        <f t="shared" si="171"/>
        <v>-7.1614583333333329E-2</v>
      </c>
      <c r="AG78" s="89">
        <f t="shared" si="171"/>
        <v>6.1711079943899017E-2</v>
      </c>
      <c r="AH78" s="89">
        <f t="shared" si="171"/>
        <v>0.4848084544253633</v>
      </c>
      <c r="AI78" s="89">
        <f>AVERAGE($AB$78:$AH$78)</f>
        <v>6.5076463313449517E-2</v>
      </c>
      <c r="AJ78" s="89">
        <f>AVERAGE($AB$78:$AH$78)*(1-$AB$3)^(AI8-$AH$8)</f>
        <v>6.5076463313449517E-2</v>
      </c>
      <c r="AK78" s="89">
        <f>AVERAGE($AB$78:$AH$78)*(1-$AB$3)^(AJ8-$AH$8)</f>
        <v>6.5076463313449517E-2</v>
      </c>
      <c r="AL78" s="89">
        <f>AVERAGE($AB$78:$AH$78)*(1-$AB$3)^(AK8-$AH$8)</f>
        <v>6.5076463313449517E-2</v>
      </c>
      <c r="AM78" s="89">
        <f>AVERAGE($AB$78:$AH$78)*(1-$AB$3)^(AL8-$AH$8)</f>
        <v>6.5076463313449517E-2</v>
      </c>
      <c r="AN78" s="85"/>
    </row>
    <row r="79" spans="1:40" x14ac:dyDescent="0.15">
      <c r="A79" s="4" t="s">
        <v>1101</v>
      </c>
      <c r="B79" s="82"/>
      <c r="C79" s="82"/>
      <c r="D79" s="82"/>
      <c r="E79" s="82"/>
      <c r="F79" s="82"/>
      <c r="G79" s="82"/>
      <c r="H79" s="82"/>
      <c r="I79" s="82"/>
      <c r="J79" s="82"/>
      <c r="K79" s="82"/>
      <c r="L79" s="82"/>
      <c r="M79" s="82"/>
      <c r="N79" s="82"/>
      <c r="O79" s="82"/>
      <c r="P79" s="82"/>
      <c r="Q79" s="82"/>
      <c r="R79" s="82"/>
      <c r="S79" s="82"/>
      <c r="T79" s="82"/>
      <c r="U79" s="82"/>
      <c r="V79" s="82"/>
      <c r="W79" s="188">
        <f>W81/W77</f>
        <v>0.187248322147651</v>
      </c>
      <c r="X79" s="188">
        <f t="shared" ref="X79" si="172">X81/X77</f>
        <v>0.27958950969213225</v>
      </c>
      <c r="Y79" s="188">
        <f t="shared" ref="Y79" si="173">Y81/Y77</f>
        <v>0.17559863169897377</v>
      </c>
      <c r="Z79" s="188">
        <f t="shared" ref="Z79" si="174">Z81/Z77</f>
        <v>0.12549261083743843</v>
      </c>
      <c r="AA79" s="188">
        <f t="shared" ref="AA79" si="175">AA81/AA77</f>
        <v>0.12448979591836734</v>
      </c>
      <c r="AB79" s="186">
        <f t="shared" ref="AB79" si="176">AB81/AB77</f>
        <v>0.12883663366336634</v>
      </c>
      <c r="AC79" s="186">
        <f t="shared" ref="AC79" si="177">AC81/AC77</f>
        <v>0.16761433868974041</v>
      </c>
      <c r="AD79" s="186">
        <f t="shared" ref="AD79" si="178">AD81/AD77</f>
        <v>0.13588456712672523</v>
      </c>
      <c r="AE79" s="186">
        <f t="shared" ref="AE79" si="179">AE81/AE77</f>
        <v>0.12356770833333335</v>
      </c>
      <c r="AF79" s="186">
        <f t="shared" ref="AF79" si="180">AF81/AF77</f>
        <v>0.2252454417952314</v>
      </c>
      <c r="AG79" s="186">
        <f t="shared" ref="AG79" si="181">AG81/AG77</f>
        <v>0.17437252311756934</v>
      </c>
      <c r="AH79" s="186">
        <f t="shared" ref="AH79" si="182">AH81/AH77</f>
        <v>0.14697508896797151</v>
      </c>
      <c r="AI79" s="186">
        <f>(AI80+1)*AH79</f>
        <v>0.15738577904980938</v>
      </c>
      <c r="AJ79" s="186">
        <f t="shared" ref="AJ79:AM79" si="183">(AJ80+1)*AI79</f>
        <v>0.16853388979756498</v>
      </c>
      <c r="AK79" s="186">
        <f t="shared" si="183"/>
        <v>0.18047165494735451</v>
      </c>
      <c r="AL79" s="186">
        <f t="shared" si="183"/>
        <v>0.19325500810880569</v>
      </c>
      <c r="AM79" s="186">
        <f t="shared" si="183"/>
        <v>0.20694384483828895</v>
      </c>
      <c r="AN79" s="85"/>
    </row>
    <row r="80" spans="1:40" x14ac:dyDescent="0.15">
      <c r="A80" s="4" t="s">
        <v>1102</v>
      </c>
      <c r="B80" s="82"/>
      <c r="C80" s="82"/>
      <c r="D80" s="82"/>
      <c r="E80" s="82"/>
      <c r="F80" s="82"/>
      <c r="G80" s="82"/>
      <c r="H80" s="82"/>
      <c r="I80" s="82"/>
      <c r="J80" s="82"/>
      <c r="K80" s="82"/>
      <c r="L80" s="82"/>
      <c r="M80" s="82"/>
      <c r="N80" s="82"/>
      <c r="O80" s="82"/>
      <c r="P80" s="82"/>
      <c r="Q80" s="82"/>
      <c r="R80" s="82"/>
      <c r="S80" s="82"/>
      <c r="T80" s="82"/>
      <c r="U80" s="82"/>
      <c r="V80" s="82"/>
      <c r="W80" s="188"/>
      <c r="X80" s="89">
        <f t="shared" ref="X80" si="184">(X79-W79)/W79</f>
        <v>0.49314827756730134</v>
      </c>
      <c r="Y80" s="89">
        <f t="shared" ref="Y80" si="185">(Y79-X79)/X79</f>
        <v>-0.37194127243066882</v>
      </c>
      <c r="Z80" s="89">
        <f t="shared" ref="Z80" si="186">(Z79-Y79)/Y79</f>
        <v>-0.28534402789328894</v>
      </c>
      <c r="AA80" s="89">
        <f t="shared" ref="AA80" si="187">(AA79-Z79)/Z79</f>
        <v>-7.9910276181130845E-3</v>
      </c>
      <c r="AB80" s="89">
        <f t="shared" ref="AB80" si="188">(AB79-AA79)/AA79</f>
        <v>3.4917221230319831E-2</v>
      </c>
      <c r="AC80" s="89">
        <f t="shared" ref="AC80" si="189">(AC79-AB79)/AB79</f>
        <v>0.30098353180893606</v>
      </c>
      <c r="AD80" s="89">
        <f t="shared" ref="AD80" si="190">(AD79-AC79)/AC79</f>
        <v>-0.18930225069674989</v>
      </c>
      <c r="AE80" s="89">
        <f t="shared" ref="AE80" si="191">(AE79-AD79)/AD79</f>
        <v>-9.0642072560787879E-2</v>
      </c>
      <c r="AF80" s="89">
        <f t="shared" ref="AF80" si="192">(AF79-AE79)/AE79</f>
        <v>0.82285036141978607</v>
      </c>
      <c r="AG80" s="89">
        <f t="shared" ref="AG80" si="193">(AG79-AF79)/AF79</f>
        <v>-0.22585548578563541</v>
      </c>
      <c r="AH80" s="89">
        <f t="shared" ref="AH80" si="194">(AH79-AG79)/AG79</f>
        <v>-0.15712013372155728</v>
      </c>
      <c r="AI80" s="89">
        <f>AVERAGE($AB$80:$AH$80)</f>
        <v>7.0833024527758776E-2</v>
      </c>
      <c r="AJ80" s="89">
        <f t="shared" ref="AJ80:AM80" si="195">AVERAGE($AB$80:$AH$80)</f>
        <v>7.0833024527758776E-2</v>
      </c>
      <c r="AK80" s="89">
        <f t="shared" si="195"/>
        <v>7.0833024527758776E-2</v>
      </c>
      <c r="AL80" s="89">
        <f t="shared" si="195"/>
        <v>7.0833024527758776E-2</v>
      </c>
      <c r="AM80" s="89">
        <f t="shared" si="195"/>
        <v>7.0833024527758776E-2</v>
      </c>
      <c r="AN80" s="85"/>
    </row>
    <row r="81" spans="1:40" x14ac:dyDescent="0.15">
      <c r="A81" s="69" t="s">
        <v>939</v>
      </c>
      <c r="B81" s="79">
        <f t="shared" ref="B81:V81" si="196">B82*B92</f>
        <v>0</v>
      </c>
      <c r="C81" s="79">
        <f t="shared" si="196"/>
        <v>0</v>
      </c>
      <c r="D81" s="79">
        <f t="shared" si="196"/>
        <v>0</v>
      </c>
      <c r="E81" s="79">
        <f t="shared" si="196"/>
        <v>0</v>
      </c>
      <c r="F81" s="79">
        <f t="shared" si="196"/>
        <v>0</v>
      </c>
      <c r="G81" s="79">
        <f t="shared" si="196"/>
        <v>0</v>
      </c>
      <c r="H81" s="79">
        <f t="shared" si="196"/>
        <v>0</v>
      </c>
      <c r="I81" s="79">
        <f t="shared" si="196"/>
        <v>0</v>
      </c>
      <c r="J81" s="79">
        <f t="shared" si="196"/>
        <v>0</v>
      </c>
      <c r="K81" s="79">
        <f t="shared" si="196"/>
        <v>0</v>
      </c>
      <c r="L81" s="79">
        <f t="shared" si="196"/>
        <v>0</v>
      </c>
      <c r="M81" s="79">
        <f t="shared" si="196"/>
        <v>0</v>
      </c>
      <c r="N81" s="79">
        <f t="shared" si="196"/>
        <v>0</v>
      </c>
      <c r="O81" s="79">
        <f t="shared" si="196"/>
        <v>0</v>
      </c>
      <c r="P81" s="79">
        <f t="shared" si="196"/>
        <v>0</v>
      </c>
      <c r="Q81" s="79">
        <f t="shared" si="196"/>
        <v>0</v>
      </c>
      <c r="R81" s="79">
        <f t="shared" si="196"/>
        <v>0</v>
      </c>
      <c r="S81" s="79">
        <f t="shared" si="196"/>
        <v>0</v>
      </c>
      <c r="T81" s="79">
        <f t="shared" si="196"/>
        <v>0</v>
      </c>
      <c r="U81" s="79">
        <f t="shared" si="196"/>
        <v>0</v>
      </c>
      <c r="V81" s="79">
        <f t="shared" si="196"/>
        <v>0</v>
      </c>
      <c r="W81" s="83">
        <v>139.5</v>
      </c>
      <c r="X81" s="83">
        <v>245.2</v>
      </c>
      <c r="Y81" s="83">
        <v>154</v>
      </c>
      <c r="Z81" s="83">
        <v>101.9</v>
      </c>
      <c r="AA81" s="83">
        <v>97.6</v>
      </c>
      <c r="AB81" s="83">
        <v>104.1</v>
      </c>
      <c r="AC81" s="83">
        <v>135.6</v>
      </c>
      <c r="AD81" s="83">
        <v>108.3</v>
      </c>
      <c r="AE81" s="83">
        <v>94.9</v>
      </c>
      <c r="AF81" s="83">
        <v>160.6</v>
      </c>
      <c r="AG81" s="83">
        <v>132</v>
      </c>
      <c r="AH81" s="83">
        <v>165.2</v>
      </c>
      <c r="AI81" s="85">
        <f>AI77*AI79</f>
        <v>157.65402953509388</v>
      </c>
      <c r="AJ81" s="85">
        <f t="shared" ref="AJ81:AM81" si="197">AJ77*AJ79</f>
        <v>179.80742408283899</v>
      </c>
      <c r="AK81" s="85">
        <f t="shared" si="197"/>
        <v>205.07379259918676</v>
      </c>
      <c r="AL81" s="85">
        <f t="shared" si="197"/>
        <v>233.89056723063337</v>
      </c>
      <c r="AM81" s="85">
        <f t="shared" si="197"/>
        <v>266.7566476735866</v>
      </c>
      <c r="AN81" s="85"/>
    </row>
    <row r="82" spans="1:40" x14ac:dyDescent="0.15">
      <c r="A82" s="69" t="s">
        <v>989</v>
      </c>
      <c r="B82" s="4"/>
      <c r="C82" s="4"/>
      <c r="D82" s="4"/>
      <c r="E82" s="4"/>
      <c r="F82" s="4"/>
      <c r="G82" s="4"/>
      <c r="H82" s="4"/>
      <c r="I82" s="4"/>
      <c r="J82" s="4"/>
      <c r="K82" s="4"/>
      <c r="L82" s="4"/>
      <c r="M82" s="4"/>
      <c r="N82" s="4"/>
      <c r="O82" s="4"/>
      <c r="P82" s="4"/>
      <c r="Q82" s="4"/>
      <c r="R82" s="4"/>
      <c r="S82" s="4"/>
      <c r="T82" s="4"/>
      <c r="U82" s="4"/>
      <c r="V82" s="4"/>
      <c r="W82" s="89"/>
      <c r="X82" s="89">
        <f t="shared" ref="X82:AB82" si="198">(X81-W81)/W81</f>
        <v>0.75770609318996407</v>
      </c>
      <c r="Y82" s="89">
        <f t="shared" si="198"/>
        <v>-0.37194127243066882</v>
      </c>
      <c r="Z82" s="89">
        <f t="shared" si="198"/>
        <v>-0.33831168831168829</v>
      </c>
      <c r="AA82" s="89">
        <f t="shared" si="198"/>
        <v>-4.2198233562316105E-2</v>
      </c>
      <c r="AB82" s="89">
        <f t="shared" si="198"/>
        <v>6.6598360655737709E-2</v>
      </c>
      <c r="AC82" s="89">
        <f t="shared" ref="AC82:AH82" si="199">(AC81-AB81)/AB81</f>
        <v>0.30259365994236315</v>
      </c>
      <c r="AD82" s="89">
        <f t="shared" si="199"/>
        <v>-0.20132743362831856</v>
      </c>
      <c r="AE82" s="89">
        <f t="shared" si="199"/>
        <v>-0.12373037857802394</v>
      </c>
      <c r="AF82" s="89">
        <f t="shared" si="199"/>
        <v>0.69230769230769218</v>
      </c>
      <c r="AG82" s="89">
        <f t="shared" si="199"/>
        <v>-0.17808219178082188</v>
      </c>
      <c r="AH82" s="89">
        <f t="shared" si="199"/>
        <v>0.25151515151515141</v>
      </c>
      <c r="AI82" s="89"/>
      <c r="AJ82" s="89"/>
      <c r="AK82" s="90"/>
      <c r="AL82" s="89"/>
      <c r="AM82" s="85"/>
      <c r="AN82" s="85"/>
    </row>
    <row r="83" spans="1:40" x14ac:dyDescent="0.15">
      <c r="A83" s="69" t="s">
        <v>981</v>
      </c>
      <c r="B83" s="4"/>
      <c r="C83" s="4"/>
      <c r="D83" s="4"/>
      <c r="E83" s="4"/>
      <c r="F83" s="4"/>
      <c r="G83" s="4"/>
      <c r="H83" s="4"/>
      <c r="I83" s="4"/>
      <c r="J83" s="4"/>
      <c r="K83" s="4"/>
      <c r="L83" s="4"/>
      <c r="M83" s="4"/>
      <c r="N83" s="4"/>
      <c r="O83" s="4"/>
      <c r="P83" s="4"/>
      <c r="Q83" s="4"/>
      <c r="R83" s="4"/>
      <c r="S83" s="4"/>
      <c r="T83" s="4"/>
      <c r="U83" s="4"/>
      <c r="V83" s="4"/>
      <c r="W83" s="83">
        <v>83.5</v>
      </c>
      <c r="X83" s="83">
        <v>162.19999999999999</v>
      </c>
      <c r="Y83" s="83">
        <v>110.9</v>
      </c>
      <c r="Z83" s="83">
        <v>60.5</v>
      </c>
      <c r="AA83" s="83">
        <v>71.3</v>
      </c>
      <c r="AB83" s="83">
        <v>67.400000000000006</v>
      </c>
      <c r="AC83" s="83">
        <v>91.8</v>
      </c>
      <c r="AD83" s="83">
        <v>73</v>
      </c>
      <c r="AE83" s="86">
        <v>63.6</v>
      </c>
      <c r="AF83" s="83">
        <v>119.1</v>
      </c>
      <c r="AG83" s="83">
        <v>109.1</v>
      </c>
      <c r="AH83" s="85">
        <v>112.2</v>
      </c>
      <c r="AI83" s="181">
        <f>(1-AI84)*AI81</f>
        <v>110.7173651365917</v>
      </c>
      <c r="AJ83" s="181">
        <f t="shared" ref="AJ83:AM83" si="200">(1-AJ84)*AJ81</f>
        <v>125.37628465014174</v>
      </c>
      <c r="AK83" s="181">
        <f t="shared" si="200"/>
        <v>140.30665634933834</v>
      </c>
      <c r="AL83" s="181">
        <f t="shared" si="200"/>
        <v>156.95740094605858</v>
      </c>
      <c r="AM83" s="181">
        <f t="shared" si="200"/>
        <v>175.51719957190909</v>
      </c>
      <c r="AN83" s="85"/>
    </row>
    <row r="84" spans="1:40" x14ac:dyDescent="0.15">
      <c r="A84" s="69" t="s">
        <v>980</v>
      </c>
      <c r="B84" s="4"/>
      <c r="C84" s="4"/>
      <c r="D84" s="4"/>
      <c r="E84" s="4"/>
      <c r="F84" s="4"/>
      <c r="G84" s="4"/>
      <c r="H84" s="4"/>
      <c r="I84" s="4"/>
      <c r="J84" s="4"/>
      <c r="K84" s="4"/>
      <c r="L84" s="4"/>
      <c r="M84" s="4"/>
      <c r="N84" s="4"/>
      <c r="O84" s="4"/>
      <c r="P84" s="4"/>
      <c r="Q84" s="4"/>
      <c r="R84" s="4"/>
      <c r="S84" s="4"/>
      <c r="T84" s="4"/>
      <c r="U84" s="4"/>
      <c r="V84" s="4"/>
      <c r="W84" s="89">
        <f t="shared" ref="W84:AA84" si="201">W86/W81</f>
        <v>0.40143369175627241</v>
      </c>
      <c r="X84" s="89">
        <f t="shared" si="201"/>
        <v>0.33849918433931486</v>
      </c>
      <c r="Y84" s="89">
        <f t="shared" si="201"/>
        <v>0.27987012987012982</v>
      </c>
      <c r="Z84" s="89">
        <f t="shared" si="201"/>
        <v>0.4062806673209029</v>
      </c>
      <c r="AA84" s="89">
        <f t="shared" si="201"/>
        <v>0.26946721311475408</v>
      </c>
      <c r="AB84" s="89">
        <f t="shared" ref="AB84:AH84" si="202">AB86/AB81</f>
        <v>0.35254562920268961</v>
      </c>
      <c r="AC84" s="89">
        <f t="shared" si="202"/>
        <v>0.32300884955752213</v>
      </c>
      <c r="AD84" s="89">
        <f t="shared" si="202"/>
        <v>0.32594644506001846</v>
      </c>
      <c r="AE84" s="89">
        <f t="shared" si="202"/>
        <v>0.32982086406743943</v>
      </c>
      <c r="AF84" s="89">
        <f t="shared" si="202"/>
        <v>0.25840597758405981</v>
      </c>
      <c r="AG84" s="89">
        <f t="shared" si="202"/>
        <v>0.17348484848484852</v>
      </c>
      <c r="AH84" s="89">
        <f t="shared" si="202"/>
        <v>0.32082324455205807</v>
      </c>
      <c r="AI84" s="89">
        <f>AVERAGE($AB$84:$AH$84)</f>
        <v>0.29771940835837662</v>
      </c>
      <c r="AJ84" s="89">
        <f>AVERAGE($AF$84,$AH$84)+($AI$84-$AF$84)/3*(AJ8-$AI$8)</f>
        <v>0.30271908799283126</v>
      </c>
      <c r="AK84" s="89">
        <f t="shared" ref="AK84:AM84" si="203">AVERAGE($AF$84,$AH$84)+($AI$84-$AF$84)/3*(AK8-$AI$8)</f>
        <v>0.31582356491760349</v>
      </c>
      <c r="AL84" s="89">
        <f t="shared" si="203"/>
        <v>0.32892804184237578</v>
      </c>
      <c r="AM84" s="89">
        <f t="shared" si="203"/>
        <v>0.34203251876714807</v>
      </c>
      <c r="AN84" s="85"/>
    </row>
    <row r="85" spans="1:40" x14ac:dyDescent="0.15">
      <c r="A85" s="4" t="s">
        <v>1071</v>
      </c>
      <c r="B85" s="4"/>
      <c r="C85" s="4"/>
      <c r="D85" s="4"/>
      <c r="E85" s="4"/>
      <c r="F85" s="4"/>
      <c r="G85" s="4"/>
      <c r="H85" s="4"/>
      <c r="I85" s="4"/>
      <c r="J85" s="4"/>
      <c r="K85" s="4"/>
      <c r="L85" s="4"/>
      <c r="M85" s="4"/>
      <c r="N85" s="4"/>
      <c r="O85" s="4"/>
      <c r="P85" s="4"/>
      <c r="Q85" s="4"/>
      <c r="R85" s="4"/>
      <c r="S85" s="4"/>
      <c r="T85" s="4"/>
      <c r="U85" s="4"/>
      <c r="V85" s="4"/>
      <c r="W85" s="179">
        <f t="shared" ref="W85:AA85" si="204">W84/W77</f>
        <v>5.3883717014264749E-4</v>
      </c>
      <c r="X85" s="179">
        <f t="shared" si="204"/>
        <v>3.859739844233921E-4</v>
      </c>
      <c r="Y85" s="179">
        <f t="shared" si="204"/>
        <v>3.1912215492603172E-4</v>
      </c>
      <c r="Z85" s="179">
        <f t="shared" si="204"/>
        <v>5.0034564940997894E-4</v>
      </c>
      <c r="AA85" s="179">
        <f t="shared" si="204"/>
        <v>3.4370817999330875E-4</v>
      </c>
      <c r="AB85" s="179">
        <f t="shared" ref="AB85:AH85" si="205">AB84/AB77</f>
        <v>4.3631884802313071E-4</v>
      </c>
      <c r="AC85" s="179">
        <f t="shared" si="205"/>
        <v>3.9926928251856876E-4</v>
      </c>
      <c r="AD85" s="179">
        <f t="shared" si="205"/>
        <v>4.0896668138019882E-4</v>
      </c>
      <c r="AE85" s="179">
        <f t="shared" si="205"/>
        <v>4.2945425008781175E-4</v>
      </c>
      <c r="AF85" s="179">
        <f t="shared" si="205"/>
        <v>3.6242072592434756E-4</v>
      </c>
      <c r="AG85" s="179">
        <f t="shared" si="205"/>
        <v>2.2917417237100201E-4</v>
      </c>
      <c r="AH85" s="179">
        <f t="shared" si="205"/>
        <v>2.8542993287549649E-4</v>
      </c>
      <c r="AI85" s="85"/>
      <c r="AJ85" s="85"/>
      <c r="AK85" s="87"/>
      <c r="AL85" s="85"/>
      <c r="AM85" s="85"/>
      <c r="AN85" s="85"/>
    </row>
    <row r="86" spans="1:40" x14ac:dyDescent="0.15">
      <c r="A86" s="69" t="s">
        <v>1006</v>
      </c>
      <c r="B86" s="4"/>
      <c r="C86" s="4"/>
      <c r="D86" s="4"/>
      <c r="E86" s="4"/>
      <c r="F86" s="4"/>
      <c r="G86" s="4"/>
      <c r="H86" s="4"/>
      <c r="I86" s="4"/>
      <c r="J86" s="4"/>
      <c r="K86" s="4"/>
      <c r="L86" s="4"/>
      <c r="M86" s="4"/>
      <c r="N86" s="4"/>
      <c r="O86" s="4"/>
      <c r="P86" s="4"/>
      <c r="Q86" s="4"/>
      <c r="R86" s="4"/>
      <c r="S86" s="4"/>
      <c r="T86" s="4"/>
      <c r="U86" s="4"/>
      <c r="V86" s="4"/>
      <c r="W86" s="85">
        <f t="shared" ref="W86:AA86" si="206">W81-W83</f>
        <v>56</v>
      </c>
      <c r="X86" s="85">
        <f t="shared" si="206"/>
        <v>83</v>
      </c>
      <c r="Y86" s="85">
        <f t="shared" si="206"/>
        <v>43.099999999999994</v>
      </c>
      <c r="Z86" s="85">
        <f t="shared" si="206"/>
        <v>41.400000000000006</v>
      </c>
      <c r="AA86" s="85">
        <f t="shared" si="206"/>
        <v>26.299999999999997</v>
      </c>
      <c r="AB86" s="85">
        <f t="shared" ref="AB86:AI86" si="207">AB81-AB83</f>
        <v>36.699999999999989</v>
      </c>
      <c r="AC86" s="85">
        <f t="shared" si="207"/>
        <v>43.8</v>
      </c>
      <c r="AD86" s="85">
        <f t="shared" si="207"/>
        <v>35.299999999999997</v>
      </c>
      <c r="AE86" s="85">
        <f t="shared" si="207"/>
        <v>31.300000000000004</v>
      </c>
      <c r="AF86" s="85">
        <f t="shared" si="207"/>
        <v>41.5</v>
      </c>
      <c r="AG86" s="85">
        <f t="shared" si="207"/>
        <v>22.900000000000006</v>
      </c>
      <c r="AH86" s="85">
        <f t="shared" si="207"/>
        <v>52.999999999999986</v>
      </c>
      <c r="AI86" s="88">
        <f t="shared" si="207"/>
        <v>46.936664398502188</v>
      </c>
      <c r="AJ86" s="88">
        <f t="shared" ref="AJ86:AM86" si="208">AJ81-AJ83</f>
        <v>54.43113943269725</v>
      </c>
      <c r="AK86" s="88">
        <f t="shared" si="208"/>
        <v>64.76713624984842</v>
      </c>
      <c r="AL86" s="88">
        <f t="shared" si="208"/>
        <v>76.933166284574781</v>
      </c>
      <c r="AM86" s="88">
        <f t="shared" si="208"/>
        <v>91.23944810167751</v>
      </c>
      <c r="AN86" s="85"/>
    </row>
    <row r="87" spans="1:40" x14ac:dyDescent="0.15">
      <c r="A87" s="69"/>
      <c r="B87" s="4"/>
      <c r="C87" s="4"/>
      <c r="D87" s="4"/>
      <c r="E87" s="4"/>
      <c r="F87" s="4"/>
      <c r="G87" s="4"/>
      <c r="H87" s="4"/>
      <c r="I87" s="4"/>
      <c r="J87" s="4"/>
      <c r="K87" s="4"/>
      <c r="L87" s="4"/>
      <c r="M87" s="4"/>
      <c r="N87" s="4"/>
      <c r="O87" s="4"/>
      <c r="P87" s="4"/>
      <c r="Q87" s="4"/>
      <c r="R87" s="4"/>
      <c r="S87" s="4"/>
      <c r="T87" s="4"/>
      <c r="U87" s="4"/>
      <c r="V87" s="4"/>
      <c r="W87" s="4"/>
      <c r="X87" s="4"/>
      <c r="Y87" s="4"/>
      <c r="Z87" s="4"/>
      <c r="AA87" s="83"/>
      <c r="AB87" s="83"/>
      <c r="AC87" s="83"/>
      <c r="AD87" s="83"/>
      <c r="AE87" s="86"/>
      <c r="AF87" s="83"/>
      <c r="AG87" s="85"/>
      <c r="AH87" s="85"/>
      <c r="AI87" s="89"/>
      <c r="AJ87" s="89"/>
      <c r="AK87" s="89"/>
      <c r="AL87" s="89"/>
      <c r="AM87" s="85"/>
      <c r="AN87" s="85"/>
    </row>
    <row r="88" spans="1:40" x14ac:dyDescent="0.15">
      <c r="A88" s="71" t="s">
        <v>972</v>
      </c>
      <c r="B88" s="4"/>
      <c r="C88" s="4"/>
      <c r="D88" s="4"/>
      <c r="E88" s="4"/>
      <c r="F88" s="4"/>
      <c r="G88" s="4"/>
      <c r="H88" s="4"/>
      <c r="I88" s="4"/>
      <c r="J88" s="4"/>
      <c r="K88" s="4"/>
      <c r="L88" s="4"/>
      <c r="M88" s="4"/>
      <c r="N88" s="4"/>
      <c r="O88" s="4"/>
      <c r="P88" s="4"/>
      <c r="Q88" s="4"/>
      <c r="R88" s="4"/>
      <c r="S88" s="4"/>
      <c r="T88" s="4"/>
      <c r="U88" s="4"/>
      <c r="V88" s="4"/>
      <c r="W88" s="4"/>
      <c r="X88" s="4"/>
      <c r="Y88" s="4"/>
      <c r="Z88" s="4"/>
      <c r="AA88" s="83"/>
      <c r="AB88" s="83"/>
      <c r="AC88" s="83"/>
      <c r="AD88" s="83"/>
      <c r="AE88" s="86"/>
      <c r="AF88" s="83"/>
      <c r="AG88" s="83"/>
      <c r="AH88" s="85"/>
      <c r="AI88" s="85"/>
      <c r="AJ88" s="85"/>
      <c r="AK88" s="85"/>
      <c r="AL88" s="85"/>
      <c r="AM88" s="85"/>
      <c r="AN88" s="85"/>
    </row>
    <row r="89" spans="1:40" x14ac:dyDescent="0.15">
      <c r="A89" s="69" t="s">
        <v>972</v>
      </c>
      <c r="W89" s="85">
        <v>90.5</v>
      </c>
      <c r="X89" s="85">
        <v>103.2</v>
      </c>
      <c r="Y89" s="85">
        <v>97.9</v>
      </c>
      <c r="Z89" s="85">
        <v>77</v>
      </c>
      <c r="AA89" s="85">
        <v>62.3</v>
      </c>
      <c r="AB89" s="85">
        <v>62.2</v>
      </c>
      <c r="AC89" s="85">
        <v>48.5</v>
      </c>
      <c r="AD89" s="85">
        <v>48.5</v>
      </c>
      <c r="AE89" s="85">
        <v>36</v>
      </c>
      <c r="AF89" s="85">
        <v>27.6</v>
      </c>
      <c r="AG89" s="85">
        <v>30.8</v>
      </c>
      <c r="AH89" s="85">
        <v>28.6</v>
      </c>
      <c r="AI89" s="85">
        <f>(1+AI90)*AH89</f>
        <v>25.869050530986648</v>
      </c>
      <c r="AJ89" s="85">
        <f t="shared" ref="AJ89:AM89" si="209">(1+AJ90)*AI89</f>
        <v>23.398873264851069</v>
      </c>
      <c r="AK89" s="85">
        <f t="shared" si="209"/>
        <v>21.164567652328138</v>
      </c>
      <c r="AL89" s="85">
        <f t="shared" si="209"/>
        <v>19.143610841418251</v>
      </c>
      <c r="AM89" s="85">
        <f t="shared" si="209"/>
        <v>17.3156306364403</v>
      </c>
      <c r="AN89" s="85"/>
    </row>
    <row r="90" spans="1:40" x14ac:dyDescent="0.15">
      <c r="A90" s="69" t="s">
        <v>991</v>
      </c>
      <c r="W90" s="89"/>
      <c r="X90" s="89">
        <f t="shared" ref="X90:AB90" si="210">(X89-W89)/W89</f>
        <v>0.1403314917127072</v>
      </c>
      <c r="Y90" s="89">
        <f t="shared" si="210"/>
        <v>-5.1356589147286795E-2</v>
      </c>
      <c r="Z90" s="89">
        <f t="shared" si="210"/>
        <v>-0.21348314606741578</v>
      </c>
      <c r="AA90" s="89">
        <f t="shared" si="210"/>
        <v>-0.19090909090909094</v>
      </c>
      <c r="AB90" s="89">
        <f t="shared" si="210"/>
        <v>-1.6051364365970197E-3</v>
      </c>
      <c r="AC90" s="89">
        <f t="shared" ref="AC90:AH90" si="211">(AC89-AB89)/AB89</f>
        <v>-0.22025723472668815</v>
      </c>
      <c r="AD90" s="89">
        <f t="shared" si="211"/>
        <v>0</v>
      </c>
      <c r="AE90" s="89">
        <f t="shared" si="211"/>
        <v>-0.25773195876288657</v>
      </c>
      <c r="AF90" s="89">
        <f t="shared" si="211"/>
        <v>-0.23333333333333328</v>
      </c>
      <c r="AG90" s="89">
        <f t="shared" si="211"/>
        <v>0.11594202898550722</v>
      </c>
      <c r="AH90" s="89">
        <f t="shared" si="211"/>
        <v>-7.1428571428571411E-2</v>
      </c>
      <c r="AI90" s="89">
        <f>AVERAGE($AB$90:$AH$90)</f>
        <v>-9.5487743671795591E-2</v>
      </c>
      <c r="AJ90" s="89">
        <f t="shared" ref="AJ90:AM90" si="212">AVERAGE($AB$90:$AH$90)</f>
        <v>-9.5487743671795591E-2</v>
      </c>
      <c r="AK90" s="89">
        <f t="shared" si="212"/>
        <v>-9.5487743671795591E-2</v>
      </c>
      <c r="AL90" s="89">
        <f t="shared" si="212"/>
        <v>-9.5487743671795591E-2</v>
      </c>
      <c r="AM90" s="89">
        <f t="shared" si="212"/>
        <v>-9.5487743671795591E-2</v>
      </c>
      <c r="AN90" s="85"/>
    </row>
    <row r="91" spans="1:40" x14ac:dyDescent="0.15">
      <c r="A91" s="69" t="s">
        <v>981</v>
      </c>
      <c r="W91" s="85">
        <v>85</v>
      </c>
      <c r="X91" s="85">
        <v>94.8</v>
      </c>
      <c r="Y91" s="85">
        <v>88.8</v>
      </c>
      <c r="Z91" s="85">
        <v>68.2</v>
      </c>
      <c r="AA91" s="85">
        <v>45</v>
      </c>
      <c r="AB91" s="85">
        <v>56.4</v>
      </c>
      <c r="AC91" s="85">
        <v>45</v>
      </c>
      <c r="AD91" s="85">
        <v>47.7</v>
      </c>
      <c r="AE91" s="85">
        <v>33.299999999999997</v>
      </c>
      <c r="AF91" s="85">
        <v>24.9</v>
      </c>
      <c r="AG91" s="85">
        <v>28</v>
      </c>
      <c r="AH91" s="85">
        <v>26.9</v>
      </c>
      <c r="AI91" s="85">
        <f>(1-AI92)*AI89</f>
        <v>24.002476139292494</v>
      </c>
      <c r="AJ91" s="85">
        <f t="shared" ref="AJ91:AM91" si="213">(1-AJ92)*AJ89</f>
        <v>21.710533850215345</v>
      </c>
      <c r="AK91" s="85">
        <f t="shared" si="213"/>
        <v>19.63744395894814</v>
      </c>
      <c r="AL91" s="85">
        <f t="shared" si="213"/>
        <v>17.762308743826846</v>
      </c>
      <c r="AM91" s="85">
        <f t="shared" si="213"/>
        <v>16.066225959477016</v>
      </c>
      <c r="AN91" s="85"/>
    </row>
    <row r="92" spans="1:40" x14ac:dyDescent="0.15">
      <c r="A92" s="69" t="s">
        <v>980</v>
      </c>
      <c r="W92" s="89">
        <f t="shared" ref="W92:AB92" si="214">W93/W89</f>
        <v>6.0773480662983423E-2</v>
      </c>
      <c r="X92" s="89">
        <f t="shared" si="214"/>
        <v>8.139534883720935E-2</v>
      </c>
      <c r="Y92" s="89">
        <f t="shared" si="214"/>
        <v>9.2951991828396405E-2</v>
      </c>
      <c r="Z92" s="89">
        <f t="shared" si="214"/>
        <v>0.11428571428571425</v>
      </c>
      <c r="AA92" s="89">
        <f t="shared" si="214"/>
        <v>0.27768860353130015</v>
      </c>
      <c r="AB92" s="89">
        <f t="shared" si="214"/>
        <v>9.3247588424437367E-2</v>
      </c>
      <c r="AC92" s="89">
        <f t="shared" ref="AC92:AH92" si="215">AC93/AC89</f>
        <v>7.2164948453608241E-2</v>
      </c>
      <c r="AD92" s="89">
        <f t="shared" si="215"/>
        <v>1.6494845360824684E-2</v>
      </c>
      <c r="AE92" s="89">
        <f t="shared" si="215"/>
        <v>7.500000000000008E-2</v>
      </c>
      <c r="AF92" s="89">
        <f t="shared" si="215"/>
        <v>9.782608695652184E-2</v>
      </c>
      <c r="AG92" s="89">
        <f t="shared" si="215"/>
        <v>9.0909090909090925E-2</v>
      </c>
      <c r="AH92" s="89">
        <f t="shared" si="215"/>
        <v>5.9440559440559537E-2</v>
      </c>
      <c r="AI92" s="89">
        <f>AVERAGE($AB$92:$AH$92)</f>
        <v>7.2154731363577529E-2</v>
      </c>
      <c r="AJ92" s="89">
        <f t="shared" ref="AJ92:AM92" si="216">AVERAGE($AB$92:$AH$92)</f>
        <v>7.2154731363577529E-2</v>
      </c>
      <c r="AK92" s="89">
        <f t="shared" si="216"/>
        <v>7.2154731363577529E-2</v>
      </c>
      <c r="AL92" s="89">
        <f t="shared" si="216"/>
        <v>7.2154731363577529E-2</v>
      </c>
      <c r="AM92" s="89">
        <f t="shared" si="216"/>
        <v>7.2154731363577529E-2</v>
      </c>
      <c r="AN92" s="85"/>
    </row>
    <row r="93" spans="1:40" x14ac:dyDescent="0.15">
      <c r="A93" s="4" t="s">
        <v>1006</v>
      </c>
      <c r="W93" s="85">
        <f t="shared" ref="W93:AB93" si="217">W89-W91</f>
        <v>5.5</v>
      </c>
      <c r="X93" s="85">
        <f t="shared" si="217"/>
        <v>8.4000000000000057</v>
      </c>
      <c r="Y93" s="85">
        <f t="shared" si="217"/>
        <v>9.1000000000000085</v>
      </c>
      <c r="Z93" s="85">
        <f t="shared" si="217"/>
        <v>8.7999999999999972</v>
      </c>
      <c r="AA93" s="85">
        <f t="shared" si="217"/>
        <v>17.299999999999997</v>
      </c>
      <c r="AB93" s="85">
        <f t="shared" si="217"/>
        <v>5.8000000000000043</v>
      </c>
      <c r="AC93" s="85">
        <f t="shared" ref="AC93:AH93" si="218">AC89-AC91</f>
        <v>3.5</v>
      </c>
      <c r="AD93" s="85">
        <f t="shared" si="218"/>
        <v>0.79999999999999716</v>
      </c>
      <c r="AE93" s="85">
        <f t="shared" si="218"/>
        <v>2.7000000000000028</v>
      </c>
      <c r="AF93" s="85">
        <f t="shared" si="218"/>
        <v>2.7000000000000028</v>
      </c>
      <c r="AG93" s="85">
        <f t="shared" si="218"/>
        <v>2.8000000000000007</v>
      </c>
      <c r="AH93" s="85">
        <f t="shared" si="218"/>
        <v>1.7000000000000028</v>
      </c>
      <c r="AI93" s="85">
        <f>AI89-AI91</f>
        <v>1.8665743916941544</v>
      </c>
      <c r="AJ93" s="85">
        <f t="shared" ref="AJ93:AM93" si="219">AJ89-AJ91</f>
        <v>1.688339414635724</v>
      </c>
      <c r="AK93" s="85">
        <f t="shared" si="219"/>
        <v>1.5271236933799983</v>
      </c>
      <c r="AL93" s="85">
        <f t="shared" si="219"/>
        <v>1.381302097591405</v>
      </c>
      <c r="AM93" s="85">
        <f t="shared" si="219"/>
        <v>1.2494046769632838</v>
      </c>
      <c r="AN93" s="85"/>
    </row>
    <row r="94" spans="1:40" x14ac:dyDescent="0.15">
      <c r="AA94" s="85"/>
      <c r="AB94" s="85"/>
      <c r="AC94" s="85"/>
      <c r="AD94" s="85"/>
      <c r="AE94" s="85"/>
      <c r="AF94" s="85"/>
      <c r="AG94" s="85"/>
      <c r="AH94" s="85"/>
      <c r="AI94" s="85"/>
      <c r="AJ94" s="85"/>
      <c r="AK94" s="85"/>
      <c r="AL94" s="85"/>
      <c r="AM94" s="85"/>
      <c r="AN94" s="85"/>
    </row>
    <row r="95" spans="1:40" x14ac:dyDescent="0.15">
      <c r="A95" t="s">
        <v>992</v>
      </c>
      <c r="W95" s="85">
        <f t="shared" ref="W95:AH95" si="220">W16+W28+W49+W67+W81+W89</f>
        <v>2145.3000000000002</v>
      </c>
      <c r="X95" s="85">
        <f t="shared" si="220"/>
        <v>2429.1</v>
      </c>
      <c r="Y95" s="85">
        <f t="shared" si="220"/>
        <v>2203.2000000000003</v>
      </c>
      <c r="Z95" s="85">
        <f t="shared" si="220"/>
        <v>2013.5</v>
      </c>
      <c r="AA95" s="85">
        <f t="shared" si="220"/>
        <v>1728.3999999999999</v>
      </c>
      <c r="AB95" s="85">
        <f t="shared" si="220"/>
        <v>1939.15</v>
      </c>
      <c r="AC95" s="85">
        <f t="shared" si="220"/>
        <v>2157.4</v>
      </c>
      <c r="AD95" s="85">
        <f t="shared" si="220"/>
        <v>2265.9</v>
      </c>
      <c r="AE95" s="85">
        <f t="shared" si="220"/>
        <v>1952.7000000000003</v>
      </c>
      <c r="AF95" s="85">
        <f t="shared" si="220"/>
        <v>1817.3</v>
      </c>
      <c r="AG95" s="85">
        <f t="shared" si="220"/>
        <v>2862.2</v>
      </c>
      <c r="AH95" s="85">
        <f t="shared" si="220"/>
        <v>10709.900000000001</v>
      </c>
      <c r="AI95" s="85">
        <f>AI28+AI16+AI49+AI67+AI81+AI89</f>
        <v>9006.4870539566182</v>
      </c>
      <c r="AJ95" s="85">
        <f t="shared" ref="AJ95:AM95" si="221">AJ28+AJ16+AJ49+AJ67+AJ81+AJ89</f>
        <v>6484.6816763949237</v>
      </c>
      <c r="AK95" s="85">
        <f t="shared" si="221"/>
        <v>7127.2639015421082</v>
      </c>
      <c r="AL95" s="85">
        <f t="shared" si="221"/>
        <v>7848.2445573467994</v>
      </c>
      <c r="AM95" s="85">
        <f t="shared" si="221"/>
        <v>8506.7296538375795</v>
      </c>
      <c r="AN95" s="85"/>
    </row>
    <row r="96" spans="1:40" x14ac:dyDescent="0.15">
      <c r="A96" t="s">
        <v>993</v>
      </c>
      <c r="W96" s="85">
        <f t="shared" ref="W96:AH96" si="222">W18+W30+W51+W69+W83+W91</f>
        <v>1290.5</v>
      </c>
      <c r="X96" s="85">
        <f t="shared" si="222"/>
        <v>1400.6</v>
      </c>
      <c r="Y96" s="85">
        <f t="shared" si="222"/>
        <v>1481.7</v>
      </c>
      <c r="Z96" s="85">
        <f t="shared" si="222"/>
        <v>1432.8</v>
      </c>
      <c r="AA96" s="85">
        <f t="shared" si="222"/>
        <v>1174.8999999999999</v>
      </c>
      <c r="AB96" s="85">
        <f t="shared" si="222"/>
        <v>1328.3000000000002</v>
      </c>
      <c r="AC96" s="85">
        <f t="shared" si="222"/>
        <v>1394.9</v>
      </c>
      <c r="AD96" s="85">
        <f t="shared" si="222"/>
        <v>1485.8</v>
      </c>
      <c r="AE96" s="85">
        <f t="shared" si="222"/>
        <v>1380.6999999999998</v>
      </c>
      <c r="AF96" s="85">
        <f t="shared" si="222"/>
        <v>1334.3</v>
      </c>
      <c r="AG96" s="85">
        <f t="shared" si="222"/>
        <v>1772.1999999999998</v>
      </c>
      <c r="AH96" s="85">
        <f t="shared" si="222"/>
        <v>4973.9610000000002</v>
      </c>
      <c r="AI96" s="85">
        <f t="shared" ref="AI96:AM96" si="223">AI18+AI30+AI51+AI69+AI83+AI91</f>
        <v>4065.6167472435932</v>
      </c>
      <c r="AJ96" s="85">
        <f t="shared" si="223"/>
        <v>2783.2949157375501</v>
      </c>
      <c r="AK96" s="85">
        <f t="shared" si="223"/>
        <v>2741.5484207842883</v>
      </c>
      <c r="AL96" s="85">
        <f t="shared" si="223"/>
        <v>2699.8702812328065</v>
      </c>
      <c r="AM96" s="85">
        <f t="shared" si="223"/>
        <v>2532.0265731411923</v>
      </c>
      <c r="AN96" s="85"/>
    </row>
    <row r="97" spans="1:41" x14ac:dyDescent="0.15">
      <c r="A97" t="s">
        <v>1147</v>
      </c>
      <c r="W97" s="89">
        <f>1-W96/W95</f>
        <v>0.39845243089544591</v>
      </c>
      <c r="X97" s="89">
        <f t="shared" ref="X97:AB97" si="224">1-X96/X95</f>
        <v>0.4234078465275205</v>
      </c>
      <c r="Y97" s="89">
        <f t="shared" si="224"/>
        <v>0.32747821350762529</v>
      </c>
      <c r="Z97" s="89">
        <f t="shared" si="224"/>
        <v>0.28840327787434816</v>
      </c>
      <c r="AA97" s="89">
        <f t="shared" si="224"/>
        <v>0.32023837074751216</v>
      </c>
      <c r="AB97" s="89">
        <f t="shared" si="224"/>
        <v>0.31500915349508796</v>
      </c>
      <c r="AC97" s="89">
        <f t="shared" ref="AC97:AM97" si="225">1-AC96/AC95</f>
        <v>0.35343468990451465</v>
      </c>
      <c r="AD97" s="89">
        <f t="shared" si="225"/>
        <v>0.34427821174809137</v>
      </c>
      <c r="AE97" s="89">
        <f t="shared" si="225"/>
        <v>0.29292774107645847</v>
      </c>
      <c r="AF97" s="89">
        <f t="shared" si="225"/>
        <v>0.26577890276784244</v>
      </c>
      <c r="AG97" s="89">
        <f t="shared" si="225"/>
        <v>0.38082593808958143</v>
      </c>
      <c r="AH97" s="89">
        <f t="shared" si="225"/>
        <v>0.53557353476689795</v>
      </c>
      <c r="AI97" s="89">
        <f t="shared" si="225"/>
        <v>0.54859017473882488</v>
      </c>
      <c r="AJ97" s="89">
        <f t="shared" si="225"/>
        <v>0.57078927623092102</v>
      </c>
      <c r="AK97" s="89">
        <f t="shared" si="225"/>
        <v>0.61534349525192877</v>
      </c>
      <c r="AL97" s="89">
        <f t="shared" si="225"/>
        <v>0.65599055158067954</v>
      </c>
      <c r="AM97" s="89">
        <f t="shared" si="225"/>
        <v>0.70235017730945082</v>
      </c>
      <c r="AN97" s="85"/>
    </row>
    <row r="98" spans="1:41" x14ac:dyDescent="0.15">
      <c r="A98" s="3" t="s">
        <v>1005</v>
      </c>
      <c r="W98" s="85">
        <f t="shared" ref="W98" si="226">W95-W96</f>
        <v>854.80000000000018</v>
      </c>
      <c r="X98" s="85">
        <f t="shared" ref="X98" si="227">X95-X96</f>
        <v>1028.5</v>
      </c>
      <c r="Y98" s="85">
        <f t="shared" ref="Y98" si="228">Y95-Y96</f>
        <v>721.50000000000023</v>
      </c>
      <c r="Z98" s="85">
        <f t="shared" ref="Z98" si="229">Z95-Z96</f>
        <v>580.70000000000005</v>
      </c>
      <c r="AA98" s="85">
        <f t="shared" ref="AA98" si="230">AA95-AA96</f>
        <v>553.5</v>
      </c>
      <c r="AB98" s="85">
        <f t="shared" ref="AB98" si="231">AB95-AB96</f>
        <v>610.84999999999991</v>
      </c>
      <c r="AC98" s="85">
        <f t="shared" ref="AC98:AH98" si="232">AC95-AC96</f>
        <v>762.5</v>
      </c>
      <c r="AD98" s="85">
        <f t="shared" si="232"/>
        <v>780.10000000000014</v>
      </c>
      <c r="AE98" s="85">
        <f t="shared" si="232"/>
        <v>572.00000000000045</v>
      </c>
      <c r="AF98" s="85">
        <f t="shared" si="232"/>
        <v>483</v>
      </c>
      <c r="AG98" s="85">
        <f t="shared" si="232"/>
        <v>1090</v>
      </c>
      <c r="AH98" s="85">
        <f t="shared" si="232"/>
        <v>5735.9390000000012</v>
      </c>
      <c r="AI98" s="85">
        <f>AI95-AI96</f>
        <v>4940.8703067130245</v>
      </c>
      <c r="AJ98" s="85">
        <f t="shared" ref="AJ98:AM98" si="233">AJ95-AJ96</f>
        <v>3701.3867606573735</v>
      </c>
      <c r="AK98" s="85">
        <f t="shared" si="233"/>
        <v>4385.7154807578199</v>
      </c>
      <c r="AL98" s="85">
        <f t="shared" si="233"/>
        <v>5148.3742761139929</v>
      </c>
      <c r="AM98" s="85">
        <f t="shared" si="233"/>
        <v>5974.7030806963867</v>
      </c>
      <c r="AN98" s="85"/>
    </row>
    <row r="99" spans="1:41" x14ac:dyDescent="0.15">
      <c r="A99" s="3"/>
      <c r="AB99" s="85"/>
      <c r="AC99" s="85"/>
      <c r="AD99" s="85"/>
      <c r="AE99" s="85"/>
      <c r="AF99" s="85"/>
      <c r="AG99" s="85"/>
      <c r="AH99" s="85"/>
      <c r="AI99" s="85"/>
      <c r="AJ99" s="85"/>
      <c r="AK99" s="85"/>
      <c r="AL99" s="85"/>
      <c r="AM99" s="85"/>
      <c r="AN99" s="85"/>
      <c r="AO99" s="85"/>
    </row>
    <row r="100" spans="1:41" x14ac:dyDescent="0.15">
      <c r="A100" s="3" t="s">
        <v>1020</v>
      </c>
      <c r="AB100" s="85"/>
      <c r="AC100" s="85"/>
      <c r="AD100" s="85"/>
      <c r="AE100" s="85"/>
      <c r="AF100" s="85"/>
      <c r="AG100" s="85"/>
      <c r="AH100" s="85"/>
      <c r="AI100" s="85"/>
      <c r="AJ100" s="85"/>
      <c r="AK100" s="85"/>
      <c r="AL100" s="85"/>
      <c r="AM100" s="85"/>
      <c r="AN100" s="85"/>
      <c r="AO100" s="85"/>
    </row>
    <row r="101" spans="1:41" x14ac:dyDescent="0.15">
      <c r="A101" t="s">
        <v>994</v>
      </c>
      <c r="W101" s="85"/>
      <c r="X101" s="85"/>
      <c r="Y101" s="85"/>
      <c r="Z101" s="85"/>
      <c r="AA101" s="85">
        <v>15.3</v>
      </c>
      <c r="AB101" s="85">
        <v>15.2</v>
      </c>
      <c r="AC101" s="85">
        <v>17.8</v>
      </c>
      <c r="AD101" s="85">
        <v>32</v>
      </c>
      <c r="AE101" s="85">
        <v>18.2</v>
      </c>
      <c r="AF101" s="85">
        <v>26.9</v>
      </c>
      <c r="AG101" s="85">
        <v>19.600000000000001</v>
      </c>
      <c r="AH101" s="85">
        <v>9.9</v>
      </c>
      <c r="AI101" s="85">
        <f>(1+AI102)*AH101</f>
        <v>9.9878362602132889</v>
      </c>
      <c r="AJ101" s="85">
        <f t="shared" ref="AJ101:AM101" si="234">(1+AJ102)*AI101</f>
        <v>10.076451834427411</v>
      </c>
      <c r="AK101" s="85">
        <f t="shared" si="234"/>
        <v>10.165853636988565</v>
      </c>
      <c r="AL101" s="85">
        <f t="shared" si="234"/>
        <v>10.256048643589446</v>
      </c>
      <c r="AM101" s="85">
        <f t="shared" si="234"/>
        <v>10.347043891813534</v>
      </c>
      <c r="AN101" s="85"/>
      <c r="AO101" s="85"/>
    </row>
    <row r="102" spans="1:41" x14ac:dyDescent="0.15">
      <c r="A102" t="s">
        <v>995</v>
      </c>
      <c r="AA102" s="85"/>
      <c r="AB102" s="89">
        <f>AB101/AB95</f>
        <v>7.8384859345589555E-3</v>
      </c>
      <c r="AC102" s="89">
        <f t="shared" ref="AC102:AH102" si="235">AC101/AC95</f>
        <v>8.250672105311949E-3</v>
      </c>
      <c r="AD102" s="89">
        <f t="shared" si="235"/>
        <v>1.4122423760977977E-2</v>
      </c>
      <c r="AE102" s="89">
        <f t="shared" si="235"/>
        <v>9.3204281251600338E-3</v>
      </c>
      <c r="AF102" s="89">
        <f t="shared" si="235"/>
        <v>1.4802179056842567E-2</v>
      </c>
      <c r="AG102" s="89">
        <f t="shared" si="235"/>
        <v>6.8478792537209152E-3</v>
      </c>
      <c r="AH102" s="89">
        <f t="shared" si="235"/>
        <v>9.243783788830894E-4</v>
      </c>
      <c r="AI102" s="89">
        <f>AVERAGE($AB$102:$AH$102)</f>
        <v>8.8723495164936411E-3</v>
      </c>
      <c r="AJ102" s="89">
        <f t="shared" ref="AJ102:AM102" si="236">AVERAGE($AB$102:$AH$102)</f>
        <v>8.8723495164936411E-3</v>
      </c>
      <c r="AK102" s="89">
        <f t="shared" si="236"/>
        <v>8.8723495164936411E-3</v>
      </c>
      <c r="AL102" s="89">
        <f t="shared" si="236"/>
        <v>8.8723495164936411E-3</v>
      </c>
      <c r="AM102" s="89">
        <f t="shared" si="236"/>
        <v>8.8723495164936411E-3</v>
      </c>
      <c r="AN102" s="85"/>
      <c r="AO102" s="85"/>
    </row>
    <row r="103" spans="1:41" x14ac:dyDescent="0.15">
      <c r="A103" s="78" t="s">
        <v>990</v>
      </c>
      <c r="W103" s="85"/>
      <c r="X103" s="85"/>
      <c r="Y103" s="85"/>
      <c r="Z103" s="85"/>
      <c r="AA103" s="85">
        <v>86.8</v>
      </c>
      <c r="AB103" s="85">
        <v>88.4</v>
      </c>
      <c r="AC103" s="85">
        <v>101.2</v>
      </c>
      <c r="AD103" s="85">
        <v>118.1</v>
      </c>
      <c r="AE103" s="85">
        <v>117.2</v>
      </c>
      <c r="AF103" s="85">
        <v>107</v>
      </c>
      <c r="AG103">
        <v>118.9</v>
      </c>
      <c r="AH103">
        <v>142.6</v>
      </c>
      <c r="AI103" s="85">
        <f>(1+AI104)*AH103</f>
        <v>149.42776317644936</v>
      </c>
      <c r="AJ103" s="85">
        <f t="shared" ref="AJ103" si="237">(1+AJ104)*AI103</f>
        <v>156.58244325327516</v>
      </c>
      <c r="AK103" s="85">
        <f t="shared" ref="AK103" si="238">(1+AK104)*AJ103</f>
        <v>164.0796931840128</v>
      </c>
      <c r="AL103" s="85">
        <f t="shared" ref="AL103" si="239">(1+AL104)*AK103</f>
        <v>171.93591539386495</v>
      </c>
      <c r="AM103" s="85">
        <f t="shared" ref="AM103" si="240">(1+AM104)*AL103</f>
        <v>180.16829766480006</v>
      </c>
      <c r="AN103" s="85"/>
      <c r="AO103" s="85"/>
    </row>
    <row r="104" spans="1:41" x14ac:dyDescent="0.15">
      <c r="A104" t="s">
        <v>998</v>
      </c>
      <c r="AA104" s="89"/>
      <c r="AB104" s="89">
        <f>AB103/AB96</f>
        <v>6.6551230896634797E-2</v>
      </c>
      <c r="AC104" s="89">
        <f t="shared" ref="AC104:AH104" si="241">AC103/AC96</f>
        <v>7.2550003584486336E-2</v>
      </c>
      <c r="AD104" s="89">
        <f t="shared" si="241"/>
        <v>7.9485798896217527E-2</v>
      </c>
      <c r="AE104" s="89">
        <f t="shared" si="241"/>
        <v>8.4884478887520834E-2</v>
      </c>
      <c r="AF104" s="89">
        <f t="shared" si="241"/>
        <v>8.0191860900846887E-2</v>
      </c>
      <c r="AG104" s="89">
        <f t="shared" si="241"/>
        <v>6.7091750366775768E-2</v>
      </c>
      <c r="AH104" s="89">
        <f t="shared" si="241"/>
        <v>2.8669304001378376E-2</v>
      </c>
      <c r="AI104" s="89">
        <f>AVERAGE($AG$104:$AH$104)</f>
        <v>4.7880527184077072E-2</v>
      </c>
      <c r="AJ104" s="89">
        <f t="shared" ref="AJ104:AM104" si="242">AVERAGE($AG$104:$AH$104)</f>
        <v>4.7880527184077072E-2</v>
      </c>
      <c r="AK104" s="89">
        <f t="shared" si="242"/>
        <v>4.7880527184077072E-2</v>
      </c>
      <c r="AL104" s="89">
        <f t="shared" si="242"/>
        <v>4.7880527184077072E-2</v>
      </c>
      <c r="AM104" s="89">
        <f t="shared" si="242"/>
        <v>4.7880527184077072E-2</v>
      </c>
      <c r="AN104" s="85"/>
      <c r="AO104" s="85"/>
    </row>
    <row r="105" spans="1:41" x14ac:dyDescent="0.15">
      <c r="A105" t="s">
        <v>1009</v>
      </c>
      <c r="W105" s="85"/>
      <c r="X105" s="85"/>
      <c r="Y105" s="85"/>
      <c r="Z105" s="85"/>
      <c r="AA105" s="85">
        <v>11.6</v>
      </c>
      <c r="AB105" s="85">
        <v>10.1</v>
      </c>
      <c r="AC105" s="85">
        <v>13.5</v>
      </c>
      <c r="AD105" s="85">
        <v>22.5</v>
      </c>
      <c r="AE105" s="85">
        <v>26.3</v>
      </c>
      <c r="AF105" s="85">
        <v>13.7</v>
      </c>
      <c r="AG105" s="85">
        <v>4.7</v>
      </c>
      <c r="AH105" s="85">
        <v>47</v>
      </c>
      <c r="AI105" s="85">
        <f>(1+AI106)*AH105</f>
        <v>47.212584333140583</v>
      </c>
      <c r="AJ105" s="85">
        <f t="shared" ref="AJ105" si="243">(1+AJ106)*AI105</f>
        <v>47.426130200295994</v>
      </c>
      <c r="AK105" s="85">
        <f t="shared" ref="AK105" si="244">(1+AK106)*AJ105</f>
        <v>47.640641950552769</v>
      </c>
      <c r="AL105" s="85">
        <f t="shared" ref="AL105" si="245">(1+AL106)*AK105</f>
        <v>47.856123952668675</v>
      </c>
      <c r="AM105" s="85">
        <f t="shared" ref="AM105" si="246">(1+AM106)*AL105</f>
        <v>48.072580595161675</v>
      </c>
      <c r="AN105" s="85"/>
      <c r="AO105" s="85"/>
    </row>
    <row r="106" spans="1:41" x14ac:dyDescent="0.15">
      <c r="A106" t="s">
        <v>1011</v>
      </c>
      <c r="AA106" s="89"/>
      <c r="AB106" s="89">
        <f>AB105/AB95</f>
        <v>5.2084676275687795E-3</v>
      </c>
      <c r="AC106" s="89">
        <f t="shared" ref="AC106:AH106" si="247">AC105/AC95</f>
        <v>6.2575322147028828E-3</v>
      </c>
      <c r="AD106" s="89">
        <f t="shared" si="247"/>
        <v>9.92982920693764E-3</v>
      </c>
      <c r="AE106" s="89">
        <f t="shared" si="247"/>
        <v>1.3468530752291697E-2</v>
      </c>
      <c r="AF106" s="89">
        <f t="shared" si="247"/>
        <v>7.5386562482804157E-3</v>
      </c>
      <c r="AG106" s="89">
        <f t="shared" si="247"/>
        <v>1.6420934945147092E-3</v>
      </c>
      <c r="AH106" s="89">
        <f t="shared" si="247"/>
        <v>4.3884630108591109E-3</v>
      </c>
      <c r="AI106" s="89">
        <f>AVERAGE($AF$106:$AH$106)</f>
        <v>4.5230709178847453E-3</v>
      </c>
      <c r="AJ106" s="89">
        <f t="shared" ref="AJ106:AM106" si="248">AVERAGE($AF$106:$AH$106)</f>
        <v>4.5230709178847453E-3</v>
      </c>
      <c r="AK106" s="89">
        <f t="shared" si="248"/>
        <v>4.5230709178847453E-3</v>
      </c>
      <c r="AL106" s="89">
        <f t="shared" si="248"/>
        <v>4.5230709178847453E-3</v>
      </c>
      <c r="AM106" s="89">
        <f t="shared" si="248"/>
        <v>4.5230709178847453E-3</v>
      </c>
      <c r="AN106" s="85"/>
      <c r="AO106" s="85"/>
    </row>
    <row r="107" spans="1:41" x14ac:dyDescent="0.15">
      <c r="A107" t="s">
        <v>1010</v>
      </c>
      <c r="W107" s="85"/>
      <c r="X107" s="85"/>
      <c r="Y107" s="85"/>
      <c r="Z107" s="85"/>
      <c r="AA107" s="85">
        <v>69.900000000000006</v>
      </c>
      <c r="AB107" s="85">
        <v>57.5</v>
      </c>
      <c r="AC107" s="85">
        <v>50.1</v>
      </c>
      <c r="AD107" s="85">
        <v>57.8</v>
      </c>
      <c r="AE107" s="85">
        <v>77</v>
      </c>
      <c r="AF107" s="85">
        <v>82.2</v>
      </c>
      <c r="AG107" s="85">
        <v>84.6</v>
      </c>
      <c r="AH107" s="85">
        <v>86.6</v>
      </c>
      <c r="AI107" s="85">
        <f>(1+AI108)*AH107</f>
        <v>90.258944772955417</v>
      </c>
      <c r="AJ107" s="85">
        <f t="shared" ref="AJ107" si="249">(1+AJ108)*AI107</f>
        <v>94.072483966829296</v>
      </c>
      <c r="AK107" s="85">
        <f t="shared" ref="AK107" si="250">(1+AK108)*AJ107</f>
        <v>98.047149365089837</v>
      </c>
      <c r="AL107" s="85">
        <f t="shared" ref="AL107" si="251">(1+AL108)*AK107</f>
        <v>102.18974872620502</v>
      </c>
      <c r="AM107" s="85">
        <f t="shared" ref="AM107" si="252">(1+AM108)*AL107</f>
        <v>106.50737744388834</v>
      </c>
      <c r="AN107" s="85"/>
      <c r="AO107" s="85"/>
    </row>
    <row r="108" spans="1:41" x14ac:dyDescent="0.15">
      <c r="A108" t="s">
        <v>1012</v>
      </c>
      <c r="AA108" s="89"/>
      <c r="AB108" s="89">
        <f>AB107/AB96</f>
        <v>4.3288413761951361E-2</v>
      </c>
      <c r="AC108" s="89">
        <f t="shared" ref="AC108:AH108" si="253">AC107/AC96</f>
        <v>3.591655315793247E-2</v>
      </c>
      <c r="AD108" s="89">
        <f t="shared" si="253"/>
        <v>3.8901601830663615E-2</v>
      </c>
      <c r="AE108" s="89">
        <f t="shared" si="253"/>
        <v>5.5768812920982118E-2</v>
      </c>
      <c r="AF108" s="89">
        <f t="shared" si="253"/>
        <v>6.1605336131304811E-2</v>
      </c>
      <c r="AG108" s="89">
        <f t="shared" si="253"/>
        <v>4.7737275702516645E-2</v>
      </c>
      <c r="AH108" s="89">
        <f t="shared" si="253"/>
        <v>1.7410671293964706E-2</v>
      </c>
      <c r="AI108" s="89">
        <f>AVERAGE($AF$108:$AH$108)</f>
        <v>4.2251094375928722E-2</v>
      </c>
      <c r="AJ108" s="89">
        <f t="shared" ref="AJ108:AM108" si="254">AVERAGE($AF$108:$AH$108)</f>
        <v>4.2251094375928722E-2</v>
      </c>
      <c r="AK108" s="89">
        <f t="shared" si="254"/>
        <v>4.2251094375928722E-2</v>
      </c>
      <c r="AL108" s="89">
        <f t="shared" si="254"/>
        <v>4.2251094375928722E-2</v>
      </c>
      <c r="AM108" s="89">
        <f t="shared" si="254"/>
        <v>4.2251094375928722E-2</v>
      </c>
      <c r="AN108" s="85"/>
      <c r="AO108" s="85"/>
    </row>
    <row r="109" spans="1:41" x14ac:dyDescent="0.15">
      <c r="A109" t="s">
        <v>1001</v>
      </c>
      <c r="W109" s="85"/>
      <c r="X109" s="85"/>
      <c r="Y109" s="85"/>
      <c r="Z109" s="85"/>
      <c r="AA109" s="85">
        <v>3.8</v>
      </c>
      <c r="AB109" s="85">
        <v>0.7</v>
      </c>
      <c r="AC109" s="85">
        <v>0.5</v>
      </c>
      <c r="AD109" s="85">
        <v>6.4</v>
      </c>
      <c r="AE109" s="85">
        <v>0.4</v>
      </c>
      <c r="AF109">
        <v>0.5</v>
      </c>
      <c r="AG109">
        <v>-2.6</v>
      </c>
      <c r="AH109">
        <v>-0.1</v>
      </c>
      <c r="AI109" s="85">
        <f>(1+AI110)*AH109</f>
        <v>-9.995441472164357E-2</v>
      </c>
      <c r="AJ109" s="85">
        <f t="shared" ref="AJ109" si="255">(1+AJ110)*AI109</f>
        <v>-9.9908850223463172E-2</v>
      </c>
      <c r="AK109" s="85">
        <f t="shared" ref="AK109" si="256">(1+AK110)*AJ109</f>
        <v>-9.9863306495986098E-2</v>
      </c>
      <c r="AL109" s="85">
        <f t="shared" ref="AL109" si="257">(1+AL110)*AK109</f>
        <v>-9.9817783529743964E-2</v>
      </c>
      <c r="AM109" s="85">
        <f t="shared" ref="AM109" si="258">(1+AM110)*AL109</f>
        <v>-9.9772281315272715E-2</v>
      </c>
      <c r="AN109" s="85"/>
      <c r="AO109" s="85"/>
    </row>
    <row r="110" spans="1:41" x14ac:dyDescent="0.15">
      <c r="A110" t="s">
        <v>1008</v>
      </c>
      <c r="AA110" s="89"/>
      <c r="AB110" s="89">
        <f>AB109/AB98</f>
        <v>1.1459441761479906E-3</v>
      </c>
      <c r="AC110" s="89">
        <f t="shared" ref="AC110:AH110" si="259">AC109/AC98</f>
        <v>6.5573770491803279E-4</v>
      </c>
      <c r="AD110" s="89">
        <f t="shared" si="259"/>
        <v>8.2040764004614776E-3</v>
      </c>
      <c r="AE110" s="89">
        <f t="shared" si="259"/>
        <v>6.9930069930069876E-4</v>
      </c>
      <c r="AF110" s="89">
        <f t="shared" si="259"/>
        <v>1.0351966873706005E-3</v>
      </c>
      <c r="AG110" s="89">
        <f t="shared" si="259"/>
        <v>-2.3853211009174312E-3</v>
      </c>
      <c r="AH110" s="89">
        <f t="shared" si="259"/>
        <v>-1.7433937146123762E-5</v>
      </c>
      <c r="AI110" s="89">
        <f>AVERAGE($AF$110:$AH$110)</f>
        <v>-4.5585278356431816E-4</v>
      </c>
      <c r="AJ110" s="89">
        <f t="shared" ref="AJ110:AM110" si="260">AVERAGE($AF$110:$AH$110)</f>
        <v>-4.5585278356431816E-4</v>
      </c>
      <c r="AK110" s="89">
        <f t="shared" si="260"/>
        <v>-4.5585278356431816E-4</v>
      </c>
      <c r="AL110" s="89">
        <f t="shared" si="260"/>
        <v>-4.5585278356431816E-4</v>
      </c>
      <c r="AM110" s="89">
        <f t="shared" si="260"/>
        <v>-4.5585278356431816E-4</v>
      </c>
      <c r="AN110" s="85"/>
      <c r="AO110" s="85"/>
    </row>
    <row r="111" spans="1:41" x14ac:dyDescent="0.15">
      <c r="A111" t="s">
        <v>996</v>
      </c>
      <c r="W111" s="85"/>
      <c r="X111" s="85"/>
      <c r="Y111" s="85"/>
      <c r="Z111" s="85"/>
      <c r="AA111" s="85">
        <v>106.4</v>
      </c>
      <c r="AB111" s="85">
        <v>89.7</v>
      </c>
      <c r="AC111" s="85">
        <v>61.6</v>
      </c>
      <c r="AD111" s="85">
        <v>36.9</v>
      </c>
      <c r="AE111" s="85">
        <v>26</v>
      </c>
      <c r="AF111" s="85">
        <v>99.6</v>
      </c>
      <c r="AG111" s="85">
        <v>60.6</v>
      </c>
      <c r="AH111" s="85">
        <v>76</v>
      </c>
      <c r="AI111" s="85">
        <f>(1+AI112)*AH111</f>
        <v>77.880025645860059</v>
      </c>
      <c r="AJ111" s="85">
        <f t="shared" ref="AJ111" si="261">(1+AJ112)*AI111</f>
        <v>79.806557823681842</v>
      </c>
      <c r="AK111" s="85">
        <f t="shared" ref="AK111" si="262">(1+AK112)*AJ111</f>
        <v>81.780746973896782</v>
      </c>
      <c r="AL111" s="85">
        <f t="shared" ref="AL111" si="263">(1+AL112)*AK111</f>
        <v>83.803771995587809</v>
      </c>
      <c r="AM111" s="85">
        <f t="shared" ref="AM111" si="264">(1+AM112)*AL111</f>
        <v>85.876840950476151</v>
      </c>
      <c r="AN111" s="85"/>
      <c r="AO111" s="85"/>
    </row>
    <row r="112" spans="1:41" x14ac:dyDescent="0.15">
      <c r="A112" t="s">
        <v>997</v>
      </c>
      <c r="AA112" s="85"/>
      <c r="AB112" s="89">
        <f>AB111/AB96</f>
        <v>6.7529925468644128E-2</v>
      </c>
      <c r="AC112" s="89">
        <f t="shared" ref="AC112:AH112" si="265">AC111/AC96</f>
        <v>4.4160871747078639E-2</v>
      </c>
      <c r="AD112" s="89">
        <f t="shared" si="265"/>
        <v>2.4835105666980752E-2</v>
      </c>
      <c r="AE112" s="89">
        <f t="shared" si="265"/>
        <v>1.8831027739552402E-2</v>
      </c>
      <c r="AF112" s="89">
        <f t="shared" si="265"/>
        <v>7.464588173574159E-2</v>
      </c>
      <c r="AG112" s="89">
        <f t="shared" si="265"/>
        <v>3.4194786141519024E-2</v>
      </c>
      <c r="AH112" s="89">
        <f t="shared" si="265"/>
        <v>1.5279572960061407E-2</v>
      </c>
      <c r="AI112" s="89">
        <f>AVERAGE($AG$112:$AH$112)</f>
        <v>2.4737179550790217E-2</v>
      </c>
      <c r="AJ112" s="89">
        <f t="shared" ref="AJ112:AM112" si="266">AVERAGE($AG$112:$AH$112)</f>
        <v>2.4737179550790217E-2</v>
      </c>
      <c r="AK112" s="89">
        <f t="shared" si="266"/>
        <v>2.4737179550790217E-2</v>
      </c>
      <c r="AL112" s="89">
        <f t="shared" si="266"/>
        <v>2.4737179550790217E-2</v>
      </c>
      <c r="AM112" s="89">
        <f t="shared" si="266"/>
        <v>2.4737179550790217E-2</v>
      </c>
      <c r="AN112" s="85"/>
      <c r="AO112" s="85"/>
    </row>
    <row r="113" spans="1:41" x14ac:dyDescent="0.15">
      <c r="A113" t="s">
        <v>999</v>
      </c>
      <c r="AA113" s="85"/>
      <c r="AB113" s="85"/>
      <c r="AC113" s="85"/>
      <c r="AD113" s="85">
        <v>3</v>
      </c>
      <c r="AE113" s="85">
        <v>-1</v>
      </c>
      <c r="AF113" s="85">
        <v>4.7</v>
      </c>
      <c r="AG113" s="85">
        <v>-0.2</v>
      </c>
      <c r="AH113" s="85">
        <v>3.4</v>
      </c>
      <c r="AI113" s="85">
        <f>(1+AI114)*AH113</f>
        <v>3.4036638372622887</v>
      </c>
      <c r="AJ113" s="85">
        <f t="shared" ref="AJ113" si="267">(1+AJ114)*AI113</f>
        <v>3.4073316226726615</v>
      </c>
      <c r="AK113" s="85">
        <f t="shared" ref="AK113" si="268">(1+AK114)*AJ113</f>
        <v>3.4110033604856391</v>
      </c>
      <c r="AL113" s="85">
        <f t="shared" ref="AL113" si="269">(1+AL114)*AK113</f>
        <v>3.4146790549603274</v>
      </c>
      <c r="AM113" s="85">
        <f t="shared" ref="AM113" si="270">(1+AM114)*AL113</f>
        <v>3.418358710360422</v>
      </c>
      <c r="AN113" s="85"/>
      <c r="AO113" s="85"/>
    </row>
    <row r="114" spans="1:41" x14ac:dyDescent="0.15">
      <c r="A114" t="s">
        <v>1000</v>
      </c>
      <c r="AA114" s="85"/>
      <c r="AB114" s="180"/>
      <c r="AC114" s="180"/>
      <c r="AD114" s="180">
        <f t="shared" ref="AD114:AH114" si="271">AD113/AD96</f>
        <v>2.019114281868354E-3</v>
      </c>
      <c r="AE114" s="180">
        <f t="shared" si="271"/>
        <v>-7.2427029767509242E-4</v>
      </c>
      <c r="AF114" s="180">
        <f t="shared" si="271"/>
        <v>3.5224462264857983E-3</v>
      </c>
      <c r="AG114" s="180">
        <f t="shared" si="271"/>
        <v>-1.1285407967498026E-4</v>
      </c>
      <c r="AH114" s="180">
        <f t="shared" si="271"/>
        <v>6.8355984295011556E-4</v>
      </c>
      <c r="AI114" s="89">
        <f>AVERAGE($AD$114:$AH$114)</f>
        <v>1.0775991947908389E-3</v>
      </c>
      <c r="AJ114" s="89">
        <f t="shared" ref="AJ114:AM114" si="272">AVERAGE($AD$114:$AH$114)</f>
        <v>1.0775991947908389E-3</v>
      </c>
      <c r="AK114" s="89">
        <f t="shared" si="272"/>
        <v>1.0775991947908389E-3</v>
      </c>
      <c r="AL114" s="89">
        <f t="shared" si="272"/>
        <v>1.0775991947908389E-3</v>
      </c>
      <c r="AM114" s="89">
        <f t="shared" si="272"/>
        <v>1.0775991947908389E-3</v>
      </c>
      <c r="AN114" s="85"/>
      <c r="AO114" s="85"/>
    </row>
    <row r="115" spans="1:41" x14ac:dyDescent="0.15">
      <c r="A115" t="s">
        <v>1002</v>
      </c>
      <c r="W115" s="85"/>
      <c r="X115" s="85"/>
      <c r="Y115" s="85"/>
      <c r="Z115" s="85"/>
      <c r="AA115" s="85">
        <v>11.6</v>
      </c>
      <c r="AB115" s="85">
        <v>13</v>
      </c>
      <c r="AC115" s="85">
        <v>14.5</v>
      </c>
      <c r="AD115" s="85">
        <v>6.4</v>
      </c>
      <c r="AE115" s="85">
        <v>9.8000000000000007</v>
      </c>
      <c r="AF115" s="85">
        <v>8.9</v>
      </c>
      <c r="AG115" s="85">
        <v>11.1</v>
      </c>
      <c r="AH115" s="85">
        <v>20.100000000000001</v>
      </c>
      <c r="AI115" s="85">
        <f>(1+AI116)*AH115</f>
        <v>20.191657370599419</v>
      </c>
      <c r="AJ115" s="85">
        <f t="shared" ref="AJ115" si="273">(1+AJ116)*AI115</f>
        <v>20.283732705058796</v>
      </c>
      <c r="AK115" s="85">
        <f t="shared" ref="AK115" si="274">(1+AK116)*AJ115</f>
        <v>20.376227909321834</v>
      </c>
      <c r="AL115" s="85">
        <f t="shared" ref="AL115" si="275">(1+AL116)*AK115</f>
        <v>20.469144898023469</v>
      </c>
      <c r="AM115" s="85">
        <f t="shared" ref="AM115" si="276">(1+AM116)*AL115</f>
        <v>20.562485594529502</v>
      </c>
      <c r="AN115" s="85"/>
    </row>
    <row r="116" spans="1:41" x14ac:dyDescent="0.15">
      <c r="A116" t="s">
        <v>1004</v>
      </c>
      <c r="AA116" s="85"/>
      <c r="AB116" s="89">
        <f>AB115/AB95</f>
        <v>6.7039682335043697E-3</v>
      </c>
      <c r="AC116" s="89">
        <f t="shared" ref="AC116:AH116" si="277">AC115/AC95</f>
        <v>6.7210531194956888E-3</v>
      </c>
      <c r="AD116" s="89">
        <f t="shared" si="277"/>
        <v>2.8244847521955957E-3</v>
      </c>
      <c r="AE116" s="89">
        <f t="shared" si="277"/>
        <v>5.0186920673938647E-3</v>
      </c>
      <c r="AF116" s="89">
        <f t="shared" si="277"/>
        <v>4.8973752269850877E-3</v>
      </c>
      <c r="AG116" s="89">
        <f t="shared" si="277"/>
        <v>3.8781356998113339E-3</v>
      </c>
      <c r="AH116" s="89">
        <f t="shared" si="277"/>
        <v>1.8767682237929391E-3</v>
      </c>
      <c r="AI116" s="89">
        <f>AVERAGE($AB116:$AH116)</f>
        <v>4.5600681890255543E-3</v>
      </c>
      <c r="AJ116" s="89">
        <f t="shared" ref="AJ116:AM116" si="278">AVERAGE($AB116:$AH116)</f>
        <v>4.5600681890255543E-3</v>
      </c>
      <c r="AK116" s="89">
        <f t="shared" si="278"/>
        <v>4.5600681890255543E-3</v>
      </c>
      <c r="AL116" s="89">
        <f t="shared" si="278"/>
        <v>4.5600681890255543E-3</v>
      </c>
      <c r="AM116" s="89">
        <f t="shared" si="278"/>
        <v>4.5600681890255543E-3</v>
      </c>
      <c r="AN116" s="85"/>
    </row>
    <row r="117" spans="1:41" x14ac:dyDescent="0.15">
      <c r="A117" t="s">
        <v>1003</v>
      </c>
      <c r="W117" s="85"/>
      <c r="X117" s="85"/>
      <c r="Y117" s="85"/>
      <c r="Z117" s="85"/>
      <c r="AA117" s="85">
        <v>-12.4</v>
      </c>
      <c r="AB117" s="85">
        <v>0.4</v>
      </c>
      <c r="AC117" s="85">
        <v>1.3</v>
      </c>
      <c r="AD117" s="85">
        <v>16.600000000000001</v>
      </c>
      <c r="AE117" s="85">
        <v>2.1</v>
      </c>
      <c r="AF117" s="85">
        <v>-4.4000000000000004</v>
      </c>
      <c r="AG117" s="85">
        <v>-17.2</v>
      </c>
      <c r="AH117" s="85">
        <v>-25.5</v>
      </c>
      <c r="AI117" s="85">
        <f>(1+AI118)*AH117</f>
        <v>-25.5</v>
      </c>
      <c r="AJ117" s="85">
        <f t="shared" ref="AJ117" si="279">(1+AJ118)*AI117</f>
        <v>-25.5</v>
      </c>
      <c r="AK117" s="85">
        <f t="shared" ref="AK117" si="280">(1+AK118)*AJ117</f>
        <v>-25.5</v>
      </c>
      <c r="AL117" s="85">
        <f t="shared" ref="AL117" si="281">(1+AL118)*AK117</f>
        <v>-25.5</v>
      </c>
      <c r="AM117" s="85">
        <f t="shared" ref="AM117" si="282">(1+AM118)*AL117</f>
        <v>-25.5</v>
      </c>
    </row>
    <row r="118" spans="1:41" x14ac:dyDescent="0.15">
      <c r="A118" t="s">
        <v>1007</v>
      </c>
      <c r="AA118" s="85"/>
      <c r="AB118" s="89"/>
      <c r="AC118" s="89"/>
      <c r="AD118" s="89"/>
      <c r="AE118" s="89"/>
      <c r="AF118" s="89"/>
      <c r="AG118" s="89"/>
      <c r="AH118" s="89"/>
      <c r="AI118" s="89"/>
      <c r="AJ118" s="89"/>
      <c r="AK118" s="89"/>
      <c r="AL118" s="89"/>
      <c r="AM118" s="89"/>
    </row>
    <row r="119" spans="1:41" x14ac:dyDescent="0.15">
      <c r="A119" t="s">
        <v>58</v>
      </c>
      <c r="W119" s="85"/>
      <c r="X119" s="85"/>
      <c r="Y119" s="85"/>
      <c r="Z119" s="85"/>
      <c r="AA119" s="85" t="e">
        <f>AA98+AA101-AA103+AA105-AA107+#REF!+AA109-AA111-AA113+AA115+AA117</f>
        <v>#REF!</v>
      </c>
      <c r="AB119" s="85">
        <f>AB98+AB101-AB103+AB105-AB107+AB109-AB111-AB113+AB115+AB117</f>
        <v>414.65</v>
      </c>
      <c r="AC119" s="85">
        <f t="shared" ref="AC119:AM119" si="283">AC98+AC101-AC103+AC105-AC107+AC109-AC111-AC113+AC115+AC117</f>
        <v>597.19999999999982</v>
      </c>
      <c r="AD119" s="85">
        <f t="shared" si="283"/>
        <v>648.20000000000016</v>
      </c>
      <c r="AE119" s="85">
        <f t="shared" si="283"/>
        <v>409.60000000000053</v>
      </c>
      <c r="AF119" s="85">
        <f t="shared" si="283"/>
        <v>235.1</v>
      </c>
      <c r="AG119" s="85">
        <f t="shared" si="283"/>
        <v>841.69999999999993</v>
      </c>
      <c r="AH119" s="85">
        <f t="shared" si="283"/>
        <v>5478.7390000000005</v>
      </c>
      <c r="AI119" s="85">
        <f t="shared" si="283"/>
        <v>4671.6920328297292</v>
      </c>
      <c r="AJ119" s="85">
        <f t="shared" si="283"/>
        <v>3419.7043498804733</v>
      </c>
      <c r="AK119" s="85">
        <f t="shared" si="283"/>
        <v>4090.9797480647021</v>
      </c>
      <c r="AL119" s="85">
        <f t="shared" si="283"/>
        <v>4840.0116606541269</v>
      </c>
      <c r="AM119" s="85">
        <f t="shared" si="283"/>
        <v>5652.1145437270516</v>
      </c>
    </row>
    <row r="120" spans="1:41" x14ac:dyDescent="0.15">
      <c r="A120" t="s">
        <v>1148</v>
      </c>
      <c r="W120" s="85"/>
      <c r="X120" s="85"/>
      <c r="Y120" s="85"/>
      <c r="Z120" s="85"/>
      <c r="AA120" s="85"/>
      <c r="AB120" s="85">
        <f>AB119/AB95</f>
        <v>0.21383080215558362</v>
      </c>
      <c r="AC120" s="85">
        <f t="shared" ref="AC120:AM120" si="284">AC119/AC95</f>
        <v>0.27681468434226375</v>
      </c>
      <c r="AD120" s="85">
        <f t="shared" si="284"/>
        <v>0.28606734630831021</v>
      </c>
      <c r="AE120" s="85">
        <f t="shared" si="284"/>
        <v>0.20976084395964587</v>
      </c>
      <c r="AF120" s="85">
        <f t="shared" si="284"/>
        <v>0.12936774335552742</v>
      </c>
      <c r="AG120" s="85">
        <f t="shared" si="284"/>
        <v>0.29407448815596393</v>
      </c>
      <c r="AH120" s="85">
        <f t="shared" si="284"/>
        <v>0.51155837122662207</v>
      </c>
      <c r="AI120" s="85">
        <f t="shared" si="284"/>
        <v>0.51870301981696842</v>
      </c>
      <c r="AJ120" s="85">
        <f t="shared" si="284"/>
        <v>0.52735115161144108</v>
      </c>
      <c r="AK120" s="85">
        <f t="shared" si="284"/>
        <v>0.573990216242666</v>
      </c>
      <c r="AL120" s="85">
        <f t="shared" si="284"/>
        <v>0.61669990343552128</v>
      </c>
      <c r="AM120" s="85">
        <f t="shared" si="284"/>
        <v>0.66442860814052718</v>
      </c>
    </row>
    <row r="121" spans="1:41" x14ac:dyDescent="0.15">
      <c r="A121" t="s">
        <v>984</v>
      </c>
      <c r="AA121">
        <v>305.39999999999998</v>
      </c>
      <c r="AB121">
        <v>271.39999999999998</v>
      </c>
      <c r="AC121">
        <v>232.5</v>
      </c>
      <c r="AD121">
        <v>219.1</v>
      </c>
      <c r="AE121">
        <v>201.4</v>
      </c>
      <c r="AF121">
        <v>203.9</v>
      </c>
      <c r="AG121">
        <v>214.2</v>
      </c>
      <c r="AH121">
        <v>244.5</v>
      </c>
      <c r="AI121" s="85">
        <f>AVERAGE($AB121:$AH121)</f>
        <v>226.71428571428572</v>
      </c>
      <c r="AJ121" s="85">
        <f t="shared" ref="AJ121:AM121" si="285">AVERAGE($AB121:$AH121)</f>
        <v>226.71428571428572</v>
      </c>
      <c r="AK121" s="85">
        <f t="shared" si="285"/>
        <v>226.71428571428572</v>
      </c>
      <c r="AL121" s="85">
        <f t="shared" si="285"/>
        <v>226.71428571428572</v>
      </c>
      <c r="AM121" s="85">
        <f t="shared" si="285"/>
        <v>226.71428571428572</v>
      </c>
    </row>
    <row r="122" spans="1:41" x14ac:dyDescent="0.15">
      <c r="A122" t="s">
        <v>1134</v>
      </c>
      <c r="AC122" s="89">
        <f>(AC121-AB121)/AB121</f>
        <v>-0.14333087693441407</v>
      </c>
      <c r="AD122" s="89">
        <f t="shared" ref="AD122:AH122" si="286">(AD121-AC121)/AC121</f>
        <v>-5.7634408602150564E-2</v>
      </c>
      <c r="AE122" s="89">
        <f t="shared" si="286"/>
        <v>-8.0785029666818761E-2</v>
      </c>
      <c r="AF122" s="89">
        <f t="shared" si="286"/>
        <v>1.2413108242303872E-2</v>
      </c>
      <c r="AG122" s="89">
        <f t="shared" si="286"/>
        <v>5.0514958312898393E-2</v>
      </c>
      <c r="AH122" s="89">
        <f t="shared" si="286"/>
        <v>0.14145658263305327</v>
      </c>
      <c r="AI122" s="89">
        <f>AVERAGE($AD$122:$AH$122)</f>
        <v>1.3193042183857246E-2</v>
      </c>
      <c r="AJ122" s="89">
        <f t="shared" ref="AJ122:AM122" si="287">AVERAGE($AD$122:$AH$122)</f>
        <v>1.3193042183857246E-2</v>
      </c>
      <c r="AK122" s="89">
        <f t="shared" si="287"/>
        <v>1.3193042183857246E-2</v>
      </c>
      <c r="AL122" s="89">
        <f t="shared" si="287"/>
        <v>1.3193042183857246E-2</v>
      </c>
      <c r="AM122" s="89">
        <f t="shared" si="287"/>
        <v>1.3193042183857246E-2</v>
      </c>
    </row>
    <row r="123" spans="1:41" x14ac:dyDescent="0.15">
      <c r="A123" t="str" cm="1">
        <f t="array" ref="A123:AH123">A107:AH107</f>
        <v>Finance expense</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69.900000000000006</v>
      </c>
      <c r="AB123">
        <v>57.5</v>
      </c>
      <c r="AC123">
        <v>50.1</v>
      </c>
      <c r="AD123">
        <v>57.8</v>
      </c>
      <c r="AE123">
        <v>77</v>
      </c>
      <c r="AF123">
        <v>82.2</v>
      </c>
      <c r="AG123">
        <v>84.6</v>
      </c>
      <c r="AH123">
        <v>86.6</v>
      </c>
      <c r="AI123" s="85">
        <f>(1+AI124)*AH123</f>
        <v>88.887874238580849</v>
      </c>
      <c r="AJ123" s="85">
        <f t="shared" ref="AJ123:AM123" si="288">(1+AJ124)*AI123</f>
        <v>91.236191531798681</v>
      </c>
      <c r="AK123" s="85">
        <f t="shared" si="288"/>
        <v>93.64654871692376</v>
      </c>
      <c r="AL123" s="85">
        <f t="shared" si="288"/>
        <v>96.120584817864383</v>
      </c>
      <c r="AM123" s="85">
        <f t="shared" si="288"/>
        <v>98.65998215969023</v>
      </c>
    </row>
    <row r="124" spans="1:41" x14ac:dyDescent="0.15">
      <c r="A124" t="s">
        <v>1135</v>
      </c>
      <c r="AC124" s="89">
        <f>(AC123-AB123)/AB123</f>
        <v>-0.12869565217391302</v>
      </c>
      <c r="AD124" s="89">
        <f t="shared" ref="AD124" si="289">(AD123-AC123)/AC123</f>
        <v>0.15369261477045898</v>
      </c>
      <c r="AE124" s="89">
        <f t="shared" ref="AE124" si="290">(AE123-AD123)/AD123</f>
        <v>0.33217993079584779</v>
      </c>
      <c r="AF124" s="89">
        <f t="shared" ref="AF124" si="291">(AF123-AE123)/AE123</f>
        <v>6.7532467532467569E-2</v>
      </c>
      <c r="AG124" s="89">
        <f t="shared" ref="AG124" si="292">(AG123-AF123)/AF123</f>
        <v>2.9197080291970698E-2</v>
      </c>
      <c r="AH124" s="89">
        <f t="shared" ref="AH124" si="293">(AH123-AG123)/AG123</f>
        <v>2.3640661938534282E-2</v>
      </c>
      <c r="AI124" s="89">
        <f>AVERAGE($AG$124:$AH$124)</f>
        <v>2.6418871115252492E-2</v>
      </c>
      <c r="AJ124" s="89">
        <f t="shared" ref="AJ124:AM124" si="294">AVERAGE($AG$124:$AH$124)</f>
        <v>2.6418871115252492E-2</v>
      </c>
      <c r="AK124" s="89">
        <f t="shared" si="294"/>
        <v>2.6418871115252492E-2</v>
      </c>
      <c r="AL124" s="89">
        <f t="shared" si="294"/>
        <v>2.6418871115252492E-2</v>
      </c>
      <c r="AM124" s="89">
        <f t="shared" si="294"/>
        <v>2.6418871115252492E-2</v>
      </c>
    </row>
    <row r="125" spans="1:41" x14ac:dyDescent="0.15">
      <c r="A125" t="s">
        <v>57</v>
      </c>
      <c r="W125" s="85"/>
      <c r="X125" s="85"/>
      <c r="Y125" s="85"/>
      <c r="Z125" s="85"/>
      <c r="AA125" s="85" t="e">
        <f>AA119+AA121+AA123</f>
        <v>#REF!</v>
      </c>
      <c r="AB125" s="85">
        <f t="shared" ref="AB125:AH125" si="295">AB119+AB121+AB123</f>
        <v>743.55</v>
      </c>
      <c r="AC125" s="85">
        <f t="shared" si="295"/>
        <v>879.79999999999984</v>
      </c>
      <c r="AD125" s="85">
        <f t="shared" si="295"/>
        <v>925.10000000000014</v>
      </c>
      <c r="AE125" s="85">
        <f t="shared" si="295"/>
        <v>688.00000000000057</v>
      </c>
      <c r="AF125" s="85">
        <f t="shared" si="295"/>
        <v>521.20000000000005</v>
      </c>
      <c r="AG125" s="85">
        <f t="shared" si="295"/>
        <v>1140.4999999999998</v>
      </c>
      <c r="AH125" s="85">
        <f t="shared" si="295"/>
        <v>5809.8390000000009</v>
      </c>
      <c r="AI125" s="85">
        <f t="shared" ref="AI125" si="296">AI119+AI121+AI123</f>
        <v>4987.294192782595</v>
      </c>
      <c r="AJ125" s="85">
        <f t="shared" ref="AJ125" si="297">AJ119+AJ121+AJ123</f>
        <v>3737.6548271265578</v>
      </c>
      <c r="AK125" s="85">
        <f t="shared" ref="AK125" si="298">AK119+AK121+AK123</f>
        <v>4411.3405824959109</v>
      </c>
      <c r="AL125" s="85">
        <f t="shared" ref="AL125" si="299">AL119+AL121+AL123</f>
        <v>5162.8465311862765</v>
      </c>
      <c r="AM125" s="85">
        <f t="shared" ref="AM125" si="300">AM119+AM121+AM123</f>
        <v>5977.488811601027</v>
      </c>
    </row>
    <row r="127" spans="1:41" x14ac:dyDescent="0.15">
      <c r="A127" s="3" t="s">
        <v>1019</v>
      </c>
    </row>
    <row r="128" spans="1:41" x14ac:dyDescent="0.15">
      <c r="A128" t="str" cm="1">
        <f t="array" ref="A128:AM128">A101:AM101</f>
        <v>Other Income</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15.3</v>
      </c>
      <c r="AB128">
        <v>15.2</v>
      </c>
      <c r="AC128">
        <v>17.8</v>
      </c>
      <c r="AD128">
        <v>32</v>
      </c>
      <c r="AE128">
        <v>18.2</v>
      </c>
      <c r="AF128">
        <v>26.9</v>
      </c>
      <c r="AG128">
        <v>19.600000000000001</v>
      </c>
      <c r="AH128">
        <v>9.9</v>
      </c>
      <c r="AI128">
        <v>9.9878362602132889</v>
      </c>
      <c r="AJ128">
        <v>10.076451834427411</v>
      </c>
      <c r="AK128">
        <v>10.165853636988565</v>
      </c>
      <c r="AL128">
        <v>10.256048643589446</v>
      </c>
      <c r="AM128">
        <v>10.347043891813534</v>
      </c>
    </row>
    <row r="129" spans="1:39" x14ac:dyDescent="0.15">
      <c r="A129" t="str" cm="1">
        <f t="array" ref="A129:AM129">A109:AM109</f>
        <v>Other gains (losses)</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3.8</v>
      </c>
      <c r="AB129">
        <v>0.7</v>
      </c>
      <c r="AC129">
        <v>0.5</v>
      </c>
      <c r="AD129">
        <v>6.4</v>
      </c>
      <c r="AE129">
        <v>0.4</v>
      </c>
      <c r="AF129">
        <v>0.5</v>
      </c>
      <c r="AG129">
        <v>-2.6</v>
      </c>
      <c r="AH129">
        <v>-0.1</v>
      </c>
      <c r="AI129">
        <v>-9.995441472164357E-2</v>
      </c>
      <c r="AJ129">
        <v>-9.9908850223463172E-2</v>
      </c>
      <c r="AK129">
        <v>-9.9863306495986098E-2</v>
      </c>
      <c r="AL129">
        <v>-9.9817783529743964E-2</v>
      </c>
      <c r="AM129">
        <v>-9.9772281315272715E-2</v>
      </c>
    </row>
    <row r="130" spans="1:39" x14ac:dyDescent="0.15">
      <c r="A130" t="str" cm="1">
        <f t="array" ref="A130:AM130">A115:AM115</f>
        <v>Equity income of associates and joint ventures accounted for using the equity method</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11.6</v>
      </c>
      <c r="AB130">
        <v>13</v>
      </c>
      <c r="AC130">
        <v>14.5</v>
      </c>
      <c r="AD130">
        <v>6.4</v>
      </c>
      <c r="AE130">
        <v>9.8000000000000007</v>
      </c>
      <c r="AF130">
        <v>8.9</v>
      </c>
      <c r="AG130">
        <v>11.1</v>
      </c>
      <c r="AH130">
        <v>20.100000000000001</v>
      </c>
      <c r="AI130">
        <v>20.191657370599419</v>
      </c>
      <c r="AJ130">
        <v>20.283732705058796</v>
      </c>
      <c r="AK130">
        <v>20.376227909321834</v>
      </c>
      <c r="AL130">
        <v>20.469144898023469</v>
      </c>
      <c r="AM130">
        <v>20.562485594529502</v>
      </c>
    </row>
    <row r="131" spans="1:39" x14ac:dyDescent="0.15">
      <c r="A131" t="str" cm="1">
        <f t="array" ref="A131:AM131">A111:AM111</f>
        <v>Other Expenses</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106.4</v>
      </c>
      <c r="AB131">
        <v>89.7</v>
      </c>
      <c r="AC131">
        <v>61.6</v>
      </c>
      <c r="AD131">
        <v>36.9</v>
      </c>
      <c r="AE131">
        <v>26</v>
      </c>
      <c r="AF131">
        <v>99.6</v>
      </c>
      <c r="AG131">
        <v>60.6</v>
      </c>
      <c r="AH131">
        <v>76</v>
      </c>
      <c r="AI131">
        <v>77.880025645860059</v>
      </c>
      <c r="AJ131">
        <v>79.806557823681842</v>
      </c>
      <c r="AK131">
        <v>81.780746973896782</v>
      </c>
      <c r="AL131">
        <v>83.803771995587809</v>
      </c>
      <c r="AM131">
        <v>85.876840950476151</v>
      </c>
    </row>
    <row r="132" spans="1:39" x14ac:dyDescent="0.15">
      <c r="A132" t="str" cm="1">
        <f t="array" ref="A132:AM132">A113:AM113</f>
        <v>Net Impairment</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3</v>
      </c>
      <c r="AE132">
        <v>-1</v>
      </c>
      <c r="AF132">
        <v>4.7</v>
      </c>
      <c r="AG132">
        <v>-0.2</v>
      </c>
      <c r="AH132">
        <v>3.4</v>
      </c>
      <c r="AI132">
        <v>3.4036638372622887</v>
      </c>
      <c r="AJ132">
        <v>3.4073316226726615</v>
      </c>
      <c r="AK132">
        <v>3.4110033604856391</v>
      </c>
      <c r="AL132">
        <v>3.4146790549603274</v>
      </c>
      <c r="AM132">
        <v>3.418358710360422</v>
      </c>
    </row>
    <row r="133" spans="1:39" x14ac:dyDescent="0.15">
      <c r="A133" t="str" cm="1">
        <f t="array" ref="A133:AM133">A105:AM105</f>
        <v>Finance income</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11.6</v>
      </c>
      <c r="AB133">
        <v>10.1</v>
      </c>
      <c r="AC133">
        <v>13.5</v>
      </c>
      <c r="AD133">
        <v>22.5</v>
      </c>
      <c r="AE133">
        <v>26.3</v>
      </c>
      <c r="AF133">
        <v>13.7</v>
      </c>
      <c r="AG133">
        <v>4.7</v>
      </c>
      <c r="AH133">
        <v>47</v>
      </c>
      <c r="AI133">
        <v>47.212584333140583</v>
      </c>
      <c r="AJ133">
        <v>47.426130200295994</v>
      </c>
      <c r="AK133">
        <v>47.640641950552769</v>
      </c>
      <c r="AL133">
        <v>47.856123952668675</v>
      </c>
      <c r="AM133">
        <v>48.072580595161675</v>
      </c>
    </row>
    <row r="134" spans="1:39" x14ac:dyDescent="0.15">
      <c r="A134" t="str" cm="1">
        <f t="array" ref="A134:AM134">A117:AM117</f>
        <v>Foreign currency exchange differences</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-12.4</v>
      </c>
      <c r="AB134">
        <v>0.4</v>
      </c>
      <c r="AC134">
        <v>1.3</v>
      </c>
      <c r="AD134">
        <v>16.600000000000001</v>
      </c>
      <c r="AE134">
        <v>2.1</v>
      </c>
      <c r="AF134">
        <v>-4.4000000000000004</v>
      </c>
      <c r="AG134">
        <v>-17.2</v>
      </c>
      <c r="AH134">
        <v>-25.5</v>
      </c>
      <c r="AI134">
        <v>-25.5</v>
      </c>
      <c r="AJ134">
        <v>-25.5</v>
      </c>
      <c r="AK134">
        <v>-25.5</v>
      </c>
      <c r="AL134">
        <v>-25.5</v>
      </c>
      <c r="AM134">
        <v>-25.5</v>
      </c>
    </row>
    <row r="135" spans="1:39" x14ac:dyDescent="0.15">
      <c r="A135" s="3" t="s">
        <v>1013</v>
      </c>
      <c r="W135" s="85"/>
      <c r="X135" s="85"/>
      <c r="Y135" s="85"/>
      <c r="Z135" s="85"/>
      <c r="AA135" s="85" t="e">
        <f t="shared" ref="AA135:AH135" si="301">AA125-AA128-AA129-AA130+AA131+AA132-AA133-AA134</f>
        <v>#REF!</v>
      </c>
      <c r="AB135" s="85">
        <f t="shared" si="301"/>
        <v>793.84999999999991</v>
      </c>
      <c r="AC135" s="85">
        <f t="shared" si="301"/>
        <v>893.8</v>
      </c>
      <c r="AD135" s="85">
        <f t="shared" si="301"/>
        <v>881.10000000000014</v>
      </c>
      <c r="AE135" s="85">
        <f t="shared" si="301"/>
        <v>656.20000000000061</v>
      </c>
      <c r="AF135" s="85">
        <f t="shared" si="301"/>
        <v>579.90000000000009</v>
      </c>
      <c r="AG135" s="85">
        <f t="shared" si="301"/>
        <v>1185.2999999999997</v>
      </c>
      <c r="AH135" s="85">
        <f t="shared" si="301"/>
        <v>5837.8390000000009</v>
      </c>
      <c r="AI135" s="85">
        <f t="shared" ref="AI135:AM135" si="302">AI125-AI128-AI129-AI130+AI131+AI132-AI133-AI134</f>
        <v>5016.7857587164863</v>
      </c>
      <c r="AJ135" s="85">
        <f t="shared" si="302"/>
        <v>3768.682310683354</v>
      </c>
      <c r="AK135" s="85">
        <f t="shared" si="302"/>
        <v>4443.9494726399253</v>
      </c>
      <c r="AL135" s="85">
        <f t="shared" si="302"/>
        <v>5197.0834825260727</v>
      </c>
      <c r="AM135" s="85">
        <f t="shared" si="302"/>
        <v>6013.4016734616744</v>
      </c>
    </row>
    <row r="137" spans="1:39" x14ac:dyDescent="0.15">
      <c r="A137" t="s">
        <v>1021</v>
      </c>
      <c r="AA137">
        <v>83.8</v>
      </c>
      <c r="AB137" s="85">
        <v>133</v>
      </c>
      <c r="AC137" s="85">
        <v>166.2</v>
      </c>
      <c r="AD137" s="85">
        <v>179</v>
      </c>
      <c r="AE137" s="85">
        <v>110</v>
      </c>
      <c r="AF137" s="85">
        <v>70.2</v>
      </c>
      <c r="AG137" s="85">
        <v>249</v>
      </c>
      <c r="AH137" s="85">
        <v>1572.2</v>
      </c>
      <c r="AI137" s="85">
        <f>AI142*AI119</f>
        <v>1351.5507020913335</v>
      </c>
      <c r="AJ137" s="85">
        <f t="shared" ref="AJ137:AM137" si="303">AJ142*AJ119</f>
        <v>989.34257278645339</v>
      </c>
      <c r="AK137" s="85">
        <f t="shared" si="303"/>
        <v>1183.5468844869806</v>
      </c>
      <c r="AL137" s="85">
        <f t="shared" si="303"/>
        <v>1400.2466584093318</v>
      </c>
      <c r="AM137" s="85">
        <f t="shared" si="303"/>
        <v>1635.1932717721934</v>
      </c>
    </row>
    <row r="138" spans="1:39" x14ac:dyDescent="0.15">
      <c r="A138" t="s">
        <v>1022</v>
      </c>
      <c r="AA138">
        <v>205.5</v>
      </c>
      <c r="AB138" s="85">
        <v>206.2</v>
      </c>
      <c r="AC138" s="85">
        <v>205.3</v>
      </c>
      <c r="AD138" s="85">
        <v>175.4</v>
      </c>
      <c r="AE138" s="85">
        <v>183.4</v>
      </c>
      <c r="AF138" s="85">
        <v>156.1</v>
      </c>
      <c r="AG138" s="85">
        <v>246.3</v>
      </c>
      <c r="AH138" s="85">
        <v>289.8</v>
      </c>
      <c r="AI138" s="85">
        <f>AH138+AI139</f>
        <v>306.36845301613886</v>
      </c>
      <c r="AJ138" s="85">
        <f t="shared" ref="AJ138:AM138" si="304">AI138+AJ139</f>
        <v>318.29775941899055</v>
      </c>
      <c r="AK138" s="85">
        <f t="shared" si="304"/>
        <v>331.40916860426728</v>
      </c>
      <c r="AL138" s="85">
        <f t="shared" si="304"/>
        <v>345.84690336461904</v>
      </c>
      <c r="AM138" s="85">
        <f t="shared" si="304"/>
        <v>361.49599604040156</v>
      </c>
    </row>
    <row r="139" spans="1:39" x14ac:dyDescent="0.15">
      <c r="A139" t="s">
        <v>1023</v>
      </c>
      <c r="AA139">
        <v>0.5</v>
      </c>
      <c r="AB139" s="85">
        <f>AB138-AA138</f>
        <v>0.69999999999998863</v>
      </c>
      <c r="AC139" s="85">
        <f t="shared" ref="AC139:AH139" si="305">AC138-AB138</f>
        <v>-0.89999999999997726</v>
      </c>
      <c r="AD139" s="85">
        <f t="shared" si="305"/>
        <v>-29.900000000000006</v>
      </c>
      <c r="AE139" s="85">
        <f t="shared" si="305"/>
        <v>8</v>
      </c>
      <c r="AF139" s="85">
        <f t="shared" si="305"/>
        <v>-27.300000000000011</v>
      </c>
      <c r="AG139" s="85">
        <f t="shared" si="305"/>
        <v>90.200000000000017</v>
      </c>
      <c r="AH139" s="85">
        <f t="shared" si="305"/>
        <v>43.5</v>
      </c>
      <c r="AI139" s="85">
        <f>AI140*AI95</f>
        <v>16.568453016138832</v>
      </c>
      <c r="AJ139" s="85">
        <f t="shared" ref="AJ139:AM139" si="306">AJ140*AJ95</f>
        <v>11.929306402851708</v>
      </c>
      <c r="AK139" s="85">
        <f t="shared" si="306"/>
        <v>13.111409185276731</v>
      </c>
      <c r="AL139" s="85">
        <f t="shared" si="306"/>
        <v>14.43773476035178</v>
      </c>
      <c r="AM139" s="85">
        <f t="shared" si="306"/>
        <v>15.649092675782553</v>
      </c>
    </row>
    <row r="140" spans="1:39" x14ac:dyDescent="0.15">
      <c r="A140" t="s">
        <v>1136</v>
      </c>
      <c r="AB140" s="190">
        <f>AB139/AB95</f>
        <v>3.6098290488099867E-4</v>
      </c>
      <c r="AC140" s="190">
        <f t="shared" ref="AC140:AH140" si="307">AC139/AC95</f>
        <v>-4.1716881431351499E-4</v>
      </c>
      <c r="AD140" s="190">
        <f t="shared" si="307"/>
        <v>-1.31956397016638E-2</v>
      </c>
      <c r="AE140" s="190">
        <f t="shared" si="307"/>
        <v>4.0968914835868278E-3</v>
      </c>
      <c r="AF140" s="190">
        <f t="shared" si="307"/>
        <v>-1.5022285808617185E-2</v>
      </c>
      <c r="AG140" s="190">
        <f t="shared" si="307"/>
        <v>3.1514219830899318E-2</v>
      </c>
      <c r="AH140" s="190">
        <f t="shared" si="307"/>
        <v>4.0616625738802408E-3</v>
      </c>
      <c r="AI140" s="191">
        <f>AVERAGE($AC140:$AH140)</f>
        <v>1.8396132606286473E-3</v>
      </c>
      <c r="AJ140" s="191">
        <f t="shared" ref="AJ140:AM140" si="308">AVERAGE($AC140:$AH140)</f>
        <v>1.8396132606286473E-3</v>
      </c>
      <c r="AK140" s="191">
        <f t="shared" si="308"/>
        <v>1.8396132606286473E-3</v>
      </c>
      <c r="AL140" s="191">
        <f t="shared" si="308"/>
        <v>1.8396132606286473E-3</v>
      </c>
      <c r="AM140" s="191">
        <f t="shared" si="308"/>
        <v>1.8396132606286473E-3</v>
      </c>
    </row>
    <row r="141" spans="1:39" x14ac:dyDescent="0.15">
      <c r="A141" t="s">
        <v>1014</v>
      </c>
      <c r="AA141">
        <f>AA137-AA139</f>
        <v>83.3</v>
      </c>
      <c r="AB141" s="85">
        <f t="shared" ref="AB141:AG141" si="309">AB137-AB139</f>
        <v>132.30000000000001</v>
      </c>
      <c r="AC141" s="85">
        <f t="shared" si="309"/>
        <v>167.09999999999997</v>
      </c>
      <c r="AD141" s="85">
        <f t="shared" si="309"/>
        <v>208.9</v>
      </c>
      <c r="AE141" s="85">
        <f t="shared" si="309"/>
        <v>102</v>
      </c>
      <c r="AF141" s="85">
        <f t="shared" si="309"/>
        <v>97.500000000000014</v>
      </c>
      <c r="AG141" s="85">
        <f t="shared" si="309"/>
        <v>158.79999999999998</v>
      </c>
      <c r="AH141" s="85">
        <f>AH137-AH139</f>
        <v>1528.7</v>
      </c>
      <c r="AI141" s="85">
        <f>AI137-AI139</f>
        <v>1334.9822490751947</v>
      </c>
      <c r="AJ141" s="85">
        <f t="shared" ref="AJ141:AM141" si="310">AJ137-AJ139</f>
        <v>977.41326638360169</v>
      </c>
      <c r="AK141" s="85">
        <f t="shared" si="310"/>
        <v>1170.4354753017039</v>
      </c>
      <c r="AL141" s="85">
        <f t="shared" si="310"/>
        <v>1385.80892364898</v>
      </c>
      <c r="AM141" s="85">
        <f t="shared" si="310"/>
        <v>1619.5441790964107</v>
      </c>
    </row>
    <row r="142" spans="1:39" x14ac:dyDescent="0.15">
      <c r="A142" t="s">
        <v>1029</v>
      </c>
      <c r="AB142" s="89">
        <f>AB137/AB119</f>
        <v>0.32075244181840107</v>
      </c>
      <c r="AC142" s="89">
        <f t="shared" ref="AC142:AH142" si="311">AC137/AC119</f>
        <v>0.27829872739450778</v>
      </c>
      <c r="AD142" s="89">
        <f t="shared" si="311"/>
        <v>0.27614933662449853</v>
      </c>
      <c r="AE142" s="89">
        <f t="shared" si="311"/>
        <v>0.26855468749999967</v>
      </c>
      <c r="AF142" s="89">
        <f t="shared" si="311"/>
        <v>0.2985963419821353</v>
      </c>
      <c r="AG142" s="89">
        <f t="shared" si="311"/>
        <v>0.29582986812403472</v>
      </c>
      <c r="AH142" s="89">
        <f t="shared" si="311"/>
        <v>0.28696384332234115</v>
      </c>
      <c r="AI142" s="89">
        <f>AVERAGE($AB142:$AH142)</f>
        <v>0.28930646382370256</v>
      </c>
      <c r="AJ142" s="89">
        <f t="shared" ref="AJ142:AM142" si="312">AVERAGE($AB142:$AH142)</f>
        <v>0.28930646382370256</v>
      </c>
      <c r="AK142" s="89">
        <f t="shared" si="312"/>
        <v>0.28930646382370256</v>
      </c>
      <c r="AL142" s="89">
        <f t="shared" si="312"/>
        <v>0.28930646382370256</v>
      </c>
      <c r="AM142" s="89">
        <f t="shared" si="312"/>
        <v>0.28930646382370256</v>
      </c>
    </row>
    <row r="143" spans="1:39" x14ac:dyDescent="0.15">
      <c r="A143" s="3" t="s">
        <v>1015</v>
      </c>
      <c r="W143" s="85"/>
      <c r="X143" s="85"/>
      <c r="Y143" s="85"/>
      <c r="Z143" s="85"/>
      <c r="AA143" s="85" t="e">
        <f>AA135-AA139-AA142</f>
        <v>#REF!</v>
      </c>
      <c r="AB143" s="85">
        <f t="shared" ref="AB143:AH143" si="313">AB135-AB139-AB142</f>
        <v>792.82924755818146</v>
      </c>
      <c r="AC143" s="85">
        <f t="shared" si="313"/>
        <v>894.42170127260545</v>
      </c>
      <c r="AD143" s="85">
        <f t="shared" si="313"/>
        <v>910.72385066337563</v>
      </c>
      <c r="AE143" s="85">
        <f t="shared" si="313"/>
        <v>647.93144531250061</v>
      </c>
      <c r="AF143" s="85">
        <f t="shared" si="313"/>
        <v>606.9014036580179</v>
      </c>
      <c r="AG143" s="85">
        <f t="shared" si="313"/>
        <v>1094.8041701318757</v>
      </c>
      <c r="AH143" s="85">
        <f t="shared" si="313"/>
        <v>5794.0520361566787</v>
      </c>
      <c r="AI143" s="85">
        <f t="shared" ref="AI143" si="314">AI135-AI139-AI142</f>
        <v>4999.9279992365236</v>
      </c>
      <c r="AJ143" s="85">
        <f t="shared" ref="AJ143" si="315">AJ135-AJ139-AJ142</f>
        <v>3756.4636978166786</v>
      </c>
      <c r="AK143" s="85">
        <f t="shared" ref="AK143" si="316">AK135-AK139-AK142</f>
        <v>4430.5487569908246</v>
      </c>
      <c r="AL143" s="85">
        <f t="shared" ref="AL143" si="317">AL135-AL139-AL142</f>
        <v>5182.3564413018967</v>
      </c>
      <c r="AM143" s="85">
        <f t="shared" ref="AM143" si="318">AM135-AM139-AM142</f>
        <v>5997.4632743220682</v>
      </c>
    </row>
    <row r="145" spans="1:53" x14ac:dyDescent="0.15">
      <c r="A145" s="3" t="s">
        <v>1016</v>
      </c>
    </row>
    <row r="146" spans="1:53" x14ac:dyDescent="0.15">
      <c r="A146" t="s">
        <v>1017</v>
      </c>
      <c r="AA146">
        <v>111.3</v>
      </c>
      <c r="AB146" s="192">
        <v>131.30000000000001</v>
      </c>
      <c r="AC146" s="192">
        <v>142.69999999999999</v>
      </c>
      <c r="AD146" s="192">
        <v>244.7</v>
      </c>
      <c r="AE146" s="192">
        <v>321.3</v>
      </c>
      <c r="AF146" s="192">
        <v>322.2</v>
      </c>
      <c r="AG146" s="192">
        <v>464.7</v>
      </c>
      <c r="AH146" s="192">
        <v>905.2</v>
      </c>
      <c r="AI146" s="192">
        <f>AVERAGE($AB$146:$AD$146)</f>
        <v>172.9</v>
      </c>
      <c r="AJ146" s="192">
        <f t="shared" ref="AJ146:AM146" si="319">AVERAGE($AB$146:$AD$146)</f>
        <v>172.9</v>
      </c>
      <c r="AK146" s="192">
        <f t="shared" si="319"/>
        <v>172.9</v>
      </c>
      <c r="AL146" s="192">
        <f t="shared" si="319"/>
        <v>172.9</v>
      </c>
      <c r="AM146" s="192">
        <f t="shared" si="319"/>
        <v>172.9</v>
      </c>
    </row>
    <row r="147" spans="1:53" x14ac:dyDescent="0.15">
      <c r="A147" t="s">
        <v>1066</v>
      </c>
      <c r="AC147" s="89">
        <f>(AC146-AB146)/AB146</f>
        <v>8.6824067022086643E-2</v>
      </c>
      <c r="AD147" s="89">
        <f t="shared" ref="AD147" si="320">(AD146-AC146)/AC146</f>
        <v>0.71478626489138053</v>
      </c>
      <c r="AE147" s="89">
        <f t="shared" ref="AE147" si="321">(AE146-AD146)/AD146</f>
        <v>0.31303637106661231</v>
      </c>
      <c r="AF147" s="89">
        <f t="shared" ref="AF147" si="322">(AF146-AE146)/AE146</f>
        <v>2.801120448179201E-3</v>
      </c>
      <c r="AG147" s="89">
        <f t="shared" ref="AG147" si="323">(AG146-AF146)/AF146</f>
        <v>0.44227188081936686</v>
      </c>
      <c r="AH147" s="89">
        <f t="shared" ref="AH147" si="324">(AH146-AG146)/AG146</f>
        <v>0.94792339143533477</v>
      </c>
      <c r="AI147" s="89">
        <f>(AI146-AH146)/AH146</f>
        <v>-0.80899248784798938</v>
      </c>
      <c r="AJ147" s="89">
        <f t="shared" ref="AJ147:AM147" si="325">(AJ146-AI146)/AI146</f>
        <v>0</v>
      </c>
      <c r="AK147" s="89">
        <f t="shared" si="325"/>
        <v>0</v>
      </c>
      <c r="AL147" s="89">
        <f t="shared" si="325"/>
        <v>0</v>
      </c>
      <c r="AM147" s="89">
        <f t="shared" si="325"/>
        <v>0</v>
      </c>
    </row>
    <row r="148" spans="1:53" x14ac:dyDescent="0.15">
      <c r="A148" t="s">
        <v>1067</v>
      </c>
      <c r="AA148" cm="1">
        <f t="array" ref="AA148:AH148">'Balance Sheet'!W32:AD32</f>
        <v>2696.8449999999998</v>
      </c>
      <c r="AB148" s="192">
        <v>2331.9110000000001</v>
      </c>
      <c r="AC148" s="192">
        <v>2466.261</v>
      </c>
      <c r="AD148" s="192">
        <v>2398.3820000000001</v>
      </c>
      <c r="AE148" s="192">
        <v>2682.1660000000002</v>
      </c>
      <c r="AF148" s="192">
        <v>2569.2579999999998</v>
      </c>
      <c r="AG148" s="192">
        <v>4586.0950000000003</v>
      </c>
      <c r="AH148" s="192">
        <v>6991.509</v>
      </c>
      <c r="AI148" s="192"/>
      <c r="AJ148" s="192"/>
      <c r="AK148" s="192"/>
      <c r="AL148" s="192"/>
      <c r="AM148" s="192"/>
    </row>
    <row r="149" spans="1:53" x14ac:dyDescent="0.15">
      <c r="A149" t="s">
        <v>1068</v>
      </c>
      <c r="AA149" cm="1">
        <f t="array" ref="AA149:AH149">'Balance Sheet'!W64:AD64</f>
        <v>2243.4059999999999</v>
      </c>
      <c r="AB149" s="192">
        <v>1910.7080000000001</v>
      </c>
      <c r="AC149" s="192">
        <v>2048.768</v>
      </c>
      <c r="AD149" s="192">
        <v>2130.2919999999999</v>
      </c>
      <c r="AE149" s="192">
        <v>2549.6790000000001</v>
      </c>
      <c r="AF149" s="192">
        <v>2655.8850000000002</v>
      </c>
      <c r="AG149" s="192">
        <v>3964.23</v>
      </c>
      <c r="AH149" s="192">
        <v>5887.1</v>
      </c>
      <c r="AI149" s="192"/>
      <c r="AJ149" s="192"/>
      <c r="AK149" s="192"/>
      <c r="AL149" s="192"/>
      <c r="AM149" s="192"/>
    </row>
    <row r="150" spans="1:53" x14ac:dyDescent="0.15">
      <c r="A150" t="s">
        <v>1069</v>
      </c>
      <c r="AA150">
        <f>AA148-AA149</f>
        <v>453.43899999999985</v>
      </c>
      <c r="AB150" s="192">
        <f t="shared" ref="AB150:AH150" si="326">AB148-AB149</f>
        <v>421.20299999999997</v>
      </c>
      <c r="AC150" s="192">
        <f t="shared" si="326"/>
        <v>417.49299999999994</v>
      </c>
      <c r="AD150" s="192">
        <f t="shared" si="326"/>
        <v>268.09000000000015</v>
      </c>
      <c r="AE150" s="192">
        <f t="shared" si="326"/>
        <v>132.48700000000008</v>
      </c>
      <c r="AF150" s="192">
        <f t="shared" si="326"/>
        <v>-86.627000000000407</v>
      </c>
      <c r="AG150" s="192">
        <f t="shared" si="326"/>
        <v>621.86500000000024</v>
      </c>
      <c r="AH150" s="192">
        <f t="shared" si="326"/>
        <v>1104.4089999999997</v>
      </c>
      <c r="AI150" s="192">
        <f>AI151+AH150</f>
        <v>1560.4812292133629</v>
      </c>
      <c r="AJ150" s="192">
        <f t="shared" ref="AJ150:AM150" si="327">AJ151+AI150</f>
        <v>1991.5338964512659</v>
      </c>
      <c r="AK150" s="192">
        <f t="shared" si="327"/>
        <v>2398.939544134289</v>
      </c>
      <c r="AL150" s="192">
        <f t="shared" si="327"/>
        <v>2783.9954186926934</v>
      </c>
      <c r="AM150" s="192">
        <f t="shared" si="327"/>
        <v>3147.9276012119099</v>
      </c>
    </row>
    <row r="151" spans="1:53" x14ac:dyDescent="0.15">
      <c r="A151" t="s">
        <v>1018</v>
      </c>
      <c r="AB151" s="192">
        <f>AB150-AA150</f>
        <v>-32.235999999999876</v>
      </c>
      <c r="AC151" s="192">
        <f t="shared" ref="AC151:AH151" si="328">AC150-AB150</f>
        <v>-3.7100000000000364</v>
      </c>
      <c r="AD151" s="192">
        <f t="shared" si="328"/>
        <v>-149.40299999999979</v>
      </c>
      <c r="AE151" s="192">
        <f t="shared" si="328"/>
        <v>-135.60300000000007</v>
      </c>
      <c r="AF151" s="192">
        <f t="shared" si="328"/>
        <v>-219.11400000000049</v>
      </c>
      <c r="AG151" s="192">
        <f t="shared" si="328"/>
        <v>708.49200000000064</v>
      </c>
      <c r="AH151" s="192">
        <f t="shared" si="328"/>
        <v>482.54399999999941</v>
      </c>
      <c r="AI151" s="192">
        <f>(AI152+1)*AH151</f>
        <v>456.07222921336313</v>
      </c>
      <c r="AJ151" s="192">
        <f t="shared" ref="AJ151:AM151" si="329">(AJ152+1)*AI151</f>
        <v>431.05266723790305</v>
      </c>
      <c r="AK151" s="192">
        <f t="shared" si="329"/>
        <v>407.40564768302312</v>
      </c>
      <c r="AL151" s="192">
        <f t="shared" si="329"/>
        <v>385.05587455840424</v>
      </c>
      <c r="AM151" s="192">
        <f t="shared" si="329"/>
        <v>363.93218251921638</v>
      </c>
    </row>
    <row r="152" spans="1:53" x14ac:dyDescent="0.15">
      <c r="A152" t="s">
        <v>1137</v>
      </c>
      <c r="AB152" s="89">
        <f>AB151/AB95</f>
        <v>-1.6623778459634312E-2</v>
      </c>
      <c r="AC152" s="89">
        <f t="shared" ref="AC152:AH152" si="330">AC151/AC95</f>
        <v>-1.7196625567813277E-3</v>
      </c>
      <c r="AD152" s="89">
        <f t="shared" si="330"/>
        <v>-6.5935389911293427E-2</v>
      </c>
      <c r="AE152" s="89">
        <f t="shared" si="330"/>
        <v>-6.9443846981103105E-2</v>
      </c>
      <c r="AF152" s="89">
        <f t="shared" si="330"/>
        <v>-0.12057117702085539</v>
      </c>
      <c r="AG152" s="89">
        <f t="shared" si="330"/>
        <v>0.24753406470547157</v>
      </c>
      <c r="AH152" s="89">
        <f t="shared" si="330"/>
        <v>4.5055882874723327E-2</v>
      </c>
      <c r="AI152" s="89">
        <f>AVERAGE($AB152:$AF152)</f>
        <v>-5.4858770985933517E-2</v>
      </c>
      <c r="AJ152" s="89">
        <f t="shared" ref="AJ152:AM152" si="331">AVERAGE($AB152:$AF152)</f>
        <v>-5.4858770985933517E-2</v>
      </c>
      <c r="AK152" s="89">
        <f t="shared" si="331"/>
        <v>-5.4858770985933517E-2</v>
      </c>
      <c r="AL152" s="89">
        <f t="shared" si="331"/>
        <v>-5.4858770985933517E-2</v>
      </c>
      <c r="AM152" s="89">
        <f t="shared" si="331"/>
        <v>-5.4858770985933517E-2</v>
      </c>
    </row>
    <row r="153" spans="1:53" x14ac:dyDescent="0.15">
      <c r="A153" s="3" t="s">
        <v>1070</v>
      </c>
      <c r="W153" s="85"/>
      <c r="X153" s="85"/>
      <c r="Y153" s="85"/>
      <c r="Z153" s="85"/>
      <c r="AA153" s="85" t="e">
        <f>AA143-AA146-AA150</f>
        <v>#REF!</v>
      </c>
      <c r="AB153" s="192">
        <f t="shared" ref="AB153:AM153" si="332">AB143-AB146-AB150</f>
        <v>240.32624755818142</v>
      </c>
      <c r="AC153" s="192">
        <f t="shared" si="332"/>
        <v>334.22870127260558</v>
      </c>
      <c r="AD153" s="192">
        <f t="shared" si="332"/>
        <v>397.93385066337555</v>
      </c>
      <c r="AE153" s="192">
        <f t="shared" si="332"/>
        <v>194.14444531250052</v>
      </c>
      <c r="AF153" s="192">
        <f t="shared" si="332"/>
        <v>371.32840365801832</v>
      </c>
      <c r="AG153" s="192">
        <f t="shared" si="332"/>
        <v>8.2391701318754258</v>
      </c>
      <c r="AH153" s="192">
        <f t="shared" si="332"/>
        <v>3784.4430361566792</v>
      </c>
      <c r="AI153" s="192">
        <f t="shared" si="332"/>
        <v>3266.5467700231611</v>
      </c>
      <c r="AJ153" s="192">
        <f t="shared" si="332"/>
        <v>1592.0298013654126</v>
      </c>
      <c r="AK153" s="192">
        <f t="shared" si="332"/>
        <v>1858.7092128565359</v>
      </c>
      <c r="AL153" s="192">
        <f t="shared" si="332"/>
        <v>2225.4610226092036</v>
      </c>
      <c r="AM153" s="192">
        <f t="shared" si="332"/>
        <v>2676.6356731101587</v>
      </c>
    </row>
    <row r="155" spans="1:53" x14ac:dyDescent="0.15">
      <c r="A155" s="3" t="s">
        <v>60</v>
      </c>
    </row>
    <row r="158" spans="1:53" ht="16" x14ac:dyDescent="0.2">
      <c r="AC158" s="92"/>
      <c r="AD158" s="92"/>
      <c r="AE158" s="92"/>
      <c r="AF158" s="132" t="s">
        <v>1144</v>
      </c>
      <c r="AG158" s="92"/>
      <c r="AH158" s="92"/>
      <c r="AI158" s="92"/>
      <c r="AO158" s="95" t="s">
        <v>1024</v>
      </c>
      <c r="AP158" s="96"/>
      <c r="AQ158" s="97"/>
      <c r="AR158" s="92"/>
      <c r="AS158" s="95" t="s">
        <v>1025</v>
      </c>
      <c r="AT158" s="98"/>
      <c r="AU158" s="96"/>
      <c r="AV158" s="96"/>
      <c r="AW158" s="96"/>
      <c r="AX158" s="96"/>
      <c r="AY158" s="96"/>
      <c r="AZ158" s="96"/>
      <c r="BA158" s="97"/>
    </row>
    <row r="159" spans="1:53" ht="16" x14ac:dyDescent="0.2">
      <c r="AC159" s="196">
        <f>AV181</f>
        <v>0.95887514082681513</v>
      </c>
      <c r="AD159" s="134">
        <f>AE159-2%</f>
        <v>1.0000000000000002E-2</v>
      </c>
      <c r="AE159" s="134">
        <f>AF159-2%</f>
        <v>3.0000000000000002E-2</v>
      </c>
      <c r="AF159" s="134">
        <v>0.05</v>
      </c>
      <c r="AG159" s="134">
        <f>AF159+2%</f>
        <v>7.0000000000000007E-2</v>
      </c>
      <c r="AH159" s="134">
        <f>AG159+2%</f>
        <v>9.0000000000000011E-2</v>
      </c>
      <c r="AI159" s="134">
        <f>AH159+2%</f>
        <v>0.11000000000000001</v>
      </c>
      <c r="AO159" s="211" t="s">
        <v>1026</v>
      </c>
      <c r="AP159" s="212"/>
      <c r="AQ159" s="213"/>
      <c r="AR159" s="92"/>
      <c r="AS159" s="102" t="s">
        <v>1027</v>
      </c>
      <c r="AT159" s="92"/>
      <c r="AU159" s="92"/>
      <c r="AV159" s="92"/>
      <c r="AW159" s="195">
        <v>44927</v>
      </c>
      <c r="AX159" s="195">
        <f>AW159+365</f>
        <v>45292</v>
      </c>
      <c r="AY159" s="195">
        <f>AX159+366</f>
        <v>45658</v>
      </c>
      <c r="AZ159" s="195">
        <f>AY159+365</f>
        <v>46023</v>
      </c>
      <c r="BA159" s="197">
        <f>AZ159+365</f>
        <v>46388</v>
      </c>
    </row>
    <row r="160" spans="1:53" ht="16" x14ac:dyDescent="0.2">
      <c r="AC160" s="138">
        <f>AC161-1%</f>
        <v>8.0000000000000016E-2</v>
      </c>
      <c r="AD160" s="111">
        <f t="dataTable" ref="AD160:AI164" dt2D="1" dtr="1" r1="AP180" r2="AB3"/>
        <v>0.7779438037706975</v>
      </c>
      <c r="AE160" s="111">
        <v>0.7779438037706975</v>
      </c>
      <c r="AF160" s="111">
        <v>0.7779438037706975</v>
      </c>
      <c r="AG160" s="111">
        <v>0.7779438037706975</v>
      </c>
      <c r="AH160" s="111">
        <v>0.7779438037706975</v>
      </c>
      <c r="AI160" s="202">
        <v>0.7779438037706975</v>
      </c>
      <c r="AO160" s="103" t="s">
        <v>73</v>
      </c>
      <c r="AP160" s="104">
        <v>54</v>
      </c>
      <c r="AQ160" s="105"/>
      <c r="AR160" s="92"/>
      <c r="AS160" s="103"/>
      <c r="AT160" s="92"/>
      <c r="AU160" s="92"/>
      <c r="AV160" s="106"/>
      <c r="AW160" s="107"/>
      <c r="AX160" s="107"/>
      <c r="AY160" s="107"/>
      <c r="AZ160" s="107"/>
      <c r="BA160" s="108"/>
    </row>
    <row r="161" spans="28:53" ht="16" x14ac:dyDescent="0.2">
      <c r="AC161" s="138">
        <f>AC162-1%</f>
        <v>9.0000000000000011E-2</v>
      </c>
      <c r="AD161" s="111">
        <v>0.7650800848159568</v>
      </c>
      <c r="AE161" s="111">
        <v>0.7650800848159568</v>
      </c>
      <c r="AF161" s="111">
        <v>0.7650800848159568</v>
      </c>
      <c r="AG161" s="111">
        <v>0.7650800848159568</v>
      </c>
      <c r="AH161" s="111">
        <v>0.7650800848159568</v>
      </c>
      <c r="AI161" s="202">
        <v>0.7650800848159568</v>
      </c>
      <c r="AO161" s="103" t="s">
        <v>1139</v>
      </c>
      <c r="AP161" s="109">
        <v>285.64299999999997</v>
      </c>
      <c r="AQ161" s="105"/>
      <c r="AR161" s="92"/>
      <c r="AS161" s="113" t="s">
        <v>427</v>
      </c>
      <c r="AT161" s="92"/>
      <c r="AU161" s="92"/>
      <c r="AV161" s="92"/>
      <c r="AW161" s="119" cm="1">
        <f t="array" ref="AW161:BA161">'Operating Model'!BV308:BZ308</f>
        <v>0</v>
      </c>
      <c r="AX161" s="119">
        <v>0</v>
      </c>
      <c r="AY161" s="119">
        <v>0</v>
      </c>
      <c r="AZ161" s="119">
        <v>0</v>
      </c>
      <c r="BA161" s="120">
        <v>0</v>
      </c>
    </row>
    <row r="162" spans="28:53" ht="16" x14ac:dyDescent="0.2">
      <c r="AB162" s="132" t="s">
        <v>1045</v>
      </c>
      <c r="AC162" s="138">
        <v>0.1</v>
      </c>
      <c r="AD162" s="111">
        <v>0.75348013450076812</v>
      </c>
      <c r="AE162" s="111">
        <v>0.75348013450076812</v>
      </c>
      <c r="AF162" s="111">
        <v>0.75348013450076812</v>
      </c>
      <c r="AG162" s="111">
        <v>0.75348013450076812</v>
      </c>
      <c r="AH162" s="111">
        <v>0.75348013450076812</v>
      </c>
      <c r="AI162" s="202">
        <v>0.75348013450076812</v>
      </c>
      <c r="AO162" s="103" t="s">
        <v>1138</v>
      </c>
      <c r="AP162" s="112">
        <f>AP161*AP160</f>
        <v>15424.721999999998</v>
      </c>
      <c r="AQ162" s="110"/>
      <c r="AR162" s="92"/>
      <c r="AS162" s="92" t="s">
        <v>1141</v>
      </c>
      <c r="AT162" s="92"/>
      <c r="AU162" s="92"/>
      <c r="AV162" s="92"/>
      <c r="AW162" s="194">
        <v>0.08</v>
      </c>
      <c r="AX162" s="194">
        <f>AW162+1</f>
        <v>1.08</v>
      </c>
      <c r="AY162" s="194">
        <f>AX162+1</f>
        <v>2.08</v>
      </c>
      <c r="AZ162" s="194">
        <f>AY162+1</f>
        <v>3.08</v>
      </c>
      <c r="BA162" s="198">
        <f>AZ162+1</f>
        <v>4.08</v>
      </c>
    </row>
    <row r="163" spans="28:53" ht="16" x14ac:dyDescent="0.2">
      <c r="AC163" s="138">
        <f>AC162+1%</f>
        <v>0.11</v>
      </c>
      <c r="AD163" s="111">
        <v>0.74297937050704022</v>
      </c>
      <c r="AE163" s="111">
        <v>0.74297937050704022</v>
      </c>
      <c r="AF163" s="111">
        <v>0.74297937050704022</v>
      </c>
      <c r="AG163" s="111">
        <v>0.74297937050704022</v>
      </c>
      <c r="AH163" s="111">
        <v>0.74297937050704022</v>
      </c>
      <c r="AI163" s="202">
        <v>0.74297937050704022</v>
      </c>
      <c r="AO163" s="103"/>
      <c r="AP163" s="92"/>
      <c r="AQ163" s="110"/>
      <c r="AR163" s="92"/>
      <c r="AS163" s="121" t="s">
        <v>1035</v>
      </c>
      <c r="AT163" s="118"/>
      <c r="AU163" s="118"/>
      <c r="AV163" s="118"/>
      <c r="AW163" s="124">
        <f>(1/(1+$C$25))^AW162</f>
        <v>1</v>
      </c>
      <c r="AX163" s="124">
        <f>(1/(1+$C$25))^AX162</f>
        <v>1</v>
      </c>
      <c r="AY163" s="124">
        <f>(1/(1+$C$25))^AY162</f>
        <v>1</v>
      </c>
      <c r="AZ163" s="124">
        <f>(1/(1+$C$25))^AZ162</f>
        <v>1</v>
      </c>
      <c r="BA163" s="140">
        <f>(1/(1+$C$25))^BA162</f>
        <v>1</v>
      </c>
    </row>
    <row r="164" spans="28:53" ht="16" x14ac:dyDescent="0.2">
      <c r="AC164" s="138">
        <f>AC163+1%</f>
        <v>0.12</v>
      </c>
      <c r="AD164" s="203">
        <v>0.73343787031563934</v>
      </c>
      <c r="AE164" s="203">
        <v>0.73343787031563934</v>
      </c>
      <c r="AF164" s="203">
        <v>0.73343787031563934</v>
      </c>
      <c r="AG164" s="203">
        <v>0.73343787031563934</v>
      </c>
      <c r="AH164" s="203">
        <v>0.73343787031563934</v>
      </c>
      <c r="AI164" s="204">
        <v>0.73343787031563934</v>
      </c>
      <c r="AO164" s="103" t="s">
        <v>1028</v>
      </c>
      <c r="AP164" s="116">
        <v>3430</v>
      </c>
      <c r="AQ164" s="117"/>
      <c r="AR164" s="92"/>
      <c r="AS164" s="126" t="s">
        <v>1037</v>
      </c>
      <c r="AT164" s="118"/>
      <c r="AU164" s="118"/>
      <c r="AV164" s="118"/>
      <c r="AW164" s="127" cm="1">
        <f t="array" ref="AW164:BA164">AI153:AM153</f>
        <v>3266.5467700231611</v>
      </c>
      <c r="AX164" s="127">
        <v>1592.0298013654126</v>
      </c>
      <c r="AY164" s="127">
        <v>1858.7092128565359</v>
      </c>
      <c r="AZ164" s="127">
        <v>2225.4610226092036</v>
      </c>
      <c r="BA164" s="128">
        <v>2676.6356731101587</v>
      </c>
    </row>
    <row r="165" spans="28:53" ht="16" x14ac:dyDescent="0.2">
      <c r="AC165" s="92"/>
      <c r="AD165" s="92"/>
      <c r="AE165" s="92"/>
      <c r="AF165" s="92"/>
      <c r="AG165" s="92"/>
      <c r="AH165" s="92"/>
      <c r="AI165" s="92"/>
      <c r="AO165" s="103" t="s">
        <v>1030</v>
      </c>
      <c r="AP165" s="116">
        <v>6601</v>
      </c>
      <c r="AQ165" s="105"/>
      <c r="AR165" s="92"/>
      <c r="AS165" s="92"/>
      <c r="AT165" s="92"/>
      <c r="AU165" s="92"/>
      <c r="AV165" s="92"/>
      <c r="AW165" s="92"/>
      <c r="AX165" s="92"/>
      <c r="AY165" s="92"/>
      <c r="AZ165" s="92"/>
      <c r="BA165" s="92"/>
    </row>
    <row r="166" spans="28:53" ht="16" x14ac:dyDescent="0.2">
      <c r="AC166" s="92"/>
      <c r="AD166" s="92"/>
      <c r="AE166" s="92"/>
      <c r="AF166" s="132" t="s">
        <v>1149</v>
      </c>
      <c r="AG166" s="92"/>
      <c r="AH166" s="92"/>
      <c r="AI166" s="92"/>
      <c r="AO166" s="103"/>
      <c r="AP166" s="116"/>
      <c r="AQ166" s="105"/>
      <c r="AR166" s="92"/>
      <c r="AS166" s="95" t="s">
        <v>1039</v>
      </c>
      <c r="AT166" s="130"/>
      <c r="AU166" s="130"/>
      <c r="AV166" s="131"/>
      <c r="AW166" s="92"/>
      <c r="AX166" s="95" t="s">
        <v>1040</v>
      </c>
      <c r="AY166" s="130"/>
      <c r="AZ166" s="130"/>
      <c r="BA166" s="131"/>
    </row>
    <row r="167" spans="28:53" ht="16" x14ac:dyDescent="0.2">
      <c r="AC167" s="196">
        <f>AV181</f>
        <v>0.95887514082681513</v>
      </c>
      <c r="AD167" s="201">
        <v>8000</v>
      </c>
      <c r="AE167" s="201">
        <v>14000</v>
      </c>
      <c r="AF167" s="201">
        <v>18000</v>
      </c>
      <c r="AG167" s="201">
        <v>23000</v>
      </c>
      <c r="AH167" s="201">
        <v>28000</v>
      </c>
      <c r="AI167" s="201">
        <v>33000</v>
      </c>
      <c r="AO167" s="103" t="s">
        <v>1031</v>
      </c>
      <c r="AP167" s="116">
        <v>12.407999999999999</v>
      </c>
      <c r="AQ167" s="105"/>
      <c r="AR167" s="92"/>
      <c r="AS167" s="103" t="s">
        <v>1043</v>
      </c>
      <c r="AT167" s="92"/>
      <c r="AU167" s="92"/>
      <c r="AV167" s="115">
        <f>BA161</f>
        <v>0</v>
      </c>
      <c r="AW167" s="92"/>
      <c r="AX167" s="103" t="s">
        <v>1044</v>
      </c>
      <c r="AY167" s="92"/>
      <c r="AZ167" s="92"/>
      <c r="BA167" s="115">
        <f>'Operating Model'!BZ290</f>
        <v>0</v>
      </c>
    </row>
    <row r="168" spans="28:53" ht="16" x14ac:dyDescent="0.2">
      <c r="AC168" s="138">
        <f>AC169-1%</f>
        <v>8.0000000000000016E-2</v>
      </c>
      <c r="AD168" s="206">
        <f t="dataTable" ref="AD168:AI172" dt2D="1" dtr="1" r1="AP180" r2="AB5" ca="1"/>
        <v>0.18806757280156039</v>
      </c>
      <c r="AE168" s="206">
        <v>0.18806757280156039</v>
      </c>
      <c r="AF168" s="206">
        <v>0.18806757280156039</v>
      </c>
      <c r="AG168" s="206">
        <v>0.18806757280156039</v>
      </c>
      <c r="AH168" s="206">
        <v>0.18806757280156039</v>
      </c>
      <c r="AI168" s="207">
        <v>0.18806757280156039</v>
      </c>
      <c r="AO168" s="103" t="s">
        <v>1032</v>
      </c>
      <c r="AP168" s="114">
        <f>AP162+AP164-AP165+AP167</f>
        <v>12266.129999999997</v>
      </c>
      <c r="AQ168" s="110"/>
      <c r="AR168" s="92"/>
      <c r="AS168" s="121" t="s">
        <v>1046</v>
      </c>
      <c r="AT168" s="118"/>
      <c r="AU168" s="118"/>
      <c r="AV168" s="136">
        <f>AP189</f>
        <v>0.03</v>
      </c>
      <c r="AW168" s="92"/>
      <c r="AX168" s="121" t="s">
        <v>1047</v>
      </c>
      <c r="AY168" s="118"/>
      <c r="AZ168" s="118"/>
      <c r="BA168" s="137">
        <v>2.4300000000000002</v>
      </c>
    </row>
    <row r="169" spans="28:53" ht="16" x14ac:dyDescent="0.2">
      <c r="AB169" s="174" t="s">
        <v>1045</v>
      </c>
      <c r="AC169" s="138">
        <f>AC170-1%</f>
        <v>9.0000000000000011E-2</v>
      </c>
      <c r="AD169" s="206">
        <v>0.18806800102989032</v>
      </c>
      <c r="AE169" s="206">
        <v>0.18806800102989032</v>
      </c>
      <c r="AF169" s="206">
        <v>0.18806800102989032</v>
      </c>
      <c r="AG169" s="206">
        <v>0.18806800102989032</v>
      </c>
      <c r="AH169" s="206">
        <v>0.18806800102989032</v>
      </c>
      <c r="AI169" s="207">
        <v>0.18806800102989032</v>
      </c>
      <c r="AO169" s="103"/>
      <c r="AP169" s="92"/>
      <c r="AQ169" s="110"/>
      <c r="AR169" s="92"/>
      <c r="AS169" s="103" t="s">
        <v>1049</v>
      </c>
      <c r="AT169" s="92"/>
      <c r="AU169" s="92"/>
      <c r="AV169" s="139">
        <f>(AV167*(1+AV168))/(AP180-AV168)</f>
        <v>0</v>
      </c>
      <c r="AW169" s="92"/>
      <c r="AX169" s="103" t="s">
        <v>1049</v>
      </c>
      <c r="AY169" s="92"/>
      <c r="AZ169" s="92"/>
      <c r="BA169" s="115">
        <f>BA167*BA168</f>
        <v>0</v>
      </c>
    </row>
    <row r="170" spans="28:53" ht="16" x14ac:dyDescent="0.2">
      <c r="AB170" s="132"/>
      <c r="AC170" s="138">
        <v>0.1</v>
      </c>
      <c r="AD170" s="206">
        <v>0.1880684292582202</v>
      </c>
      <c r="AE170" s="206">
        <v>0.1880684292582202</v>
      </c>
      <c r="AF170" s="206">
        <v>0.1880684292582202</v>
      </c>
      <c r="AG170" s="206">
        <v>0.1880684292582202</v>
      </c>
      <c r="AH170" s="206">
        <v>0.1880684292582202</v>
      </c>
      <c r="AI170" s="207">
        <v>0.1880684292582202</v>
      </c>
      <c r="AO170" s="103" t="s">
        <v>1033</v>
      </c>
      <c r="AP170" s="122">
        <v>4.1399999999999999E-2</v>
      </c>
      <c r="AQ170" s="105"/>
      <c r="AR170" s="92"/>
      <c r="AS170" s="121" t="s">
        <v>1051</v>
      </c>
      <c r="AT170" s="118"/>
      <c r="AU170" s="118"/>
      <c r="AV170" s="140">
        <f>BA163</f>
        <v>1</v>
      </c>
      <c r="AW170" s="92"/>
      <c r="AX170" s="121" t="s">
        <v>1051</v>
      </c>
      <c r="AY170" s="118"/>
      <c r="AZ170" s="118"/>
      <c r="BA170" s="140">
        <f>BA163</f>
        <v>1</v>
      </c>
    </row>
    <row r="171" spans="28:53" ht="16" x14ac:dyDescent="0.2">
      <c r="AC171" s="138">
        <f>AC170+1%</f>
        <v>0.11</v>
      </c>
      <c r="AD171" s="206">
        <v>0.18806885748655017</v>
      </c>
      <c r="AE171" s="206">
        <v>0.18806885748655017</v>
      </c>
      <c r="AF171" s="206">
        <v>0.18806885748655017</v>
      </c>
      <c r="AG171" s="206">
        <v>0.18806885748655017</v>
      </c>
      <c r="AH171" s="206">
        <v>0.18806885748655017</v>
      </c>
      <c r="AI171" s="207">
        <v>0.18806885748655017</v>
      </c>
      <c r="AO171" s="103" t="s">
        <v>1034</v>
      </c>
      <c r="AP171" s="123">
        <v>5.6000000000000001E-2</v>
      </c>
      <c r="AQ171" s="105"/>
      <c r="AR171" s="92"/>
      <c r="AS171" s="113" t="s">
        <v>1052</v>
      </c>
      <c r="AT171" s="92"/>
      <c r="AU171" s="92"/>
      <c r="AV171" s="143">
        <f>AV169*AV170</f>
        <v>0</v>
      </c>
      <c r="AW171" s="92"/>
      <c r="AX171" s="113" t="s">
        <v>1052</v>
      </c>
      <c r="AY171" s="92"/>
      <c r="AZ171" s="92"/>
      <c r="BA171" s="120">
        <f>BA169*BA170</f>
        <v>0</v>
      </c>
    </row>
    <row r="172" spans="28:53" ht="16" x14ac:dyDescent="0.2">
      <c r="AC172" s="138">
        <f>AC171+1%</f>
        <v>0.12</v>
      </c>
      <c r="AD172" s="208">
        <v>0.18806928571488002</v>
      </c>
      <c r="AE172" s="208">
        <v>0.18806928571488002</v>
      </c>
      <c r="AF172" s="208">
        <v>0.18806928571488002</v>
      </c>
      <c r="AG172" s="208">
        <v>0.18806928571488002</v>
      </c>
      <c r="AH172" s="208">
        <v>0.18806928571488002</v>
      </c>
      <c r="AI172" s="209">
        <v>0.18806928571488002</v>
      </c>
      <c r="AO172" s="103" t="s">
        <v>1036</v>
      </c>
      <c r="AP172" s="125">
        <v>1.2</v>
      </c>
      <c r="AQ172" s="105"/>
      <c r="AR172" s="92"/>
      <c r="AS172" s="103"/>
      <c r="AT172" s="92"/>
      <c r="AU172" s="92"/>
      <c r="AV172" s="110"/>
      <c r="AW172" s="92"/>
      <c r="AX172" s="103"/>
      <c r="AY172" s="92"/>
      <c r="AZ172" s="92"/>
      <c r="BA172" s="110"/>
    </row>
    <row r="173" spans="28:53" ht="16" x14ac:dyDescent="0.2">
      <c r="AC173" s="210"/>
      <c r="AD173" s="210"/>
      <c r="AE173" s="210"/>
      <c r="AF173" s="210"/>
      <c r="AG173" s="210"/>
      <c r="AH173" s="210"/>
      <c r="AI173" s="210"/>
      <c r="AO173" s="103" t="s">
        <v>1142</v>
      </c>
      <c r="AP173" s="111">
        <v>1.2E-2</v>
      </c>
      <c r="AQ173" s="110"/>
      <c r="AR173" s="92"/>
      <c r="AS173" s="103" t="s">
        <v>1052</v>
      </c>
      <c r="AT173" s="92"/>
      <c r="AU173" s="92"/>
      <c r="AV173" s="115">
        <f>AV171</f>
        <v>0</v>
      </c>
      <c r="AW173" s="92"/>
      <c r="AX173" s="103" t="s">
        <v>1052</v>
      </c>
      <c r="AY173" s="92"/>
      <c r="AZ173" s="92"/>
      <c r="BA173" s="115">
        <f>BA171</f>
        <v>0</v>
      </c>
    </row>
    <row r="174" spans="28:53" ht="16" x14ac:dyDescent="0.2">
      <c r="AC174" s="92"/>
      <c r="AD174" s="92"/>
      <c r="AE174" s="92"/>
      <c r="AF174" s="132" t="s">
        <v>1041</v>
      </c>
      <c r="AG174" s="92"/>
      <c r="AH174" s="92"/>
      <c r="AI174" s="92"/>
      <c r="AO174" s="103" t="s">
        <v>1038</v>
      </c>
      <c r="AP174" s="129">
        <f>AP170+(AP171*AP172)+AP173</f>
        <v>0.1206</v>
      </c>
      <c r="AQ174" s="110"/>
      <c r="AR174" s="92"/>
      <c r="AS174" s="121" t="s">
        <v>1055</v>
      </c>
      <c r="AT174" s="118"/>
      <c r="AU174" s="118"/>
      <c r="AV174" s="146">
        <f>SUM(AW164:BA164)</f>
        <v>11619.382479964472</v>
      </c>
      <c r="AW174" s="92"/>
      <c r="AX174" s="121" t="s">
        <v>1055</v>
      </c>
      <c r="AY174" s="118"/>
      <c r="AZ174" s="118"/>
      <c r="BA174" s="146">
        <f>SUM(AW164:BA164)</f>
        <v>11619.382479964472</v>
      </c>
    </row>
    <row r="175" spans="28:53" ht="16" x14ac:dyDescent="0.2">
      <c r="AC175" s="133">
        <f>U180</f>
        <v>0</v>
      </c>
      <c r="AD175" s="134">
        <v>1.4999999999999999E-2</v>
      </c>
      <c r="AE175" s="134">
        <v>0.02</v>
      </c>
      <c r="AF175" s="134">
        <v>2.5000000000000001E-2</v>
      </c>
      <c r="AG175" s="134">
        <v>0.03</v>
      </c>
      <c r="AH175" s="134">
        <v>3.5000000000000003E-2</v>
      </c>
      <c r="AI175" s="135">
        <v>0.04</v>
      </c>
      <c r="AO175" s="103"/>
      <c r="AP175" s="92"/>
      <c r="AQ175" s="105"/>
      <c r="AR175" s="92"/>
      <c r="AS175" s="113" t="s">
        <v>1032</v>
      </c>
      <c r="AT175" s="92"/>
      <c r="AU175" s="92"/>
      <c r="AV175" s="120">
        <f>AV173+AV174</f>
        <v>11619.382479964472</v>
      </c>
      <c r="AW175" s="92"/>
      <c r="AX175" s="113" t="s">
        <v>1032</v>
      </c>
      <c r="AY175" s="92"/>
      <c r="AZ175" s="92"/>
      <c r="BA175" s="120">
        <f>BA173+BA174</f>
        <v>11619.382479964472</v>
      </c>
    </row>
    <row r="176" spans="28:53" ht="16" x14ac:dyDescent="0.2">
      <c r="AC176" s="138">
        <v>0.1</v>
      </c>
      <c r="AD176" s="114"/>
      <c r="AE176" s="114"/>
      <c r="AF176" s="114"/>
      <c r="AG176" s="114"/>
      <c r="AH176" s="114"/>
      <c r="AI176" s="115"/>
      <c r="AO176" s="103" t="s">
        <v>1042</v>
      </c>
      <c r="AP176" s="122">
        <v>2.5000000000000001E-2</v>
      </c>
      <c r="AQ176" s="110"/>
      <c r="AR176" s="92"/>
      <c r="AS176" s="103" t="s">
        <v>1057</v>
      </c>
      <c r="AT176" s="92"/>
      <c r="AU176" s="92"/>
      <c r="AV176" s="115">
        <f>AP185</f>
        <v>-3171</v>
      </c>
      <c r="AW176" s="92"/>
      <c r="AX176" s="103" t="s">
        <v>1057</v>
      </c>
      <c r="AY176" s="92"/>
      <c r="AZ176" s="92"/>
      <c r="BA176" s="115">
        <f>AP185</f>
        <v>-3171</v>
      </c>
    </row>
    <row r="177" spans="28:53" ht="16" x14ac:dyDescent="0.2">
      <c r="AC177" s="138">
        <v>0.105</v>
      </c>
      <c r="AD177" s="114"/>
      <c r="AE177" s="114"/>
      <c r="AF177" s="114"/>
      <c r="AG177" s="114"/>
      <c r="AH177" s="114"/>
      <c r="AI177" s="115"/>
      <c r="AO177" s="103"/>
      <c r="AP177" s="92"/>
      <c r="AQ177" s="110"/>
      <c r="AR177" s="92"/>
      <c r="AS177" s="121" t="s">
        <v>1058</v>
      </c>
      <c r="AT177" s="118"/>
      <c r="AU177" s="118"/>
      <c r="AV177" s="146">
        <f>AP167</f>
        <v>12.407999999999999</v>
      </c>
      <c r="AW177" s="92"/>
      <c r="AX177" s="121" t="s">
        <v>1058</v>
      </c>
      <c r="AY177" s="118"/>
      <c r="AZ177" s="118"/>
      <c r="BA177" s="146">
        <f>AP167</f>
        <v>12.407999999999999</v>
      </c>
    </row>
    <row r="178" spans="28:53" ht="16" x14ac:dyDescent="0.2">
      <c r="AB178" s="174" t="s">
        <v>1045</v>
      </c>
      <c r="AC178" s="138">
        <v>0.11</v>
      </c>
      <c r="AD178" s="114"/>
      <c r="AE178" s="114"/>
      <c r="AF178" s="114"/>
      <c r="AG178" s="114"/>
      <c r="AH178" s="114"/>
      <c r="AI178" s="115"/>
      <c r="AO178" s="103" t="s">
        <v>1048</v>
      </c>
      <c r="AP178" s="111">
        <f>AP162/(AP162+AP164)</f>
        <v>0.81808270628439916</v>
      </c>
      <c r="AQ178" s="110"/>
      <c r="AR178" s="92"/>
      <c r="AS178" s="113" t="s">
        <v>1060</v>
      </c>
      <c r="AT178" s="92"/>
      <c r="AU178" s="92"/>
      <c r="AV178" s="120">
        <f>AV175-AV176</f>
        <v>14790.382479964472</v>
      </c>
      <c r="AW178" s="92"/>
      <c r="AX178" s="113" t="s">
        <v>1060</v>
      </c>
      <c r="AY178" s="92"/>
      <c r="AZ178" s="92"/>
      <c r="BA178" s="120">
        <f>BA175-BA176</f>
        <v>14790.382479964472</v>
      </c>
    </row>
    <row r="179" spans="28:53" ht="16" x14ac:dyDescent="0.2">
      <c r="AC179" s="138">
        <v>0.115</v>
      </c>
      <c r="AD179" s="114"/>
      <c r="AE179" s="114"/>
      <c r="AF179" s="114"/>
      <c r="AG179" s="114"/>
      <c r="AH179" s="114"/>
      <c r="AI179" s="115"/>
      <c r="AO179" s="103" t="s">
        <v>1050</v>
      </c>
      <c r="AP179" s="129">
        <f>1-AP178</f>
        <v>0.18191729371560084</v>
      </c>
      <c r="AQ179" s="110"/>
      <c r="AR179" s="92"/>
      <c r="AS179" s="103" t="s">
        <v>1062</v>
      </c>
      <c r="AT179" s="92"/>
      <c r="AU179" s="92"/>
      <c r="AV179" s="153">
        <f>AP161</f>
        <v>285.64299999999997</v>
      </c>
      <c r="AW179" s="92"/>
      <c r="AX179" s="103" t="s">
        <v>1063</v>
      </c>
      <c r="AY179" s="92"/>
      <c r="AZ179" s="92"/>
      <c r="BA179" s="154">
        <f>AP161</f>
        <v>285.64299999999997</v>
      </c>
    </row>
    <row r="180" spans="28:53" ht="16" x14ac:dyDescent="0.2">
      <c r="AC180" s="144">
        <v>0.12</v>
      </c>
      <c r="AD180" s="145"/>
      <c r="AE180" s="145"/>
      <c r="AF180" s="145"/>
      <c r="AG180" s="145"/>
      <c r="AH180" s="145"/>
      <c r="AI180" s="146"/>
      <c r="AO180" s="113" t="s">
        <v>1045</v>
      </c>
      <c r="AP180" s="141">
        <f>AP178*AP174+AP179*AP176*(1-29%)</f>
        <v>0.10188980634135045</v>
      </c>
      <c r="AQ180" s="142"/>
      <c r="AR180" s="92"/>
      <c r="AS180" s="158" t="s">
        <v>1064</v>
      </c>
      <c r="AT180" s="159"/>
      <c r="AU180" s="159"/>
      <c r="AV180" s="160">
        <f>AV178/AV179</f>
        <v>51.779257604648016</v>
      </c>
      <c r="AW180" s="92"/>
      <c r="AX180" s="161" t="s">
        <v>1064</v>
      </c>
      <c r="AY180" s="162"/>
      <c r="AZ180" s="162"/>
      <c r="BA180" s="163">
        <f>ROUND(BA178/BA179,0)</f>
        <v>52</v>
      </c>
    </row>
    <row r="181" spans="28:53" ht="16" x14ac:dyDescent="0.2">
      <c r="AC181" s="92"/>
      <c r="AD181" s="92"/>
      <c r="AE181" s="92"/>
      <c r="AF181" s="92"/>
      <c r="AG181" s="92"/>
      <c r="AH181" s="92"/>
      <c r="AI181" s="92"/>
      <c r="AO181" s="103"/>
      <c r="AP181" s="92"/>
      <c r="AQ181" s="110"/>
      <c r="AR181" s="132"/>
      <c r="AS181" s="167" t="s">
        <v>1065</v>
      </c>
      <c r="AT181" s="118"/>
      <c r="AU181" s="118"/>
      <c r="AV181" s="168">
        <f>AV180/AP160</f>
        <v>0.95887514082681513</v>
      </c>
      <c r="AW181" s="92"/>
      <c r="AX181" s="167" t="s">
        <v>1065</v>
      </c>
      <c r="AY181" s="118"/>
      <c r="AZ181" s="118"/>
      <c r="BA181" s="169">
        <f>BA180/AP160</f>
        <v>0.96296296296296291</v>
      </c>
    </row>
    <row r="182" spans="28:53" ht="16" x14ac:dyDescent="0.2">
      <c r="AC182" s="92"/>
      <c r="AD182" s="92"/>
      <c r="AE182" s="92"/>
      <c r="AF182" s="92"/>
      <c r="AG182" s="92"/>
      <c r="AH182" s="92"/>
      <c r="AI182" s="92"/>
      <c r="AO182" s="99" t="s">
        <v>1053</v>
      </c>
      <c r="AP182" s="100"/>
      <c r="AQ182" s="101"/>
      <c r="AR182" s="92"/>
      <c r="AS182" s="92"/>
      <c r="AT182" s="92"/>
      <c r="AU182" s="92"/>
      <c r="AV182" s="92"/>
      <c r="AW182" s="92"/>
      <c r="AX182" s="92"/>
      <c r="AY182" s="92"/>
      <c r="AZ182" s="92"/>
      <c r="BA182" s="92"/>
    </row>
    <row r="183" spans="28:53" ht="16" x14ac:dyDescent="0.2">
      <c r="AC183" s="92"/>
      <c r="AD183" s="92"/>
      <c r="AE183" s="92"/>
      <c r="AF183" s="132" t="s">
        <v>1056</v>
      </c>
      <c r="AG183" s="92"/>
      <c r="AH183" s="92"/>
      <c r="AI183" s="92"/>
      <c r="AO183" s="103" t="s">
        <v>1054</v>
      </c>
      <c r="AP183" s="147">
        <f>AP165</f>
        <v>6601</v>
      </c>
      <c r="AQ183" s="105"/>
      <c r="AR183" s="92"/>
      <c r="AS183" s="92"/>
      <c r="AT183" s="92"/>
      <c r="AU183" s="92"/>
      <c r="AV183" s="92"/>
      <c r="AW183" s="92"/>
      <c r="AX183" s="92"/>
      <c r="AY183" s="92"/>
      <c r="AZ183" s="92"/>
      <c r="BA183" s="92"/>
    </row>
    <row r="184" spans="28:53" ht="16" x14ac:dyDescent="0.2">
      <c r="AC184" s="133">
        <f>Z180</f>
        <v>0</v>
      </c>
      <c r="AD184" s="148">
        <v>20</v>
      </c>
      <c r="AE184" s="148">
        <v>20.5</v>
      </c>
      <c r="AF184" s="148">
        <v>21</v>
      </c>
      <c r="AG184" s="148">
        <v>21.5</v>
      </c>
      <c r="AH184" s="148">
        <v>22</v>
      </c>
      <c r="AI184" s="149">
        <v>22.5</v>
      </c>
      <c r="AO184" s="103" t="s">
        <v>1028</v>
      </c>
      <c r="AP184" s="147">
        <f>AP164</f>
        <v>3430</v>
      </c>
      <c r="AQ184" s="105"/>
      <c r="AR184" s="92"/>
      <c r="AS184" s="92"/>
      <c r="AT184" s="92"/>
      <c r="AU184" s="92"/>
      <c r="AV184" s="92"/>
      <c r="AW184" s="92"/>
      <c r="AX184" s="92"/>
      <c r="AY184" s="92"/>
      <c r="AZ184" s="92"/>
      <c r="BA184" s="92"/>
    </row>
    <row r="185" spans="28:53" ht="16" x14ac:dyDescent="0.2">
      <c r="AC185" s="138">
        <v>0.1</v>
      </c>
      <c r="AD185" s="150"/>
      <c r="AE185" s="150"/>
      <c r="AF185" s="150"/>
      <c r="AG185" s="150"/>
      <c r="AH185" s="150"/>
      <c r="AI185" s="151"/>
      <c r="AO185" s="103" t="s">
        <v>326</v>
      </c>
      <c r="AP185" s="114">
        <f>AP184-AP183</f>
        <v>-3171</v>
      </c>
      <c r="AQ185" s="110"/>
      <c r="AR185" s="92"/>
      <c r="AS185" s="92"/>
      <c r="AT185" s="176"/>
      <c r="AU185" s="92"/>
      <c r="AV185" s="92"/>
      <c r="AW185" s="92"/>
      <c r="AX185" s="92"/>
      <c r="AY185" s="92"/>
      <c r="AZ185" s="92"/>
      <c r="BA185" s="92"/>
    </row>
    <row r="186" spans="28:53" ht="16" x14ac:dyDescent="0.2">
      <c r="AC186" s="138">
        <v>0.105</v>
      </c>
      <c r="AD186" s="150"/>
      <c r="AE186" s="150"/>
      <c r="AF186" s="150"/>
      <c r="AG186" s="150"/>
      <c r="AH186" s="150"/>
      <c r="AI186" s="151"/>
      <c r="AO186" s="103"/>
      <c r="AP186" s="92"/>
      <c r="AQ186" s="110"/>
      <c r="AR186" s="132"/>
      <c r="AS186" s="92"/>
      <c r="AT186" s="92"/>
      <c r="AU186" s="92"/>
      <c r="AV186" s="92"/>
      <c r="AW186" s="92"/>
      <c r="AX186" s="92"/>
      <c r="AY186" s="92"/>
      <c r="AZ186" s="92"/>
      <c r="BA186" s="92"/>
    </row>
    <row r="187" spans="28:53" ht="16" x14ac:dyDescent="0.2">
      <c r="AC187" s="138">
        <v>0.11</v>
      </c>
      <c r="AD187" s="150"/>
      <c r="AE187" s="150"/>
      <c r="AF187" s="150"/>
      <c r="AG187" s="150"/>
      <c r="AH187" s="150"/>
      <c r="AI187" s="151"/>
      <c r="AO187" s="99" t="s">
        <v>1059</v>
      </c>
      <c r="AP187" s="100"/>
      <c r="AQ187" s="101"/>
      <c r="AR187" s="92"/>
      <c r="AS187" s="92"/>
      <c r="AT187" s="92"/>
      <c r="AU187" s="92"/>
      <c r="AV187" s="92"/>
      <c r="AW187" s="92"/>
      <c r="AX187" s="92"/>
      <c r="AY187" s="92"/>
      <c r="AZ187" s="92"/>
      <c r="BA187" s="92"/>
    </row>
    <row r="188" spans="28:53" ht="16" x14ac:dyDescent="0.2">
      <c r="AC188" s="138">
        <v>0.115</v>
      </c>
      <c r="AD188" s="150"/>
      <c r="AE188" s="150"/>
      <c r="AF188" s="150"/>
      <c r="AG188" s="150"/>
      <c r="AH188" s="150"/>
      <c r="AI188" s="151"/>
      <c r="AO188" s="103" t="s">
        <v>1061</v>
      </c>
      <c r="AP188" s="123">
        <v>0.21</v>
      </c>
      <c r="AQ188" s="110"/>
      <c r="AR188" s="92"/>
      <c r="AS188" s="92"/>
      <c r="AT188" s="92"/>
      <c r="AU188" s="92"/>
      <c r="AV188" s="92"/>
      <c r="AW188" s="92"/>
      <c r="AX188" s="92"/>
      <c r="AY188" s="92"/>
      <c r="AZ188" s="92"/>
      <c r="BA188" s="92"/>
    </row>
    <row r="189" spans="28:53" ht="16" x14ac:dyDescent="0.2">
      <c r="AC189" s="144">
        <v>0.12</v>
      </c>
      <c r="AD189" s="150"/>
      <c r="AE189" s="150"/>
      <c r="AF189" s="150"/>
      <c r="AG189" s="150"/>
      <c r="AH189" s="150"/>
      <c r="AI189" s="151"/>
      <c r="AO189" s="103" t="s">
        <v>1046</v>
      </c>
      <c r="AP189" s="157">
        <v>0.03</v>
      </c>
      <c r="AQ189" s="110"/>
      <c r="AR189" s="92"/>
      <c r="AS189" s="92"/>
      <c r="AT189" s="92"/>
      <c r="AU189" s="92"/>
      <c r="AV189" s="92"/>
      <c r="AW189" s="92"/>
      <c r="AX189" s="92"/>
      <c r="AY189" s="92"/>
      <c r="AZ189" s="92"/>
      <c r="BA189" s="92"/>
    </row>
    <row r="190" spans="28:53" ht="16" x14ac:dyDescent="0.2">
      <c r="AO190" s="121" t="s">
        <v>1047</v>
      </c>
      <c r="AP190" s="165">
        <v>21</v>
      </c>
      <c r="AQ190" s="166"/>
      <c r="AR190" s="92"/>
      <c r="AS190" s="92"/>
      <c r="AT190" s="92"/>
      <c r="AU190" s="92"/>
      <c r="AV190" s="92"/>
      <c r="AW190" s="92"/>
      <c r="AX190" s="92"/>
      <c r="AY190" s="92"/>
      <c r="AZ190" s="92"/>
      <c r="BA190" s="92"/>
    </row>
    <row r="191" spans="28:53" ht="16" x14ac:dyDescent="0.2">
      <c r="AO191" s="92"/>
      <c r="AP191" s="92"/>
      <c r="AQ191" s="92"/>
      <c r="AR191" s="92"/>
      <c r="AS191" s="92"/>
      <c r="AT191" s="92"/>
      <c r="AU191" s="92"/>
      <c r="AV191" s="92"/>
      <c r="AW191" s="92"/>
      <c r="AX191" s="92"/>
      <c r="AY191" s="92"/>
      <c r="AZ191" s="92"/>
      <c r="BA191" s="92"/>
    </row>
  </sheetData>
  <mergeCells count="2">
    <mergeCell ref="AC173:AI173"/>
    <mergeCell ref="AO159:AQ159"/>
  </mergeCells>
  <conditionalFormatting sqref="AD160:AI164">
    <cfRule type="colorScale" priority="1">
      <colorScale>
        <cfvo type="min"/>
        <cfvo type="num" val="$C$5"/>
        <cfvo type="max"/>
        <color rgb="FFF8696B"/>
        <color rgb="FFFCFCFF"/>
        <color rgb="FF63BE7B"/>
      </colorScale>
    </cfRule>
  </conditionalFormatting>
  <conditionalFormatting sqref="AD168:AI172">
    <cfRule type="colorScale" priority="2">
      <colorScale>
        <cfvo type="min"/>
        <cfvo type="num" val="$C$5"/>
        <cfvo type="max"/>
        <color rgb="FFF8696B"/>
        <color rgb="FFFCFCFF"/>
        <color rgb="FF63BE7B"/>
      </colorScale>
    </cfRule>
  </conditionalFormatting>
  <conditionalFormatting sqref="AD176:AI180">
    <cfRule type="colorScale" priority="4">
      <colorScale>
        <cfvo type="min"/>
        <cfvo type="num" val="$C$5"/>
        <cfvo type="max"/>
        <color rgb="FFF8696B"/>
        <color rgb="FFFCFCFF"/>
        <color rgb="FF63BE7B"/>
      </colorScale>
    </cfRule>
  </conditionalFormatting>
  <conditionalFormatting sqref="AD185:AI189">
    <cfRule type="colorScale" priority="3">
      <colorScale>
        <cfvo type="min"/>
        <cfvo type="num" val="$C$5"/>
        <cfvo type="max"/>
        <color rgb="FFF8696B"/>
        <color rgb="FFFCFCFF"/>
        <color rgb="FF63BE7B"/>
      </colorScale>
    </cfRule>
  </conditionalFormatting>
  <pageMargins left="0.7" right="0.7" top="0.75" bottom="0.75" header="0.3" footer="0.3"/>
  <pageSetup orientation="portrait" horizontalDpi="0" verticalDpi="0"/>
  <ignoredErrors>
    <ignoredError sqref="AB13 AC13:AH13 AB26:AG26 AB79:AH79" formula="1"/>
    <ignoredError sqref="AI77" formulaRange="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N55"/>
  <sheetViews>
    <sheetView tabSelected="1" zoomScale="91" workbookViewId="0">
      <selection activeCell="F40" sqref="F40"/>
    </sheetView>
  </sheetViews>
  <sheetFormatPr baseColWidth="10" defaultColWidth="10.83203125" defaultRowHeight="16" x14ac:dyDescent="0.2"/>
  <cols>
    <col min="1" max="1" width="10.83203125" style="92"/>
    <col min="2" max="2" width="30.83203125" style="92" bestFit="1" customWidth="1"/>
    <col min="3" max="3" width="20.6640625" style="92" customWidth="1"/>
    <col min="4" max="4" width="5.6640625" style="92" customWidth="1"/>
    <col min="5" max="5" width="3" style="92" customWidth="1"/>
    <col min="6" max="10" width="15.33203125" style="92" customWidth="1"/>
    <col min="11" max="14" width="15.5" style="92" customWidth="1"/>
    <col min="15" max="16" width="10.83203125" style="92"/>
    <col min="17" max="17" width="9.6640625" style="92" customWidth="1"/>
    <col min="18" max="18" width="12" style="92" bestFit="1" customWidth="1"/>
    <col min="19" max="23" width="13.5" style="92" bestFit="1" customWidth="1"/>
    <col min="24" max="36" width="10.83203125" style="92"/>
    <col min="37" max="37" width="24.83203125" style="92" customWidth="1"/>
    <col min="38" max="38" width="16.5" style="92" customWidth="1"/>
    <col min="39" max="39" width="25.1640625" style="92" customWidth="1"/>
    <col min="40" max="41" width="10.1640625" style="92" customWidth="1"/>
    <col min="42" max="16384" width="10.83203125" style="92"/>
  </cols>
  <sheetData>
    <row r="1" spans="2:23" ht="15" customHeight="1" x14ac:dyDescent="0.2">
      <c r="B1" s="93" t="s">
        <v>1140</v>
      </c>
      <c r="C1" s="193">
        <f ca="1">TODAY()</f>
        <v>45272</v>
      </c>
      <c r="D1" s="94"/>
    </row>
    <row r="3" spans="2:23" ht="17" customHeight="1" x14ac:dyDescent="0.2">
      <c r="B3" s="95" t="s">
        <v>1024</v>
      </c>
      <c r="C3" s="96"/>
      <c r="D3" s="97"/>
      <c r="F3" s="95" t="s">
        <v>1025</v>
      </c>
      <c r="G3" s="98"/>
      <c r="H3" s="96"/>
      <c r="I3" s="96"/>
      <c r="J3" s="96"/>
      <c r="K3" s="96"/>
      <c r="L3" s="96"/>
      <c r="M3" s="96"/>
      <c r="N3" s="97"/>
      <c r="T3" s="132" t="s">
        <v>1144</v>
      </c>
    </row>
    <row r="4" spans="2:23" ht="16" customHeight="1" x14ac:dyDescent="0.2">
      <c r="B4" s="211" t="s">
        <v>1026</v>
      </c>
      <c r="C4" s="212"/>
      <c r="D4" s="213"/>
      <c r="F4" s="102" t="s">
        <v>1027</v>
      </c>
      <c r="J4" s="195">
        <v>44927</v>
      </c>
      <c r="K4" s="195">
        <f>J4+365</f>
        <v>45292</v>
      </c>
      <c r="L4" s="195">
        <f>K4+366</f>
        <v>45658</v>
      </c>
      <c r="M4" s="195">
        <f>L4+365</f>
        <v>46023</v>
      </c>
      <c r="N4" s="197">
        <f>M4+365</f>
        <v>46388</v>
      </c>
      <c r="P4" s="214" t="s">
        <v>1045</v>
      </c>
      <c r="Q4" s="196">
        <f>I26</f>
        <v>1.3880017879834488</v>
      </c>
      <c r="R4" s="134">
        <f>S4-2%</f>
        <v>1.0000000000000002E-2</v>
      </c>
      <c r="S4" s="134">
        <f>T4-2%</f>
        <v>3.0000000000000002E-2</v>
      </c>
      <c r="T4" s="134">
        <v>0.05</v>
      </c>
      <c r="U4" s="134">
        <f>T4+2%</f>
        <v>7.0000000000000007E-2</v>
      </c>
      <c r="V4" s="134">
        <f>U4+2%</f>
        <v>9.0000000000000011E-2</v>
      </c>
      <c r="W4" s="134">
        <f>V4+2%</f>
        <v>0.11000000000000001</v>
      </c>
    </row>
    <row r="5" spans="2:23" x14ac:dyDescent="0.2">
      <c r="B5" s="103" t="s">
        <v>73</v>
      </c>
      <c r="C5" s="104">
        <v>54</v>
      </c>
      <c r="D5" s="105"/>
      <c r="F5" s="103"/>
      <c r="I5" s="106"/>
      <c r="J5" s="107"/>
      <c r="K5" s="107"/>
      <c r="L5" s="107"/>
      <c r="M5" s="107"/>
      <c r="N5" s="108"/>
      <c r="P5" s="214"/>
      <c r="Q5" s="138">
        <f>Q6-1%</f>
        <v>8.1889806341350457E-2</v>
      </c>
      <c r="R5" s="114"/>
      <c r="S5" s="114"/>
      <c r="T5" s="114"/>
      <c r="U5" s="114"/>
      <c r="V5" s="114"/>
      <c r="W5" s="115"/>
    </row>
    <row r="6" spans="2:23" x14ac:dyDescent="0.2">
      <c r="B6" s="103" t="s">
        <v>1139</v>
      </c>
      <c r="C6" s="109">
        <v>285.64299999999997</v>
      </c>
      <c r="D6" s="105"/>
      <c r="F6" s="113" t="s">
        <v>427</v>
      </c>
      <c r="J6" s="119" cm="1">
        <f t="array" ref="J6:N6">'Operating Model'!AI153:AM153</f>
        <v>3266.5467700231611</v>
      </c>
      <c r="K6" s="119">
        <v>1592.0298013654126</v>
      </c>
      <c r="L6" s="119">
        <v>1858.7092128565359</v>
      </c>
      <c r="M6" s="119">
        <v>2225.4610226092036</v>
      </c>
      <c r="N6" s="120">
        <v>2676.6356731101587</v>
      </c>
      <c r="O6" s="111"/>
      <c r="P6" s="214"/>
      <c r="Q6" s="138">
        <f>Q7-1%</f>
        <v>9.1889806341350452E-2</v>
      </c>
      <c r="R6" s="114"/>
      <c r="S6" s="114"/>
      <c r="T6" s="114"/>
      <c r="U6" s="114"/>
      <c r="V6" s="114"/>
      <c r="W6" s="115"/>
    </row>
    <row r="7" spans="2:23" x14ac:dyDescent="0.2">
      <c r="B7" s="103" t="s">
        <v>1138</v>
      </c>
      <c r="C7" s="112">
        <f>C6*C5</f>
        <v>15424.721999999998</v>
      </c>
      <c r="D7" s="110"/>
      <c r="F7" s="92" t="s">
        <v>1141</v>
      </c>
      <c r="J7" s="194">
        <v>0.08</v>
      </c>
      <c r="K7" s="194">
        <f>J7+1</f>
        <v>1.08</v>
      </c>
      <c r="L7" s="194">
        <f>K7+1</f>
        <v>2.08</v>
      </c>
      <c r="M7" s="194">
        <f>L7+1</f>
        <v>3.08</v>
      </c>
      <c r="N7" s="198">
        <f>M7+1</f>
        <v>4.08</v>
      </c>
      <c r="P7" s="214"/>
      <c r="Q7" s="138">
        <f>C25</f>
        <v>0.10188980634135045</v>
      </c>
      <c r="R7" s="114"/>
      <c r="S7" s="114"/>
      <c r="T7" s="114"/>
      <c r="U7" s="114"/>
      <c r="V7" s="114"/>
      <c r="W7" s="115"/>
    </row>
    <row r="8" spans="2:23" x14ac:dyDescent="0.2">
      <c r="B8" s="103"/>
      <c r="D8" s="110"/>
      <c r="F8" s="121" t="s">
        <v>1035</v>
      </c>
      <c r="G8" s="118"/>
      <c r="H8" s="118"/>
      <c r="I8" s="118"/>
      <c r="J8" s="124">
        <f>(1/(1+$C$25))^J7</f>
        <v>0.99226791067117881</v>
      </c>
      <c r="K8" s="124">
        <f>(1/(1+$C$25))^K7</f>
        <v>0.90051464761784694</v>
      </c>
      <c r="L8" s="124">
        <f>(1/(1+$C$25))^L7</f>
        <v>0.81724564691986967</v>
      </c>
      <c r="M8" s="124">
        <f>(1/(1+$C$25))^M7</f>
        <v>0.74167638380593037</v>
      </c>
      <c r="N8" s="140">
        <f>(1/(1+$C$25))^N7</f>
        <v>0.67309487712618798</v>
      </c>
      <c r="P8" s="214"/>
      <c r="Q8" s="138">
        <f>Q7+1%</f>
        <v>0.11188980634135044</v>
      </c>
      <c r="R8" s="114"/>
      <c r="S8" s="114"/>
      <c r="T8" s="114"/>
      <c r="U8" s="114"/>
      <c r="V8" s="114"/>
      <c r="W8" s="115"/>
    </row>
    <row r="9" spans="2:23" x14ac:dyDescent="0.2">
      <c r="B9" s="103" t="s">
        <v>1028</v>
      </c>
      <c r="C9" s="116">
        <v>3430</v>
      </c>
      <c r="D9" s="117"/>
      <c r="F9" s="126" t="s">
        <v>1037</v>
      </c>
      <c r="G9" s="118"/>
      <c r="H9" s="118"/>
      <c r="I9" s="118"/>
      <c r="J9" s="127">
        <f>J6*J8</f>
        <v>3241.2895386005698</v>
      </c>
      <c r="K9" s="127">
        <f>K6*K8</f>
        <v>1433.6461555736853</v>
      </c>
      <c r="L9" s="127">
        <f>L6*L8</f>
        <v>1519.0220130968614</v>
      </c>
      <c r="M9" s="127">
        <f>M6*M8</f>
        <v>1650.5718835498419</v>
      </c>
      <c r="N9" s="128">
        <f>N6*N8</f>
        <v>1801.6297595036538</v>
      </c>
      <c r="P9" s="214"/>
      <c r="Q9" s="138">
        <f>Q8+1%</f>
        <v>0.12188980634135044</v>
      </c>
      <c r="R9" s="145"/>
      <c r="S9" s="145"/>
      <c r="T9" s="145"/>
      <c r="U9" s="145"/>
      <c r="V9" s="145"/>
      <c r="W9" s="146"/>
    </row>
    <row r="10" spans="2:23" ht="16" customHeight="1" x14ac:dyDescent="0.2">
      <c r="B10" s="103" t="s">
        <v>1030</v>
      </c>
      <c r="C10" s="116">
        <v>6601</v>
      </c>
      <c r="D10" s="105"/>
    </row>
    <row r="11" spans="2:23" x14ac:dyDescent="0.2">
      <c r="B11" s="103"/>
      <c r="C11" s="116"/>
      <c r="D11" s="105"/>
      <c r="F11" s="95" t="s">
        <v>1039</v>
      </c>
      <c r="G11" s="130"/>
      <c r="H11" s="130"/>
      <c r="I11" s="131"/>
      <c r="K11" s="95" t="s">
        <v>1040</v>
      </c>
      <c r="L11" s="130"/>
      <c r="M11" s="130"/>
      <c r="N11" s="131"/>
      <c r="T11" s="132" t="s">
        <v>1149</v>
      </c>
    </row>
    <row r="12" spans="2:23" ht="16" customHeight="1" x14ac:dyDescent="0.2">
      <c r="B12" s="103" t="s">
        <v>1031</v>
      </c>
      <c r="C12" s="116">
        <v>12.407999999999999</v>
      </c>
      <c r="D12" s="105"/>
      <c r="F12" s="103" t="s">
        <v>1043</v>
      </c>
      <c r="I12" s="115">
        <f>N6</f>
        <v>2676.6356731101587</v>
      </c>
      <c r="K12" s="103" t="s">
        <v>1044</v>
      </c>
      <c r="N12" s="115">
        <f>'Operating Model'!AM135</f>
        <v>6013.4016734616744</v>
      </c>
      <c r="P12" s="214" t="s">
        <v>1045</v>
      </c>
      <c r="Q12" s="196">
        <f>I26</f>
        <v>1.3880017879834488</v>
      </c>
      <c r="R12" s="199">
        <v>8000</v>
      </c>
      <c r="S12" s="199">
        <v>13000</v>
      </c>
      <c r="T12" s="199">
        <v>18000</v>
      </c>
      <c r="U12" s="199">
        <v>23000</v>
      </c>
      <c r="V12" s="199">
        <v>28000</v>
      </c>
      <c r="W12" s="200">
        <v>33000</v>
      </c>
    </row>
    <row r="13" spans="2:23" x14ac:dyDescent="0.2">
      <c r="B13" s="103" t="s">
        <v>1032</v>
      </c>
      <c r="C13" s="114">
        <f>C7+C9-C10+C12</f>
        <v>12266.129999999997</v>
      </c>
      <c r="D13" s="110"/>
      <c r="F13" s="121" t="s">
        <v>1046</v>
      </c>
      <c r="G13" s="118"/>
      <c r="H13" s="118"/>
      <c r="I13" s="136">
        <f>C34</f>
        <v>2.5000000000000001E-2</v>
      </c>
      <c r="K13" s="121" t="s">
        <v>1047</v>
      </c>
      <c r="L13" s="118"/>
      <c r="M13" s="118"/>
      <c r="N13" s="137">
        <v>2.4300000000000002</v>
      </c>
      <c r="P13" s="214"/>
      <c r="Q13" s="138">
        <v>0.1</v>
      </c>
      <c r="R13" s="114"/>
      <c r="S13" s="114"/>
      <c r="T13" s="114"/>
      <c r="U13" s="114"/>
      <c r="V13" s="114"/>
      <c r="W13" s="115"/>
    </row>
    <row r="14" spans="2:23" x14ac:dyDescent="0.2">
      <c r="B14" s="103"/>
      <c r="D14" s="110"/>
      <c r="F14" s="103" t="s">
        <v>1049</v>
      </c>
      <c r="I14" s="139">
        <f>(I12*(1+I13))/(C25-I13)</f>
        <v>35681.603264260812</v>
      </c>
      <c r="K14" s="103" t="s">
        <v>1049</v>
      </c>
      <c r="N14" s="115">
        <f>N12*N13</f>
        <v>14612.56606651187</v>
      </c>
      <c r="P14" s="214"/>
      <c r="Q14" s="138">
        <v>0.105</v>
      </c>
      <c r="R14" s="114"/>
      <c r="S14" s="114"/>
      <c r="T14" s="114"/>
      <c r="U14" s="114"/>
      <c r="V14" s="114"/>
      <c r="W14" s="115"/>
    </row>
    <row r="15" spans="2:23" x14ac:dyDescent="0.2">
      <c r="B15" s="103" t="s">
        <v>1033</v>
      </c>
      <c r="C15" s="122">
        <v>4.1399999999999999E-2</v>
      </c>
      <c r="D15" s="105"/>
      <c r="F15" s="121" t="s">
        <v>1051</v>
      </c>
      <c r="G15" s="118"/>
      <c r="H15" s="118"/>
      <c r="I15" s="140">
        <f>N8</f>
        <v>0.67309487712618798</v>
      </c>
      <c r="K15" s="121" t="s">
        <v>1051</v>
      </c>
      <c r="L15" s="118"/>
      <c r="M15" s="118"/>
      <c r="N15" s="140">
        <f>N8</f>
        <v>0.67309487712618798</v>
      </c>
      <c r="P15" s="214"/>
      <c r="Q15" s="138">
        <v>0.11</v>
      </c>
      <c r="R15" s="114"/>
      <c r="S15" s="114"/>
      <c r="T15" s="114"/>
      <c r="U15" s="114"/>
      <c r="V15" s="114"/>
      <c r="W15" s="115"/>
    </row>
    <row r="16" spans="2:23" x14ac:dyDescent="0.2">
      <c r="B16" s="103" t="s">
        <v>1034</v>
      </c>
      <c r="C16" s="123">
        <v>5.6000000000000001E-2</v>
      </c>
      <c r="D16" s="105"/>
      <c r="F16" s="113" t="s">
        <v>1052</v>
      </c>
      <c r="I16" s="143">
        <f>I14*I15</f>
        <v>24017.104364823019</v>
      </c>
      <c r="K16" s="113" t="s">
        <v>1052</v>
      </c>
      <c r="N16" s="120">
        <f>N14*N15</f>
        <v>9835.6433610371114</v>
      </c>
      <c r="P16" s="214"/>
      <c r="Q16" s="138">
        <v>0.115</v>
      </c>
      <c r="R16" s="114"/>
      <c r="S16" s="114"/>
      <c r="T16" s="114"/>
      <c r="U16" s="114"/>
      <c r="V16" s="114"/>
      <c r="W16" s="115"/>
    </row>
    <row r="17" spans="2:40" x14ac:dyDescent="0.2">
      <c r="B17" s="103" t="s">
        <v>1036</v>
      </c>
      <c r="C17" s="125">
        <v>1.2</v>
      </c>
      <c r="D17" s="105"/>
      <c r="F17" s="103"/>
      <c r="I17" s="110"/>
      <c r="K17" s="103"/>
      <c r="N17" s="110"/>
      <c r="P17" s="214"/>
      <c r="Q17" s="144">
        <v>0.12</v>
      </c>
      <c r="R17" s="145"/>
      <c r="S17" s="145"/>
      <c r="T17" s="145"/>
      <c r="U17" s="145"/>
      <c r="V17" s="145"/>
      <c r="W17" s="146"/>
    </row>
    <row r="18" spans="2:40" x14ac:dyDescent="0.2">
      <c r="B18" s="103" t="s">
        <v>1142</v>
      </c>
      <c r="C18" s="111">
        <v>1.2E-2</v>
      </c>
      <c r="D18" s="110"/>
      <c r="F18" s="103" t="s">
        <v>1052</v>
      </c>
      <c r="I18" s="115">
        <f>I16</f>
        <v>24017.104364823019</v>
      </c>
      <c r="K18" s="103" t="s">
        <v>1052</v>
      </c>
      <c r="N18" s="115">
        <f>N16</f>
        <v>9835.6433610371114</v>
      </c>
      <c r="Q18" s="210"/>
      <c r="R18" s="210"/>
      <c r="S18" s="210"/>
      <c r="T18" s="210"/>
      <c r="U18" s="210"/>
      <c r="V18" s="210"/>
      <c r="W18" s="210"/>
    </row>
    <row r="19" spans="2:40" ht="17" customHeight="1" x14ac:dyDescent="0.2">
      <c r="B19" s="103" t="s">
        <v>1038</v>
      </c>
      <c r="C19" s="129">
        <f>C15+(C16*C17)+C18</f>
        <v>0.1206</v>
      </c>
      <c r="D19" s="110"/>
      <c r="F19" s="121" t="s">
        <v>1055</v>
      </c>
      <c r="G19" s="118"/>
      <c r="H19" s="118"/>
      <c r="I19" s="146">
        <f>SUM(J9:N9)</f>
        <v>9646.1593503246113</v>
      </c>
      <c r="K19" s="121" t="s">
        <v>1055</v>
      </c>
      <c r="L19" s="118"/>
      <c r="M19" s="118"/>
      <c r="N19" s="146">
        <f>SUM(J9:N9)</f>
        <v>9646.1593503246113</v>
      </c>
      <c r="T19" s="132" t="s">
        <v>1041</v>
      </c>
    </row>
    <row r="20" spans="2:40" x14ac:dyDescent="0.2">
      <c r="B20" s="103"/>
      <c r="D20" s="105"/>
      <c r="F20" s="113" t="s">
        <v>1032</v>
      </c>
      <c r="I20" s="120">
        <f>I18+I19</f>
        <v>33663.26371514763</v>
      </c>
      <c r="K20" s="113" t="s">
        <v>1032</v>
      </c>
      <c r="N20" s="120">
        <f>N18+N19</f>
        <v>19481.802711361721</v>
      </c>
      <c r="P20" s="214" t="s">
        <v>1045</v>
      </c>
      <c r="Q20" s="133">
        <f>I25</f>
        <v>128.95209655110622</v>
      </c>
      <c r="R20" s="134">
        <v>1.4999999999999999E-2</v>
      </c>
      <c r="S20" s="134">
        <v>0.02</v>
      </c>
      <c r="T20" s="134">
        <v>2.5000000000000001E-2</v>
      </c>
      <c r="U20" s="134">
        <v>0.03</v>
      </c>
      <c r="V20" s="134">
        <v>3.5000000000000003E-2</v>
      </c>
      <c r="W20" s="135">
        <v>0.04</v>
      </c>
    </row>
    <row r="21" spans="2:40" x14ac:dyDescent="0.2">
      <c r="B21" s="103" t="s">
        <v>1042</v>
      </c>
      <c r="C21" s="122">
        <v>2.5000000000000001E-2</v>
      </c>
      <c r="D21" s="110"/>
      <c r="F21" s="103" t="s">
        <v>1057</v>
      </c>
      <c r="I21" s="115">
        <f>C30</f>
        <v>-3171</v>
      </c>
      <c r="K21" s="103" t="s">
        <v>1057</v>
      </c>
      <c r="N21" s="115">
        <f>C30</f>
        <v>-3171</v>
      </c>
      <c r="P21" s="214"/>
      <c r="Q21" s="138">
        <v>0.1</v>
      </c>
      <c r="R21" s="114"/>
      <c r="S21" s="114"/>
      <c r="T21" s="114"/>
      <c r="U21" s="114"/>
      <c r="V21" s="114"/>
      <c r="W21" s="115"/>
    </row>
    <row r="22" spans="2:40" x14ac:dyDescent="0.2">
      <c r="B22" s="103"/>
      <c r="D22" s="110"/>
      <c r="F22" s="121" t="s">
        <v>1058</v>
      </c>
      <c r="G22" s="118"/>
      <c r="H22" s="118"/>
      <c r="I22" s="146">
        <f>C12</f>
        <v>12.407999999999999</v>
      </c>
      <c r="K22" s="121" t="s">
        <v>1058</v>
      </c>
      <c r="L22" s="118"/>
      <c r="M22" s="118"/>
      <c r="N22" s="146">
        <f>C12</f>
        <v>12.407999999999999</v>
      </c>
      <c r="P22" s="214"/>
      <c r="Q22" s="138">
        <v>0.105</v>
      </c>
      <c r="R22" s="114"/>
      <c r="S22" s="114"/>
      <c r="T22" s="114"/>
      <c r="U22" s="114"/>
      <c r="V22" s="114"/>
      <c r="W22" s="115"/>
    </row>
    <row r="23" spans="2:40" x14ac:dyDescent="0.2">
      <c r="B23" s="103" t="s">
        <v>1048</v>
      </c>
      <c r="C23" s="111">
        <f>C7/(C7+C9)</f>
        <v>0.81808270628439916</v>
      </c>
      <c r="D23" s="110"/>
      <c r="F23" s="113" t="s">
        <v>1060</v>
      </c>
      <c r="I23" s="120">
        <f>I20-I21</f>
        <v>36834.26371514763</v>
      </c>
      <c r="K23" s="113" t="s">
        <v>1060</v>
      </c>
      <c r="N23" s="120">
        <f>N20-N21</f>
        <v>22652.802711361721</v>
      </c>
      <c r="P23" s="214"/>
      <c r="Q23" s="138">
        <v>0.11</v>
      </c>
      <c r="R23" s="114"/>
      <c r="S23" s="114"/>
      <c r="T23" s="114"/>
      <c r="U23" s="114"/>
      <c r="V23" s="114"/>
      <c r="W23" s="115"/>
    </row>
    <row r="24" spans="2:40" x14ac:dyDescent="0.2">
      <c r="B24" s="103" t="s">
        <v>1050</v>
      </c>
      <c r="C24" s="129">
        <f>1-C23</f>
        <v>0.18191729371560084</v>
      </c>
      <c r="D24" s="110"/>
      <c r="F24" s="103" t="s">
        <v>1062</v>
      </c>
      <c r="I24" s="153">
        <f>C6</f>
        <v>285.64299999999997</v>
      </c>
      <c r="K24" s="103" t="s">
        <v>1063</v>
      </c>
      <c r="N24" s="154">
        <f>C6</f>
        <v>285.64299999999997</v>
      </c>
      <c r="P24" s="214"/>
      <c r="Q24" s="138">
        <v>0.115</v>
      </c>
      <c r="R24" s="114"/>
      <c r="S24" s="114"/>
      <c r="T24" s="114"/>
      <c r="U24" s="114"/>
      <c r="V24" s="114"/>
      <c r="W24" s="115"/>
    </row>
    <row r="25" spans="2:40" x14ac:dyDescent="0.2">
      <c r="B25" s="113" t="s">
        <v>1045</v>
      </c>
      <c r="C25" s="141">
        <f>C23*C19+C24*C21*(1-29%)</f>
        <v>0.10188980634135045</v>
      </c>
      <c r="D25" s="142"/>
      <c r="F25" s="158" t="s">
        <v>1064</v>
      </c>
      <c r="G25" s="159"/>
      <c r="H25" s="159"/>
      <c r="I25" s="160">
        <f>I23/I24</f>
        <v>128.95209655110622</v>
      </c>
      <c r="K25" s="161" t="s">
        <v>1064</v>
      </c>
      <c r="L25" s="162"/>
      <c r="M25" s="162"/>
      <c r="N25" s="163">
        <f>ROUND(N23/N24,0)</f>
        <v>79</v>
      </c>
      <c r="P25" s="214"/>
      <c r="Q25" s="144">
        <v>0.12</v>
      </c>
      <c r="R25" s="145"/>
      <c r="S25" s="145"/>
      <c r="T25" s="145"/>
      <c r="U25" s="145"/>
      <c r="V25" s="145"/>
      <c r="W25" s="146"/>
    </row>
    <row r="26" spans="2:40" x14ac:dyDescent="0.2">
      <c r="B26" s="103"/>
      <c r="D26" s="110"/>
      <c r="E26" s="132"/>
      <c r="F26" s="167" t="s">
        <v>1065</v>
      </c>
      <c r="G26" s="118"/>
      <c r="H26" s="118"/>
      <c r="I26" s="168">
        <f>I25/$C$5-1</f>
        <v>1.3880017879834488</v>
      </c>
      <c r="K26" s="167" t="s">
        <v>1065</v>
      </c>
      <c r="L26" s="118"/>
      <c r="M26" s="118"/>
      <c r="N26" s="169">
        <f>N25/$C$5-1</f>
        <v>0.46296296296296302</v>
      </c>
    </row>
    <row r="27" spans="2:40" x14ac:dyDescent="0.2">
      <c r="B27" s="99" t="s">
        <v>1053</v>
      </c>
      <c r="C27" s="100"/>
      <c r="D27" s="101"/>
    </row>
    <row r="28" spans="2:40" x14ac:dyDescent="0.2">
      <c r="B28" s="103" t="s">
        <v>1054</v>
      </c>
      <c r="C28" s="147">
        <f>C10</f>
        <v>6601</v>
      </c>
      <c r="D28" s="105"/>
      <c r="T28" s="132" t="s">
        <v>1056</v>
      </c>
    </row>
    <row r="29" spans="2:40" x14ac:dyDescent="0.2">
      <c r="B29" s="103" t="s">
        <v>1028</v>
      </c>
      <c r="C29" s="147">
        <f>C9</f>
        <v>3430</v>
      </c>
      <c r="D29" s="105"/>
      <c r="P29" s="214" t="s">
        <v>1045</v>
      </c>
      <c r="Q29" s="133">
        <f>N25</f>
        <v>79</v>
      </c>
      <c r="R29" s="148">
        <v>20</v>
      </c>
      <c r="S29" s="148">
        <v>20.5</v>
      </c>
      <c r="T29" s="148">
        <v>21</v>
      </c>
      <c r="U29" s="148">
        <v>21.5</v>
      </c>
      <c r="V29" s="148">
        <v>22</v>
      </c>
      <c r="W29" s="149">
        <v>22.5</v>
      </c>
    </row>
    <row r="30" spans="2:40" x14ac:dyDescent="0.2">
      <c r="B30" s="103" t="s">
        <v>326</v>
      </c>
      <c r="C30" s="114">
        <f>C29-C28</f>
        <v>-3171</v>
      </c>
      <c r="D30" s="110"/>
      <c r="G30" s="176"/>
      <c r="P30" s="214"/>
      <c r="Q30" s="138">
        <v>0.1</v>
      </c>
      <c r="R30" s="150"/>
      <c r="S30" s="150"/>
      <c r="T30" s="150"/>
      <c r="U30" s="150"/>
      <c r="V30" s="150"/>
      <c r="W30" s="151"/>
    </row>
    <row r="31" spans="2:40" ht="20" customHeight="1" x14ac:dyDescent="0.2">
      <c r="B31" s="103"/>
      <c r="D31" s="110"/>
      <c r="E31" s="132"/>
      <c r="P31" s="214"/>
      <c r="Q31" s="138">
        <v>0.105</v>
      </c>
      <c r="R31" s="150"/>
      <c r="S31" s="150"/>
      <c r="T31" s="150"/>
      <c r="U31" s="150"/>
      <c r="V31" s="150"/>
      <c r="W31" s="151"/>
      <c r="AK31" s="152"/>
      <c r="AL31" s="152"/>
    </row>
    <row r="32" spans="2:40" ht="20" customHeight="1" x14ac:dyDescent="0.2">
      <c r="B32" s="99" t="s">
        <v>1059</v>
      </c>
      <c r="C32" s="100"/>
      <c r="D32" s="101"/>
      <c r="P32" s="214"/>
      <c r="Q32" s="138">
        <v>0.11</v>
      </c>
      <c r="R32" s="150"/>
      <c r="S32" s="150"/>
      <c r="T32" s="150"/>
      <c r="U32" s="150"/>
      <c r="V32" s="150"/>
      <c r="W32" s="151"/>
      <c r="AK32" s="155"/>
      <c r="AL32" s="156"/>
      <c r="AM32" s="155"/>
      <c r="AN32" s="156"/>
    </row>
    <row r="33" spans="2:40" ht="20" customHeight="1" x14ac:dyDescent="0.2">
      <c r="B33" s="103" t="s">
        <v>1061</v>
      </c>
      <c r="C33" s="123">
        <v>0.21</v>
      </c>
      <c r="D33" s="110"/>
      <c r="P33" s="214"/>
      <c r="Q33" s="138">
        <v>0.115</v>
      </c>
      <c r="R33" s="150"/>
      <c r="S33" s="150"/>
      <c r="T33" s="150"/>
      <c r="U33" s="150"/>
      <c r="V33" s="150"/>
      <c r="W33" s="151"/>
      <c r="AK33" s="155"/>
      <c r="AL33" s="164"/>
      <c r="AM33" s="155"/>
      <c r="AN33" s="156"/>
    </row>
    <row r="34" spans="2:40" ht="20" customHeight="1" x14ac:dyDescent="0.2">
      <c r="B34" s="103" t="s">
        <v>1046</v>
      </c>
      <c r="C34" s="157">
        <v>2.5000000000000001E-2</v>
      </c>
      <c r="D34" s="110"/>
      <c r="P34" s="214"/>
      <c r="Q34" s="144">
        <v>0.12</v>
      </c>
      <c r="R34" s="150"/>
      <c r="S34" s="150"/>
      <c r="T34" s="150"/>
      <c r="U34" s="150"/>
      <c r="V34" s="150"/>
      <c r="W34" s="151"/>
      <c r="AK34" s="155"/>
      <c r="AL34" s="170"/>
      <c r="AM34" s="155"/>
      <c r="AN34" s="171"/>
    </row>
    <row r="35" spans="2:40" ht="20" customHeight="1" x14ac:dyDescent="0.2">
      <c r="B35" s="121" t="s">
        <v>1047</v>
      </c>
      <c r="C35" s="165">
        <v>21</v>
      </c>
      <c r="D35" s="166"/>
      <c r="Q35" s="172"/>
      <c r="R35" s="173"/>
      <c r="S35" s="173"/>
      <c r="T35" s="173"/>
      <c r="U35" s="173"/>
      <c r="V35" s="173"/>
      <c r="W35" s="173"/>
      <c r="AK35" s="155"/>
      <c r="AL35" s="171"/>
      <c r="AM35" s="155"/>
      <c r="AN35" s="171"/>
    </row>
    <row r="36" spans="2:40" ht="20" customHeight="1" x14ac:dyDescent="0.2">
      <c r="AK36" s="174"/>
      <c r="AL36" s="175"/>
      <c r="AM36" s="175"/>
    </row>
    <row r="38" spans="2:40" x14ac:dyDescent="0.2">
      <c r="C38" s="177"/>
    </row>
    <row r="45" spans="2:40" x14ac:dyDescent="0.2">
      <c r="D45" s="125"/>
    </row>
    <row r="46" spans="2:40" x14ac:dyDescent="0.2">
      <c r="D46" s="125"/>
    </row>
    <row r="47" spans="2:40" x14ac:dyDescent="0.2">
      <c r="D47" s="125"/>
    </row>
    <row r="48" spans="2:40" x14ac:dyDescent="0.2">
      <c r="D48" s="125"/>
    </row>
    <row r="49" spans="4:4" x14ac:dyDescent="0.2">
      <c r="D49" s="125"/>
    </row>
    <row r="50" spans="4:4" x14ac:dyDescent="0.2">
      <c r="D50" s="125"/>
    </row>
    <row r="51" spans="4:4" x14ac:dyDescent="0.2">
      <c r="D51" s="125"/>
    </row>
    <row r="52" spans="4:4" x14ac:dyDescent="0.2">
      <c r="D52" s="125"/>
    </row>
    <row r="53" spans="4:4" x14ac:dyDescent="0.2">
      <c r="D53" s="125"/>
    </row>
    <row r="54" spans="4:4" x14ac:dyDescent="0.2">
      <c r="D54" s="125"/>
    </row>
    <row r="55" spans="4:4" x14ac:dyDescent="0.2">
      <c r="D55" s="125"/>
    </row>
  </sheetData>
  <scenarios current="0">
    <scenario name="Price Normalization" locked="1" count="1" user="Author" comment="Created by Author on 12/4/2023">
      <inputCells r="T3" undone="1" val="0.1"/>
    </scenario>
  </scenarios>
  <mergeCells count="6">
    <mergeCell ref="B4:D4"/>
    <mergeCell ref="Q18:W18"/>
    <mergeCell ref="P20:P25"/>
    <mergeCell ref="P29:P34"/>
    <mergeCell ref="P12:P17"/>
    <mergeCell ref="P4:P9"/>
  </mergeCells>
  <conditionalFormatting sqref="R5:W9">
    <cfRule type="colorScale" priority="1">
      <colorScale>
        <cfvo type="min"/>
        <cfvo type="num" val="$C$5"/>
        <cfvo type="max"/>
        <color rgb="FFF8696B"/>
        <color rgb="FFFCFCFF"/>
        <color rgb="FF63BE7B"/>
      </colorScale>
    </cfRule>
  </conditionalFormatting>
  <conditionalFormatting sqref="R13:W17">
    <cfRule type="colorScale" priority="2">
      <colorScale>
        <cfvo type="min"/>
        <cfvo type="num" val="$C$5"/>
        <cfvo type="max"/>
        <color rgb="FFF8696B"/>
        <color rgb="FFFCFCFF"/>
        <color rgb="FF63BE7B"/>
      </colorScale>
    </cfRule>
  </conditionalFormatting>
  <conditionalFormatting sqref="R21:W25">
    <cfRule type="colorScale" priority="4">
      <colorScale>
        <cfvo type="min"/>
        <cfvo type="num" val="$C$5"/>
        <cfvo type="max"/>
        <color rgb="FFF8696B"/>
        <color rgb="FFFCFCFF"/>
        <color rgb="FF63BE7B"/>
      </colorScale>
    </cfRule>
  </conditionalFormatting>
  <conditionalFormatting sqref="R30:W34">
    <cfRule type="colorScale" priority="3">
      <colorScale>
        <cfvo type="min"/>
        <cfvo type="num" val="$C$5"/>
        <cfvo type="max"/>
        <color rgb="FFF8696B"/>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20"/>
  <sheetViews>
    <sheetView topLeftCell="V1" zoomScale="150" workbookViewId="0">
      <selection activeCell="AG18" sqref="AG18"/>
    </sheetView>
  </sheetViews>
  <sheetFormatPr baseColWidth="10" defaultRowHeight="11" outlineLevelCol="1" x14ac:dyDescent="0.15"/>
  <cols>
    <col min="1" max="1" width="26.33203125" customWidth="1"/>
    <col min="2" max="18" width="10.83203125" hidden="1" customWidth="1" outlineLevel="1"/>
    <col min="19" max="19" width="10.83203125" collapsed="1"/>
  </cols>
  <sheetData>
    <row r="1" spans="1:39" x14ac:dyDescent="0.15">
      <c r="B1" cm="1">
        <f t="array" ref="B1:AM1">'Operating Model'!B8:AM8</f>
        <v>1994</v>
      </c>
      <c r="C1">
        <v>1995</v>
      </c>
      <c r="D1">
        <v>1996</v>
      </c>
      <c r="E1">
        <v>1997</v>
      </c>
      <c r="F1">
        <v>1998</v>
      </c>
      <c r="G1">
        <v>1999</v>
      </c>
      <c r="H1">
        <v>2000</v>
      </c>
      <c r="I1">
        <v>2001</v>
      </c>
      <c r="J1">
        <v>2002</v>
      </c>
      <c r="K1">
        <v>2003</v>
      </c>
      <c r="L1">
        <v>2004</v>
      </c>
      <c r="M1">
        <v>2005</v>
      </c>
      <c r="N1">
        <v>2006</v>
      </c>
      <c r="O1">
        <v>2007</v>
      </c>
      <c r="P1">
        <v>2008</v>
      </c>
      <c r="Q1">
        <v>2009</v>
      </c>
      <c r="R1">
        <v>2010</v>
      </c>
      <c r="S1">
        <v>2011</v>
      </c>
      <c r="T1">
        <v>2012</v>
      </c>
      <c r="U1">
        <v>2013</v>
      </c>
      <c r="V1">
        <v>2014</v>
      </c>
      <c r="W1">
        <v>2011</v>
      </c>
      <c r="X1">
        <v>2012</v>
      </c>
      <c r="Y1">
        <v>2013</v>
      </c>
      <c r="Z1">
        <v>2014</v>
      </c>
      <c r="AA1">
        <v>2015</v>
      </c>
      <c r="AB1">
        <v>2016</v>
      </c>
      <c r="AC1">
        <v>2017</v>
      </c>
      <c r="AD1">
        <v>2018</v>
      </c>
      <c r="AE1">
        <v>2019</v>
      </c>
      <c r="AF1">
        <v>2020</v>
      </c>
      <c r="AG1">
        <v>2021</v>
      </c>
      <c r="AH1">
        <v>2022</v>
      </c>
      <c r="AI1">
        <v>2023</v>
      </c>
      <c r="AJ1">
        <v>2024</v>
      </c>
      <c r="AK1">
        <v>2025</v>
      </c>
      <c r="AL1">
        <v>2026</v>
      </c>
      <c r="AM1">
        <v>2027</v>
      </c>
    </row>
    <row r="2" spans="1:39" x14ac:dyDescent="0.15">
      <c r="A2" t="str">
        <f>'Operating Model'!A35</f>
        <v>Lithium</v>
      </c>
    </row>
    <row r="3" spans="1:39" x14ac:dyDescent="0.15">
      <c r="A3" t="str" cm="1">
        <f t="array" ref="A3:AM3">'Operating Model'!A36:AM36</f>
        <v>Price</v>
      </c>
      <c r="B3">
        <v>0</v>
      </c>
      <c r="C3">
        <v>0</v>
      </c>
      <c r="D3">
        <v>0</v>
      </c>
      <c r="E3">
        <v>0</v>
      </c>
      <c r="F3">
        <v>0</v>
      </c>
      <c r="G3">
        <v>0</v>
      </c>
      <c r="H3">
        <v>0</v>
      </c>
      <c r="I3">
        <v>0</v>
      </c>
      <c r="J3">
        <v>0</v>
      </c>
      <c r="K3">
        <v>0</v>
      </c>
      <c r="L3">
        <v>0</v>
      </c>
      <c r="M3">
        <v>0</v>
      </c>
      <c r="N3">
        <v>0</v>
      </c>
      <c r="O3">
        <v>0</v>
      </c>
      <c r="P3">
        <v>0</v>
      </c>
      <c r="Q3">
        <v>0</v>
      </c>
      <c r="R3">
        <v>0</v>
      </c>
      <c r="S3">
        <v>0</v>
      </c>
      <c r="T3">
        <v>0</v>
      </c>
      <c r="U3">
        <v>0</v>
      </c>
      <c r="V3">
        <v>0</v>
      </c>
      <c r="W3">
        <v>4427</v>
      </c>
      <c r="X3">
        <v>4863</v>
      </c>
      <c r="Y3">
        <v>5444</v>
      </c>
      <c r="Z3">
        <v>5235</v>
      </c>
      <c r="AA3">
        <v>5759</v>
      </c>
      <c r="AB3">
        <v>10362</v>
      </c>
      <c r="AC3">
        <v>12970</v>
      </c>
      <c r="AD3">
        <v>16289</v>
      </c>
      <c r="AE3">
        <v>11212</v>
      </c>
      <c r="AF3">
        <v>5931</v>
      </c>
      <c r="AG3">
        <v>9300</v>
      </c>
      <c r="AH3">
        <v>52000</v>
      </c>
      <c r="AI3">
        <v>35000</v>
      </c>
      <c r="AJ3">
        <v>18000</v>
      </c>
      <c r="AK3">
        <v>18000</v>
      </c>
      <c r="AL3">
        <v>18000</v>
      </c>
      <c r="AM3">
        <v>18000</v>
      </c>
    </row>
    <row r="4" spans="1:39" x14ac:dyDescent="0.15">
      <c r="A4" t="str" cm="1">
        <f t="array" ref="A4:AH8">'Operating Model'!A51:AH55</f>
        <v>Cost of Sales</v>
      </c>
      <c r="B4">
        <v>0</v>
      </c>
      <c r="C4">
        <v>0</v>
      </c>
      <c r="D4">
        <v>0</v>
      </c>
      <c r="E4">
        <v>0</v>
      </c>
      <c r="F4">
        <v>0</v>
      </c>
      <c r="G4">
        <v>0</v>
      </c>
      <c r="H4">
        <v>0</v>
      </c>
      <c r="I4">
        <v>0</v>
      </c>
      <c r="J4">
        <v>0</v>
      </c>
      <c r="K4">
        <v>0</v>
      </c>
      <c r="L4">
        <v>0</v>
      </c>
      <c r="M4">
        <v>0</v>
      </c>
      <c r="N4">
        <v>0</v>
      </c>
      <c r="O4">
        <v>0</v>
      </c>
      <c r="P4">
        <v>0</v>
      </c>
      <c r="Q4">
        <v>0</v>
      </c>
      <c r="R4">
        <v>0</v>
      </c>
      <c r="S4">
        <v>0</v>
      </c>
      <c r="T4">
        <v>0</v>
      </c>
      <c r="U4">
        <v>0</v>
      </c>
      <c r="V4">
        <v>0</v>
      </c>
      <c r="W4">
        <v>98.2</v>
      </c>
      <c r="X4">
        <v>111.5</v>
      </c>
      <c r="Y4">
        <v>99.2</v>
      </c>
      <c r="Z4">
        <v>119.9</v>
      </c>
      <c r="AA4">
        <v>109.4</v>
      </c>
      <c r="AB4">
        <v>175.6</v>
      </c>
      <c r="AC4">
        <v>189.2</v>
      </c>
      <c r="AD4">
        <v>316.89999999999998</v>
      </c>
      <c r="AE4">
        <v>303.3</v>
      </c>
      <c r="AF4">
        <v>297</v>
      </c>
      <c r="AG4">
        <v>494.8</v>
      </c>
      <c r="AH4">
        <v>3636.9</v>
      </c>
    </row>
    <row r="5" spans="1:39" x14ac:dyDescent="0.15">
      <c r="A5" t="str">
        <v>Cost of Sales / Produced</v>
      </c>
      <c r="B5">
        <v>0</v>
      </c>
      <c r="C5">
        <v>0</v>
      </c>
      <c r="D5">
        <v>0</v>
      </c>
      <c r="E5">
        <v>0</v>
      </c>
      <c r="F5">
        <v>0</v>
      </c>
      <c r="G5">
        <v>0</v>
      </c>
      <c r="H5">
        <v>0</v>
      </c>
      <c r="I5">
        <v>0</v>
      </c>
      <c r="J5">
        <v>0</v>
      </c>
      <c r="K5">
        <v>0</v>
      </c>
      <c r="L5">
        <v>0</v>
      </c>
      <c r="M5">
        <v>0</v>
      </c>
      <c r="N5">
        <v>0</v>
      </c>
      <c r="O5">
        <v>0</v>
      </c>
      <c r="P5">
        <v>0</v>
      </c>
      <c r="Q5">
        <v>0</v>
      </c>
      <c r="R5">
        <v>0</v>
      </c>
      <c r="S5">
        <v>0</v>
      </c>
      <c r="T5">
        <v>0</v>
      </c>
      <c r="U5">
        <v>0</v>
      </c>
      <c r="V5">
        <v>0</v>
      </c>
      <c r="W5">
        <v>0</v>
      </c>
      <c r="X5">
        <v>2719.5121951219512</v>
      </c>
      <c r="Y5">
        <v>3006.060606060606</v>
      </c>
      <c r="Z5">
        <v>3996.666666666667</v>
      </c>
      <c r="AA5">
        <v>3315.151515151515</v>
      </c>
      <c r="AB5">
        <v>3990.909090909091</v>
      </c>
      <c r="AC5">
        <v>4204.4444444444443</v>
      </c>
      <c r="AD5">
        <v>6287.6984126984125</v>
      </c>
      <c r="AE5">
        <v>4868.3788121990374</v>
      </c>
      <c r="AF5">
        <v>4113.573407202216</v>
      </c>
      <c r="AG5">
        <v>4564.5756457564576</v>
      </c>
      <c r="AH5">
        <v>23848.524590163935</v>
      </c>
    </row>
    <row r="6" spans="1:39" x14ac:dyDescent="0.15">
      <c r="A6" t="str">
        <v>Highest Lease Payment Rate</v>
      </c>
      <c r="B6">
        <v>0</v>
      </c>
      <c r="C6">
        <v>0</v>
      </c>
      <c r="D6">
        <v>0</v>
      </c>
      <c r="E6">
        <v>0</v>
      </c>
      <c r="F6">
        <v>0</v>
      </c>
      <c r="G6">
        <v>0</v>
      </c>
      <c r="H6">
        <v>0</v>
      </c>
      <c r="I6">
        <v>0</v>
      </c>
      <c r="J6">
        <v>0</v>
      </c>
      <c r="K6">
        <v>0</v>
      </c>
      <c r="L6">
        <v>0</v>
      </c>
      <c r="M6">
        <v>0</v>
      </c>
      <c r="N6">
        <v>0</v>
      </c>
      <c r="O6">
        <v>0</v>
      </c>
      <c r="P6">
        <v>0</v>
      </c>
      <c r="Q6">
        <v>0</v>
      </c>
      <c r="R6">
        <v>0</v>
      </c>
      <c r="S6">
        <v>0</v>
      </c>
      <c r="T6">
        <v>0</v>
      </c>
      <c r="U6">
        <v>0</v>
      </c>
      <c r="V6">
        <v>0</v>
      </c>
      <c r="W6">
        <v>0.08</v>
      </c>
      <c r="X6">
        <v>0.08</v>
      </c>
      <c r="Y6">
        <v>0.1</v>
      </c>
      <c r="Z6">
        <v>0.1</v>
      </c>
      <c r="AA6">
        <v>0.1</v>
      </c>
      <c r="AB6">
        <v>0.4</v>
      </c>
      <c r="AC6">
        <v>0.4</v>
      </c>
      <c r="AD6">
        <v>0.4</v>
      </c>
      <c r="AE6">
        <v>0.4</v>
      </c>
      <c r="AF6">
        <v>0.1</v>
      </c>
      <c r="AG6">
        <v>0.25</v>
      </c>
      <c r="AH6">
        <v>0.4</v>
      </c>
    </row>
    <row r="7" spans="1:39" x14ac:dyDescent="0.15">
      <c r="A7" t="str">
        <v>Effective Lease Payment Base</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4962</v>
      </c>
      <c r="AC7">
        <v>0</v>
      </c>
      <c r="AD7">
        <v>0</v>
      </c>
      <c r="AE7">
        <v>0</v>
      </c>
      <c r="AF7">
        <v>0</v>
      </c>
      <c r="AG7">
        <v>0</v>
      </c>
      <c r="AH7">
        <v>0</v>
      </c>
    </row>
    <row r="8" spans="1:39" x14ac:dyDescent="0.15">
      <c r="A8" t="str">
        <v>Expected Cost of Sales by Lease</v>
      </c>
      <c r="B8">
        <v>0</v>
      </c>
      <c r="C8">
        <v>0</v>
      </c>
      <c r="D8">
        <v>0</v>
      </c>
      <c r="E8">
        <v>0</v>
      </c>
      <c r="F8">
        <v>0</v>
      </c>
      <c r="G8">
        <v>0</v>
      </c>
      <c r="H8">
        <v>0</v>
      </c>
      <c r="I8">
        <v>0</v>
      </c>
      <c r="J8">
        <v>0</v>
      </c>
      <c r="K8">
        <v>0</v>
      </c>
      <c r="L8">
        <v>0</v>
      </c>
      <c r="M8">
        <v>0</v>
      </c>
      <c r="N8">
        <v>0</v>
      </c>
      <c r="O8">
        <v>0</v>
      </c>
      <c r="P8">
        <v>0</v>
      </c>
      <c r="Q8">
        <v>0</v>
      </c>
      <c r="R8">
        <v>0</v>
      </c>
      <c r="S8">
        <v>0</v>
      </c>
      <c r="T8">
        <v>0</v>
      </c>
      <c r="U8">
        <v>0</v>
      </c>
      <c r="V8">
        <v>0</v>
      </c>
      <c r="W8">
        <v>14.672000000000001</v>
      </c>
      <c r="X8">
        <v>17.776</v>
      </c>
      <c r="Y8">
        <v>19.650000000000002</v>
      </c>
      <c r="Z8">
        <v>20.680000000000003</v>
      </c>
      <c r="AA8">
        <v>22.3</v>
      </c>
      <c r="AB8">
        <v>205.84000000000003</v>
      </c>
      <c r="AC8">
        <v>257.84000000000003</v>
      </c>
      <c r="AD8">
        <v>293.92</v>
      </c>
      <c r="AE8">
        <v>202.28</v>
      </c>
      <c r="AF8">
        <v>38.339999999999996</v>
      </c>
      <c r="AG8">
        <v>234.02500000000001</v>
      </c>
      <c r="AH8">
        <v>3261.16</v>
      </c>
    </row>
    <row r="9" spans="1:39" x14ac:dyDescent="0.15">
      <c r="A9" t="str">
        <f>'Operating Model'!A60</f>
        <v>Potassium</v>
      </c>
    </row>
    <row r="10" spans="1:39" x14ac:dyDescent="0.15">
      <c r="A10" t="str" cm="1">
        <f t="array" ref="A10:AH12">'Operating Model'!A69:AH71</f>
        <v>Cost of Sales</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337.5</v>
      </c>
      <c r="X10">
        <v>359</v>
      </c>
      <c r="Y10">
        <v>444</v>
      </c>
      <c r="Z10">
        <v>423.5</v>
      </c>
      <c r="AA10">
        <v>303.60000000000002</v>
      </c>
      <c r="AB10">
        <v>359.5</v>
      </c>
      <c r="AC10">
        <v>313.7</v>
      </c>
      <c r="AD10">
        <v>217.4</v>
      </c>
      <c r="AE10">
        <v>176.2</v>
      </c>
      <c r="AF10">
        <v>187</v>
      </c>
      <c r="AG10">
        <v>253.1</v>
      </c>
      <c r="AH10">
        <v>193.6</v>
      </c>
    </row>
    <row r="11" spans="1:39" x14ac:dyDescent="0.15">
      <c r="A11" t="str">
        <v>Expected Lease Payment Rate</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0.1</v>
      </c>
      <c r="X11">
        <v>0.15</v>
      </c>
      <c r="Y11">
        <v>0.1</v>
      </c>
      <c r="Z11">
        <v>7.0000000000000007E-2</v>
      </c>
      <c r="AA11">
        <v>7.0000000000000007E-2</v>
      </c>
      <c r="AB11">
        <v>0.03</v>
      </c>
      <c r="AC11">
        <v>0.03</v>
      </c>
      <c r="AD11">
        <v>7.0000000000000007E-2</v>
      </c>
      <c r="AE11">
        <v>7.0000000000000007E-2</v>
      </c>
      <c r="AF11">
        <v>0.03</v>
      </c>
      <c r="AG11">
        <v>0.1</v>
      </c>
      <c r="AH11">
        <v>0.2</v>
      </c>
    </row>
    <row r="12" spans="1:39" x14ac:dyDescent="0.15">
      <c r="A12" t="str">
        <v>Expected Cost of Sales by Lease</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55.570000000000007</v>
      </c>
      <c r="X12">
        <v>90.765000000000001</v>
      </c>
      <c r="Y12">
        <v>60.629999999999995</v>
      </c>
      <c r="Z12">
        <v>40.901000000000003</v>
      </c>
      <c r="AA12">
        <v>30.142000000000003</v>
      </c>
      <c r="AB12">
        <v>12.099</v>
      </c>
      <c r="AC12">
        <v>11.379</v>
      </c>
      <c r="AD12">
        <v>18.725000000000001</v>
      </c>
      <c r="AE12">
        <v>14.854000000000001</v>
      </c>
      <c r="AF12">
        <v>6.2789999999999999</v>
      </c>
      <c r="AG12">
        <v>41.660000000000004</v>
      </c>
      <c r="AH12">
        <v>87.44</v>
      </c>
    </row>
    <row r="14" spans="1:39" x14ac:dyDescent="0.15">
      <c r="A14" s="3" t="s">
        <v>1125</v>
      </c>
      <c r="S14">
        <f>S7+S12</f>
        <v>0</v>
      </c>
      <c r="T14">
        <f t="shared" ref="T14:AM14" si="0">T7+T12</f>
        <v>0</v>
      </c>
      <c r="U14">
        <f t="shared" si="0"/>
        <v>0</v>
      </c>
      <c r="V14">
        <f t="shared" si="0"/>
        <v>0</v>
      </c>
      <c r="W14">
        <f t="shared" si="0"/>
        <v>55.570000000000007</v>
      </c>
      <c r="X14">
        <f t="shared" si="0"/>
        <v>90.765000000000001</v>
      </c>
      <c r="Y14">
        <f t="shared" si="0"/>
        <v>60.629999999999995</v>
      </c>
      <c r="Z14">
        <f t="shared" si="0"/>
        <v>40.901000000000003</v>
      </c>
      <c r="AA14">
        <f t="shared" si="0"/>
        <v>30.142000000000003</v>
      </c>
      <c r="AB14">
        <f t="shared" si="0"/>
        <v>4974.0990000000002</v>
      </c>
      <c r="AC14">
        <f t="shared" si="0"/>
        <v>11.379</v>
      </c>
      <c r="AD14">
        <f t="shared" si="0"/>
        <v>18.725000000000001</v>
      </c>
      <c r="AE14">
        <f t="shared" si="0"/>
        <v>14.854000000000001</v>
      </c>
      <c r="AF14">
        <f t="shared" si="0"/>
        <v>6.2789999999999999</v>
      </c>
      <c r="AG14">
        <f t="shared" si="0"/>
        <v>41.660000000000004</v>
      </c>
      <c r="AH14">
        <f t="shared" si="0"/>
        <v>87.44</v>
      </c>
      <c r="AI14">
        <f t="shared" si="0"/>
        <v>0</v>
      </c>
      <c r="AJ14">
        <f t="shared" si="0"/>
        <v>0</v>
      </c>
      <c r="AK14">
        <f t="shared" si="0"/>
        <v>0</v>
      </c>
      <c r="AL14">
        <f t="shared" si="0"/>
        <v>0</v>
      </c>
      <c r="AM14">
        <f t="shared" si="0"/>
        <v>0</v>
      </c>
    </row>
    <row r="16" spans="1:39" x14ac:dyDescent="0.15">
      <c r="A16" t="s">
        <v>1131</v>
      </c>
      <c r="AE16">
        <v>90.3</v>
      </c>
      <c r="AF16">
        <v>85.2</v>
      </c>
      <c r="AG16">
        <v>260.89999999999998</v>
      </c>
      <c r="AH16">
        <v>1189.3</v>
      </c>
    </row>
    <row r="18" spans="1:34" x14ac:dyDescent="0.15">
      <c r="A18" t="s">
        <v>1126</v>
      </c>
      <c r="AA18">
        <v>20.399999999999999</v>
      </c>
      <c r="AB18">
        <v>42</v>
      </c>
      <c r="AC18">
        <v>46.3</v>
      </c>
      <c r="AD18">
        <v>183</v>
      </c>
      <c r="AE18">
        <v>143.9</v>
      </c>
      <c r="AF18">
        <v>74.400000000000006</v>
      </c>
      <c r="AG18">
        <v>247.6</v>
      </c>
      <c r="AH18">
        <v>3272.9</v>
      </c>
    </row>
    <row r="19" spans="1:34" x14ac:dyDescent="0.15">
      <c r="A19" t="s">
        <v>1132</v>
      </c>
      <c r="AB19">
        <v>7.3</v>
      </c>
      <c r="AC19">
        <v>7.8</v>
      </c>
      <c r="AD19">
        <v>8.1999999999999993</v>
      </c>
      <c r="AE19">
        <v>7.9</v>
      </c>
      <c r="AF19">
        <v>6.6</v>
      </c>
      <c r="AG19">
        <v>7.3</v>
      </c>
      <c r="AH19">
        <v>14.6</v>
      </c>
    </row>
    <row r="20" spans="1:34" x14ac:dyDescent="0.15">
      <c r="A20" t="s">
        <v>1133</v>
      </c>
      <c r="S20">
        <f>S18+S19</f>
        <v>0</v>
      </c>
      <c r="T20">
        <f t="shared" ref="T20:AH20" si="1">T18+T19</f>
        <v>0</v>
      </c>
      <c r="U20">
        <f t="shared" si="1"/>
        <v>0</v>
      </c>
      <c r="V20">
        <f t="shared" si="1"/>
        <v>0</v>
      </c>
      <c r="W20">
        <f t="shared" si="1"/>
        <v>0</v>
      </c>
      <c r="X20">
        <f t="shared" si="1"/>
        <v>0</v>
      </c>
      <c r="Y20">
        <f t="shared" si="1"/>
        <v>0</v>
      </c>
      <c r="Z20">
        <f t="shared" si="1"/>
        <v>0</v>
      </c>
      <c r="AA20">
        <f t="shared" si="1"/>
        <v>20.399999999999999</v>
      </c>
      <c r="AB20">
        <f t="shared" si="1"/>
        <v>49.3</v>
      </c>
      <c r="AC20">
        <f t="shared" si="1"/>
        <v>54.099999999999994</v>
      </c>
      <c r="AD20">
        <f t="shared" si="1"/>
        <v>191.2</v>
      </c>
      <c r="AE20">
        <f t="shared" si="1"/>
        <v>151.80000000000001</v>
      </c>
      <c r="AF20">
        <f t="shared" si="1"/>
        <v>81</v>
      </c>
      <c r="AG20">
        <f t="shared" si="1"/>
        <v>254.9</v>
      </c>
      <c r="AH20">
        <f t="shared" si="1"/>
        <v>3287.5</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2"/>
  <sheetViews>
    <sheetView zoomScale="178" workbookViewId="0">
      <selection activeCell="J12" sqref="J12"/>
    </sheetView>
  </sheetViews>
  <sheetFormatPr baseColWidth="10" defaultRowHeight="11" x14ac:dyDescent="0.15"/>
  <cols>
    <col min="1" max="1" width="15.83203125" customWidth="1"/>
  </cols>
  <sheetData>
    <row r="1" spans="1:18" x14ac:dyDescent="0.15">
      <c r="B1" cm="1">
        <f t="array" ref="B1:R1">'Operating Model'!W8:AM8</f>
        <v>2011</v>
      </c>
      <c r="C1">
        <v>2012</v>
      </c>
      <c r="D1">
        <v>2013</v>
      </c>
      <c r="E1">
        <v>2014</v>
      </c>
      <c r="F1">
        <v>2015</v>
      </c>
      <c r="G1">
        <v>2016</v>
      </c>
      <c r="H1">
        <v>2017</v>
      </c>
      <c r="I1">
        <v>2018</v>
      </c>
      <c r="J1">
        <v>2019</v>
      </c>
      <c r="K1">
        <v>2020</v>
      </c>
      <c r="L1">
        <v>2021</v>
      </c>
      <c r="M1">
        <v>2022</v>
      </c>
      <c r="N1">
        <v>2023</v>
      </c>
      <c r="O1">
        <v>2024</v>
      </c>
      <c r="P1">
        <v>2025</v>
      </c>
      <c r="Q1">
        <v>2026</v>
      </c>
      <c r="R1">
        <v>2027</v>
      </c>
    </row>
    <row r="2" spans="1:18" x14ac:dyDescent="0.15">
      <c r="A2" t="s">
        <v>1110</v>
      </c>
    </row>
    <row r="4" spans="1:18" x14ac:dyDescent="0.15">
      <c r="A4" s="3" t="s">
        <v>1114</v>
      </c>
    </row>
    <row r="5" spans="1:18" x14ac:dyDescent="0.15">
      <c r="A5">
        <v>2020</v>
      </c>
      <c r="K5">
        <v>0.4</v>
      </c>
      <c r="L5">
        <v>0.45</v>
      </c>
      <c r="M5">
        <v>0.6</v>
      </c>
      <c r="N5">
        <v>0.6</v>
      </c>
      <c r="O5">
        <v>0.75</v>
      </c>
      <c r="P5">
        <v>1</v>
      </c>
      <c r="Q5">
        <v>1.25</v>
      </c>
      <c r="R5">
        <v>1.5</v>
      </c>
    </row>
    <row r="6" spans="1:18" x14ac:dyDescent="0.15">
      <c r="A6">
        <v>2021</v>
      </c>
      <c r="K6">
        <v>0.4</v>
      </c>
      <c r="L6">
        <v>0.45</v>
      </c>
      <c r="M6">
        <v>0.65</v>
      </c>
      <c r="N6">
        <v>0.7</v>
      </c>
      <c r="O6">
        <v>0.85</v>
      </c>
      <c r="P6">
        <v>1.1499999999999999</v>
      </c>
      <c r="Q6">
        <v>1.4</v>
      </c>
      <c r="R6">
        <v>1.65</v>
      </c>
    </row>
    <row r="7" spans="1:18" x14ac:dyDescent="0.15">
      <c r="A7">
        <v>2022</v>
      </c>
      <c r="K7">
        <v>0.4</v>
      </c>
      <c r="L7">
        <v>0.45</v>
      </c>
      <c r="M7">
        <v>0.65</v>
      </c>
      <c r="N7">
        <v>1</v>
      </c>
      <c r="O7">
        <v>1.25</v>
      </c>
      <c r="P7">
        <v>1.5</v>
      </c>
      <c r="Q7">
        <v>1.8</v>
      </c>
      <c r="R7">
        <v>2.1</v>
      </c>
    </row>
    <row r="8" spans="1:18" x14ac:dyDescent="0.15">
      <c r="A8">
        <v>2023</v>
      </c>
      <c r="K8">
        <v>0.4</v>
      </c>
      <c r="L8">
        <v>0.45</v>
      </c>
      <c r="M8">
        <v>0.65</v>
      </c>
      <c r="N8">
        <v>1</v>
      </c>
      <c r="O8">
        <v>1.5</v>
      </c>
      <c r="P8">
        <v>2</v>
      </c>
      <c r="Q8">
        <v>2.25</v>
      </c>
      <c r="R8">
        <v>2.5</v>
      </c>
    </row>
    <row r="10" spans="1:18" x14ac:dyDescent="0.15">
      <c r="A10" s="3" t="s">
        <v>1111</v>
      </c>
    </row>
    <row r="11" spans="1:18" x14ac:dyDescent="0.15">
      <c r="A11" t="s">
        <v>1113</v>
      </c>
    </row>
    <row r="12" spans="1:18" x14ac:dyDescent="0.15">
      <c r="A12" t="s">
        <v>1112</v>
      </c>
    </row>
    <row r="14" spans="1:18" x14ac:dyDescent="0.15">
      <c r="A14" s="3" t="s">
        <v>1119</v>
      </c>
    </row>
    <row r="15" spans="1:18" x14ac:dyDescent="0.15">
      <c r="A15" t="s">
        <v>1120</v>
      </c>
      <c r="B15" t="s">
        <v>1121</v>
      </c>
      <c r="C15" t="s">
        <v>1130</v>
      </c>
      <c r="D15" t="s">
        <v>1128</v>
      </c>
    </row>
    <row r="16" spans="1:18" x14ac:dyDescent="0.15">
      <c r="A16">
        <v>0</v>
      </c>
      <c r="B16">
        <v>0</v>
      </c>
    </row>
    <row r="17" spans="1:4" x14ac:dyDescent="0.15">
      <c r="A17">
        <v>4000</v>
      </c>
      <c r="B17" s="89">
        <v>6.8000000000000005E-2</v>
      </c>
      <c r="C17">
        <f>(A17-A16)*B17</f>
        <v>272</v>
      </c>
      <c r="D17" s="89">
        <f>SUM($C$16:C17)/A17</f>
        <v>6.8000000000000005E-2</v>
      </c>
    </row>
    <row r="18" spans="1:4" x14ac:dyDescent="0.15">
      <c r="A18">
        <v>5000</v>
      </c>
      <c r="B18" s="189">
        <v>0.08</v>
      </c>
      <c r="C18">
        <f t="shared" ref="C18:C22" si="0">(A18-A17)*B18</f>
        <v>80</v>
      </c>
      <c r="D18" s="89">
        <f>SUM($C$16:C18)/A18</f>
        <v>7.0400000000000004E-2</v>
      </c>
    </row>
    <row r="19" spans="1:4" x14ac:dyDescent="0.15">
      <c r="A19">
        <v>6000</v>
      </c>
      <c r="B19" s="189">
        <v>0.1</v>
      </c>
      <c r="C19">
        <f t="shared" si="0"/>
        <v>100</v>
      </c>
      <c r="D19" s="89">
        <f>SUM($C$16:C19)/A19</f>
        <v>7.5333333333333335E-2</v>
      </c>
    </row>
    <row r="20" spans="1:4" x14ac:dyDescent="0.15">
      <c r="A20">
        <v>7000</v>
      </c>
      <c r="B20" s="189">
        <v>0.17</v>
      </c>
      <c r="C20">
        <f t="shared" si="0"/>
        <v>170</v>
      </c>
      <c r="D20" s="89">
        <f>SUM($C$16:C20)/A20</f>
        <v>8.8857142857142857E-2</v>
      </c>
    </row>
    <row r="21" spans="1:4" x14ac:dyDescent="0.15">
      <c r="A21">
        <v>10000</v>
      </c>
      <c r="B21" s="189">
        <v>0.25</v>
      </c>
      <c r="C21">
        <f t="shared" si="0"/>
        <v>750</v>
      </c>
      <c r="D21" s="89">
        <f>SUM($C$16:C21)/A21</f>
        <v>0.13719999999999999</v>
      </c>
    </row>
    <row r="22" spans="1:4" x14ac:dyDescent="0.15">
      <c r="A22">
        <v>100000000</v>
      </c>
      <c r="B22" s="189">
        <v>0.4</v>
      </c>
      <c r="C22">
        <f t="shared" si="0"/>
        <v>39996000</v>
      </c>
      <c r="D22" s="89">
        <f>SUM($C$16:C22)/A22</f>
        <v>0.39997371999999998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zoomScale="139" workbookViewId="0">
      <selection activeCell="A2" sqref="A2"/>
    </sheetView>
  </sheetViews>
  <sheetFormatPr baseColWidth="10" defaultRowHeight="11" x14ac:dyDescent="0.15"/>
  <sheetData>
    <row r="1" spans="1:2" x14ac:dyDescent="0.15">
      <c r="A1" s="3" t="s">
        <v>1124</v>
      </c>
    </row>
    <row r="2" spans="1:2" x14ac:dyDescent="0.15">
      <c r="A2" t="s">
        <v>1120</v>
      </c>
      <c r="B2" t="s">
        <v>1121</v>
      </c>
    </row>
    <row r="3" spans="1:2" x14ac:dyDescent="0.15">
      <c r="A3">
        <v>300</v>
      </c>
      <c r="B3" s="89">
        <v>0.03</v>
      </c>
    </row>
    <row r="4" spans="1:2" x14ac:dyDescent="0.15">
      <c r="A4">
        <v>400</v>
      </c>
      <c r="B4" s="189">
        <v>7.0000000000000007E-2</v>
      </c>
    </row>
    <row r="5" spans="1:2" x14ac:dyDescent="0.15">
      <c r="A5">
        <v>500</v>
      </c>
      <c r="B5" s="189">
        <v>0.1</v>
      </c>
    </row>
    <row r="6" spans="1:2" x14ac:dyDescent="0.15">
      <c r="A6">
        <v>600</v>
      </c>
      <c r="B6" s="189">
        <v>0.15</v>
      </c>
    </row>
    <row r="7" spans="1:2" x14ac:dyDescent="0.15">
      <c r="A7">
        <v>100000</v>
      </c>
      <c r="B7" s="189">
        <v>0.2</v>
      </c>
    </row>
    <row r="8" spans="1:2" x14ac:dyDescent="0.15">
      <c r="B8" s="18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5"/>
  <sheetViews>
    <sheetView topLeftCell="C1" zoomScale="150" workbookViewId="0">
      <selection activeCell="D3" sqref="D3"/>
    </sheetView>
  </sheetViews>
  <sheetFormatPr baseColWidth="10" defaultRowHeight="11" x14ac:dyDescent="0.15"/>
  <sheetData>
    <row r="1" spans="1:12" x14ac:dyDescent="0.15">
      <c r="C1" t="str">
        <f>'Operating Model'!A10</f>
        <v>Specialty Plant Nutrition</v>
      </c>
      <c r="E1" t="str">
        <f>'Operating Model'!A23</f>
        <v>Iodine and Derivatives</v>
      </c>
      <c r="G1" t="str">
        <f>'Operating Model'!A35</f>
        <v>Lithium</v>
      </c>
      <c r="I1" t="str">
        <f>'Operating Model'!A60</f>
        <v>Potassium</v>
      </c>
      <c r="K1" t="str">
        <f>'Operating Model'!A76</f>
        <v>Industrial Chemicals</v>
      </c>
    </row>
    <row r="2" spans="1:12" x14ac:dyDescent="0.15">
      <c r="C2" t="s">
        <v>979</v>
      </c>
      <c r="D2" t="s">
        <v>1098</v>
      </c>
      <c r="E2" t="s">
        <v>979</v>
      </c>
      <c r="F2" t="s">
        <v>1098</v>
      </c>
      <c r="G2" t="s">
        <v>979</v>
      </c>
      <c r="H2" t="s">
        <v>1098</v>
      </c>
      <c r="I2" t="s">
        <v>979</v>
      </c>
      <c r="J2" t="s">
        <v>1098</v>
      </c>
      <c r="K2" t="s">
        <v>979</v>
      </c>
      <c r="L2" t="s">
        <v>1098</v>
      </c>
    </row>
    <row r="3" spans="1:12" x14ac:dyDescent="0.15">
      <c r="A3" cm="1">
        <f t="array" ref="A3:A15">TRANSPOSE('Operating Model'!W8:AI8)</f>
        <v>2011</v>
      </c>
      <c r="B3">
        <v>1</v>
      </c>
      <c r="C3" s="85" cm="1">
        <f t="array" ref="C3:C15">TRANSPOSE('Operating Model'!W11:AI11)</f>
        <v>850</v>
      </c>
      <c r="D3" s="89" cm="1">
        <f t="array" ref="D3:D15">TRANSPOSE('Operating Model'!W19:AI19)</f>
        <v>0.31522793404461691</v>
      </c>
      <c r="E3" s="85" cm="1">
        <f t="array" ref="E3:E15">TRANSPOSE('Operating Model'!W24:AI24)</f>
        <v>34</v>
      </c>
      <c r="F3" cm="1">
        <f t="array" ref="F3:F14">TRANSPOSE('Operating Model'!W31:AH31)</f>
        <v>0.57733773377337727</v>
      </c>
      <c r="G3" cm="1">
        <f t="array" ref="G3:G14">TRANSPOSE('Operating Model'!W36:AH36)</f>
        <v>4427</v>
      </c>
      <c r="H3" cm="1">
        <f t="array" ref="H3:H14">TRANSPOSE('Operating Model'!W56:AH56)</f>
        <v>0.46455834242093785</v>
      </c>
      <c r="I3" cm="1">
        <f t="array" ref="I3:I14">TRANSPOSE('Operating Model'!W61:AH61)</f>
        <v>497</v>
      </c>
      <c r="J3" cm="1">
        <f t="array" ref="J3:J14">TRANSPOSE('Operating Model'!W72:AH72)</f>
        <v>0.39265790894367469</v>
      </c>
      <c r="K3" cm="1">
        <f t="array" ref="K3:K14">TRANSPOSE('Operating Model'!W77:AH77)</f>
        <v>745</v>
      </c>
      <c r="L3" cm="1">
        <f t="array" ref="L3:L14">TRANSPOSE('Operating Model'!W84:AH84)</f>
        <v>0.40143369175627241</v>
      </c>
    </row>
    <row r="4" spans="1:12" x14ac:dyDescent="0.15">
      <c r="A4">
        <v>2012</v>
      </c>
      <c r="B4">
        <f>B3+1</f>
        <v>2</v>
      </c>
      <c r="C4">
        <v>866</v>
      </c>
      <c r="D4">
        <v>0.32252332296756991</v>
      </c>
      <c r="E4">
        <v>53</v>
      </c>
      <c r="F4">
        <v>0.62705414288185435</v>
      </c>
      <c r="G4">
        <v>4863</v>
      </c>
      <c r="H4">
        <v>0.49819981998199819</v>
      </c>
      <c r="I4">
        <v>500</v>
      </c>
      <c r="J4">
        <v>0.40670963477111222</v>
      </c>
      <c r="K4">
        <v>877</v>
      </c>
      <c r="L4">
        <v>0.33849918433931486</v>
      </c>
    </row>
    <row r="5" spans="1:12" x14ac:dyDescent="0.15">
      <c r="A5">
        <v>2013</v>
      </c>
      <c r="B5">
        <f t="shared" ref="B5:B14" si="0">B4+1</f>
        <v>3</v>
      </c>
      <c r="C5">
        <v>811</v>
      </c>
      <c r="D5">
        <v>0.22021818181818179</v>
      </c>
      <c r="E5">
        <v>50</v>
      </c>
      <c r="F5">
        <v>0.56030368763557481</v>
      </c>
      <c r="G5">
        <v>5444</v>
      </c>
      <c r="H5">
        <v>0.49516539440203561</v>
      </c>
      <c r="I5">
        <v>423</v>
      </c>
      <c r="J5">
        <v>0.26768926274121718</v>
      </c>
      <c r="K5">
        <v>877</v>
      </c>
      <c r="L5">
        <v>0.27987012987012982</v>
      </c>
    </row>
    <row r="6" spans="1:12" x14ac:dyDescent="0.15">
      <c r="A6">
        <v>2014</v>
      </c>
      <c r="B6">
        <f t="shared" si="0"/>
        <v>4</v>
      </c>
      <c r="C6">
        <v>806</v>
      </c>
      <c r="D6">
        <v>0.20310734463276831</v>
      </c>
      <c r="E6">
        <v>38</v>
      </c>
      <c r="F6">
        <v>0.41430700447093888</v>
      </c>
      <c r="G6">
        <v>5235</v>
      </c>
      <c r="H6">
        <v>0.42021276595744683</v>
      </c>
      <c r="I6">
        <v>375</v>
      </c>
      <c r="J6">
        <v>0.27520109532774256</v>
      </c>
      <c r="K6">
        <v>812</v>
      </c>
      <c r="L6">
        <v>0.4062806673209029</v>
      </c>
    </row>
    <row r="7" spans="1:12" x14ac:dyDescent="0.15">
      <c r="A7">
        <v>2015</v>
      </c>
      <c r="B7">
        <f t="shared" si="0"/>
        <v>5</v>
      </c>
      <c r="C7">
        <v>784</v>
      </c>
      <c r="D7">
        <v>0.29326996780622411</v>
      </c>
      <c r="E7">
        <v>28</v>
      </c>
      <c r="F7">
        <v>0.29702970297029713</v>
      </c>
      <c r="G7">
        <v>5759</v>
      </c>
      <c r="H7">
        <v>0.50941704035874436</v>
      </c>
      <c r="I7">
        <v>347</v>
      </c>
      <c r="J7">
        <v>0.2949372967951695</v>
      </c>
      <c r="K7">
        <v>784</v>
      </c>
      <c r="L7">
        <v>0.26946721311475408</v>
      </c>
    </row>
    <row r="8" spans="1:12" x14ac:dyDescent="0.15">
      <c r="A8">
        <v>2016</v>
      </c>
      <c r="B8">
        <f t="shared" si="0"/>
        <v>6</v>
      </c>
      <c r="C8">
        <v>742</v>
      </c>
      <c r="D8">
        <v>0.23362987897731827</v>
      </c>
      <c r="E8">
        <v>23</v>
      </c>
      <c r="F8">
        <v>0.17221981826049323</v>
      </c>
      <c r="G8">
        <v>10362</v>
      </c>
      <c r="H8">
        <v>0.65876408861251456</v>
      </c>
      <c r="I8">
        <v>263</v>
      </c>
      <c r="J8">
        <v>0.10860401686089761</v>
      </c>
      <c r="K8">
        <v>808</v>
      </c>
      <c r="L8">
        <v>0.35254562920268961</v>
      </c>
    </row>
    <row r="9" spans="1:12" x14ac:dyDescent="0.15">
      <c r="A9">
        <v>2017</v>
      </c>
      <c r="B9">
        <f t="shared" si="0"/>
        <v>7</v>
      </c>
      <c r="C9">
        <v>722</v>
      </c>
      <c r="D9">
        <v>0.20349921124336726</v>
      </c>
      <c r="E9">
        <v>20</v>
      </c>
      <c r="F9">
        <v>0.2074573581911939</v>
      </c>
      <c r="G9">
        <v>12970</v>
      </c>
      <c r="H9">
        <v>0.70648464163822533</v>
      </c>
      <c r="I9">
        <v>282</v>
      </c>
      <c r="J9">
        <v>0.17295017136831009</v>
      </c>
      <c r="K9">
        <v>809</v>
      </c>
      <c r="L9">
        <v>0.32300884955752213</v>
      </c>
    </row>
    <row r="10" spans="1:12" x14ac:dyDescent="0.15">
      <c r="A10">
        <v>2018</v>
      </c>
      <c r="B10">
        <f t="shared" si="0"/>
        <v>8</v>
      </c>
      <c r="C10">
        <v>722</v>
      </c>
      <c r="D10">
        <v>0.21552826809925812</v>
      </c>
      <c r="E10">
        <v>24</v>
      </c>
      <c r="F10">
        <v>0.33076923076923076</v>
      </c>
      <c r="G10">
        <v>16289</v>
      </c>
      <c r="H10">
        <v>0.56872618399564512</v>
      </c>
      <c r="I10">
        <v>322</v>
      </c>
      <c r="J10">
        <v>0.18728971962616819</v>
      </c>
      <c r="K10">
        <v>797</v>
      </c>
      <c r="L10">
        <v>0.32594644506001846</v>
      </c>
    </row>
    <row r="11" spans="1:12" x14ac:dyDescent="0.15">
      <c r="A11">
        <v>2019</v>
      </c>
      <c r="B11">
        <f t="shared" si="0"/>
        <v>9</v>
      </c>
      <c r="C11">
        <v>695</v>
      </c>
      <c r="D11">
        <v>0.21708282166734894</v>
      </c>
      <c r="E11">
        <v>29</v>
      </c>
      <c r="F11">
        <v>0.37870619946091644</v>
      </c>
      <c r="G11">
        <v>11212</v>
      </c>
      <c r="H11">
        <v>0.40023729483883724</v>
      </c>
      <c r="I11">
        <v>355</v>
      </c>
      <c r="J11">
        <v>0.16965127238454289</v>
      </c>
      <c r="K11">
        <v>768</v>
      </c>
      <c r="L11">
        <v>0.32982086406743943</v>
      </c>
    </row>
    <row r="12" spans="1:12" x14ac:dyDescent="0.15">
      <c r="A12">
        <v>2020</v>
      </c>
      <c r="B12">
        <f t="shared" si="0"/>
        <v>10</v>
      </c>
      <c r="C12">
        <v>677</v>
      </c>
      <c r="D12">
        <v>0.23357560210916359</v>
      </c>
      <c r="E12">
        <v>35</v>
      </c>
      <c r="F12">
        <v>0.49656408724230655</v>
      </c>
      <c r="G12">
        <v>5931</v>
      </c>
      <c r="H12">
        <v>0.22535211267605629</v>
      </c>
      <c r="I12">
        <v>288</v>
      </c>
      <c r="J12">
        <v>0.10654562828475876</v>
      </c>
      <c r="K12">
        <v>713</v>
      </c>
      <c r="L12">
        <v>0.25840597758405981</v>
      </c>
    </row>
    <row r="13" spans="1:12" x14ac:dyDescent="0.15">
      <c r="A13">
        <v>2021</v>
      </c>
      <c r="B13">
        <f t="shared" si="0"/>
        <v>11</v>
      </c>
      <c r="C13">
        <v>787</v>
      </c>
      <c r="D13">
        <v>0.28818221830985913</v>
      </c>
      <c r="E13">
        <v>36</v>
      </c>
      <c r="F13">
        <v>0.45124457638730298</v>
      </c>
      <c r="G13">
        <v>9300</v>
      </c>
      <c r="H13">
        <v>0.47142399316312361</v>
      </c>
      <c r="I13">
        <v>466</v>
      </c>
      <c r="J13">
        <v>0.39246279404704759</v>
      </c>
      <c r="K13">
        <v>757</v>
      </c>
      <c r="L13">
        <v>0.17348484848484852</v>
      </c>
    </row>
    <row r="14" spans="1:12" x14ac:dyDescent="0.15">
      <c r="A14">
        <v>2022</v>
      </c>
      <c r="B14">
        <f t="shared" si="0"/>
        <v>12</v>
      </c>
      <c r="C14">
        <v>1383</v>
      </c>
      <c r="D14">
        <v>0.38373634812286694</v>
      </c>
      <c r="E14">
        <v>59</v>
      </c>
      <c r="F14">
        <v>0.62586206896551722</v>
      </c>
      <c r="G14">
        <v>52000</v>
      </c>
      <c r="H14">
        <v>0.55391333145261201</v>
      </c>
      <c r="I14">
        <v>910</v>
      </c>
      <c r="J14">
        <v>0.55718206770356815</v>
      </c>
      <c r="K14">
        <v>1124</v>
      </c>
      <c r="L14">
        <v>0.32082324455205807</v>
      </c>
    </row>
    <row r="15" spans="1:12" x14ac:dyDescent="0.15">
      <c r="A15">
        <v>2023</v>
      </c>
      <c r="C15">
        <v>1120</v>
      </c>
      <c r="D15">
        <v>0.33437743018796762</v>
      </c>
      <c r="E15">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8"/>
  <sheetViews>
    <sheetView zoomScaleNormal="100" workbookViewId="0">
      <selection activeCell="E38" sqref="E38"/>
    </sheetView>
  </sheetViews>
  <sheetFormatPr baseColWidth="10" defaultRowHeight="11" x14ac:dyDescent="0.15"/>
  <sheetData>
    <row r="1" spans="1:9" x14ac:dyDescent="0.15">
      <c r="A1" t="s">
        <v>1072</v>
      </c>
    </row>
    <row r="2" spans="1:9" ht="12" thickBot="1" x14ac:dyDescent="0.2"/>
    <row r="3" spans="1:9" ht="13" x14ac:dyDescent="0.15">
      <c r="A3" s="185" t="s">
        <v>1073</v>
      </c>
      <c r="B3" s="185"/>
    </row>
    <row r="4" spans="1:9" ht="13" x14ac:dyDescent="0.15">
      <c r="A4" s="182" t="s">
        <v>1074</v>
      </c>
      <c r="B4" s="182">
        <v>0.8056739405416149</v>
      </c>
    </row>
    <row r="5" spans="1:9" ht="13" x14ac:dyDescent="0.15">
      <c r="A5" s="182" t="s">
        <v>1075</v>
      </c>
      <c r="B5" s="182">
        <v>0.64911049846785362</v>
      </c>
    </row>
    <row r="6" spans="1:9" ht="13" x14ac:dyDescent="0.15">
      <c r="A6" s="182" t="s">
        <v>1076</v>
      </c>
      <c r="B6" s="182">
        <v>0.61721145287402213</v>
      </c>
    </row>
    <row r="7" spans="1:9" ht="13" x14ac:dyDescent="0.15">
      <c r="A7" s="182" t="s">
        <v>1077</v>
      </c>
      <c r="B7" s="182">
        <v>3.5959920853715931E-2</v>
      </c>
    </row>
    <row r="8" spans="1:9" ht="14" thickBot="1" x14ac:dyDescent="0.2">
      <c r="A8" s="183" t="s">
        <v>1078</v>
      </c>
      <c r="B8" s="183">
        <v>13</v>
      </c>
    </row>
    <row r="10" spans="1:9" ht="12" thickBot="1" x14ac:dyDescent="0.2">
      <c r="A10" t="s">
        <v>1079</v>
      </c>
    </row>
    <row r="11" spans="1:9" ht="13" x14ac:dyDescent="0.15">
      <c r="A11" s="184"/>
      <c r="B11" s="184" t="s">
        <v>1084</v>
      </c>
      <c r="C11" s="184" t="s">
        <v>1085</v>
      </c>
      <c r="D11" s="184" t="s">
        <v>1086</v>
      </c>
      <c r="E11" s="184" t="s">
        <v>1087</v>
      </c>
      <c r="F11" s="184" t="s">
        <v>1088</v>
      </c>
    </row>
    <row r="12" spans="1:9" ht="13" x14ac:dyDescent="0.15">
      <c r="A12" s="182" t="s">
        <v>1080</v>
      </c>
      <c r="B12" s="182">
        <v>1</v>
      </c>
      <c r="C12" s="182">
        <v>2.6313486684838717E-2</v>
      </c>
      <c r="D12" s="182">
        <v>2.6313486684838717E-2</v>
      </c>
      <c r="E12" s="182">
        <v>20.348900300433314</v>
      </c>
      <c r="F12" s="182">
        <v>8.8507827630588168E-4</v>
      </c>
    </row>
    <row r="13" spans="1:9" ht="13" x14ac:dyDescent="0.15">
      <c r="A13" s="182" t="s">
        <v>1081</v>
      </c>
      <c r="B13" s="182">
        <v>11</v>
      </c>
      <c r="C13" s="182">
        <v>1.4224274985860652E-2</v>
      </c>
      <c r="D13" s="182">
        <v>1.2931159078055138E-3</v>
      </c>
      <c r="E13" s="182"/>
      <c r="F13" s="182"/>
    </row>
    <row r="14" spans="1:9" ht="14" thickBot="1" x14ac:dyDescent="0.2">
      <c r="A14" s="183" t="s">
        <v>1082</v>
      </c>
      <c r="B14" s="183">
        <v>12</v>
      </c>
      <c r="C14" s="183">
        <v>4.053776167069937E-2</v>
      </c>
      <c r="D14" s="183"/>
      <c r="E14" s="183"/>
      <c r="F14" s="183"/>
    </row>
    <row r="15" spans="1:9" ht="12" thickBot="1" x14ac:dyDescent="0.2"/>
    <row r="16" spans="1:9" ht="13" x14ac:dyDescent="0.15">
      <c r="A16" s="184"/>
      <c r="B16" s="184" t="s">
        <v>1089</v>
      </c>
      <c r="C16" s="184" t="s">
        <v>1077</v>
      </c>
      <c r="D16" s="184" t="s">
        <v>1090</v>
      </c>
      <c r="E16" s="184" t="s">
        <v>1091</v>
      </c>
      <c r="F16" s="184" t="s">
        <v>1092</v>
      </c>
      <c r="G16" s="184" t="s">
        <v>1093</v>
      </c>
      <c r="H16" s="184" t="s">
        <v>1094</v>
      </c>
      <c r="I16" s="184" t="s">
        <v>1095</v>
      </c>
    </row>
    <row r="17" spans="1:9" ht="13" x14ac:dyDescent="0.15">
      <c r="A17" s="182" t="s">
        <v>1083</v>
      </c>
      <c r="B17" s="182">
        <v>5.9300426028881054E-2</v>
      </c>
      <c r="C17" s="182">
        <v>4.6740886954203677E-2</v>
      </c>
      <c r="D17" s="182">
        <v>1.2687056214184191</v>
      </c>
      <c r="E17" s="182">
        <v>0.2307364650010828</v>
      </c>
      <c r="F17" s="182">
        <v>-4.3575572526842098E-2</v>
      </c>
      <c r="G17" s="182">
        <v>0.16217642458460421</v>
      </c>
      <c r="H17" s="182">
        <v>-4.3575572526842098E-2</v>
      </c>
      <c r="I17" s="182">
        <v>0.16217642458460421</v>
      </c>
    </row>
    <row r="18" spans="1:9" ht="14" thickBot="1" x14ac:dyDescent="0.2">
      <c r="A18" s="183" t="s">
        <v>1096</v>
      </c>
      <c r="B18" s="183">
        <v>2.456044679991844E-4</v>
      </c>
      <c r="C18" s="183">
        <v>5.4445976475461495E-5</v>
      </c>
      <c r="D18" s="183">
        <v>4.5109755375565168</v>
      </c>
      <c r="E18" s="183">
        <v>8.8507827630588418E-4</v>
      </c>
      <c r="F18" s="183">
        <v>1.2576968174999521E-4</v>
      </c>
      <c r="G18" s="183">
        <v>3.6543925424837361E-4</v>
      </c>
      <c r="H18" s="183">
        <v>1.2576968174999521E-4</v>
      </c>
      <c r="I18" s="183">
        <v>3.6543925424837361E-4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workbookViewId="0">
      <selection activeCell="B18" sqref="B18"/>
    </sheetView>
  </sheetViews>
  <sheetFormatPr baseColWidth="10" defaultRowHeight="11" x14ac:dyDescent="0.15"/>
  <sheetData>
    <row r="1" spans="1:9" x14ac:dyDescent="0.15">
      <c r="A1" t="s">
        <v>1072</v>
      </c>
    </row>
    <row r="2" spans="1:9" ht="12" thickBot="1" x14ac:dyDescent="0.2"/>
    <row r="3" spans="1:9" ht="13" x14ac:dyDescent="0.15">
      <c r="A3" s="185" t="s">
        <v>1073</v>
      </c>
      <c r="B3" s="185"/>
    </row>
    <row r="4" spans="1:9" ht="13" x14ac:dyDescent="0.15">
      <c r="A4" s="182" t="s">
        <v>1074</v>
      </c>
      <c r="B4" s="182">
        <v>0.88145437346018107</v>
      </c>
    </row>
    <row r="5" spans="1:9" ht="13" x14ac:dyDescent="0.15">
      <c r="A5" s="182" t="s">
        <v>1075</v>
      </c>
      <c r="B5" s="182">
        <v>0.77696181249208029</v>
      </c>
    </row>
    <row r="6" spans="1:9" ht="13" x14ac:dyDescent="0.15">
      <c r="A6" s="182" t="s">
        <v>1076</v>
      </c>
      <c r="B6" s="182">
        <v>0.75465799374128828</v>
      </c>
    </row>
    <row r="7" spans="1:9" ht="13" x14ac:dyDescent="0.15">
      <c r="A7" s="182" t="s">
        <v>1077</v>
      </c>
      <c r="B7" s="182">
        <v>7.7184682689099782E-2</v>
      </c>
    </row>
    <row r="8" spans="1:9" ht="14" thickBot="1" x14ac:dyDescent="0.2">
      <c r="A8" s="183" t="s">
        <v>1078</v>
      </c>
      <c r="B8" s="183">
        <v>12</v>
      </c>
    </row>
    <row r="10" spans="1:9" ht="12" thickBot="1" x14ac:dyDescent="0.2">
      <c r="A10" t="s">
        <v>1079</v>
      </c>
    </row>
    <row r="11" spans="1:9" ht="13" x14ac:dyDescent="0.15">
      <c r="A11" s="184"/>
      <c r="B11" s="184" t="s">
        <v>1084</v>
      </c>
      <c r="C11" s="184" t="s">
        <v>1085</v>
      </c>
      <c r="D11" s="184" t="s">
        <v>1086</v>
      </c>
      <c r="E11" s="184" t="s">
        <v>1087</v>
      </c>
      <c r="F11" s="184" t="s">
        <v>1088</v>
      </c>
    </row>
    <row r="12" spans="1:9" ht="13" x14ac:dyDescent="0.15">
      <c r="A12" s="182" t="s">
        <v>1080</v>
      </c>
      <c r="B12" s="182">
        <v>1</v>
      </c>
      <c r="C12" s="182">
        <v>0.20753086336816134</v>
      </c>
      <c r="D12" s="182">
        <v>0.20753086336816134</v>
      </c>
      <c r="E12" s="182">
        <v>34.835371519708545</v>
      </c>
      <c r="F12" s="182">
        <v>1.5062005212855548E-4</v>
      </c>
    </row>
    <row r="13" spans="1:9" ht="13" x14ac:dyDescent="0.15">
      <c r="A13" s="182" t="s">
        <v>1081</v>
      </c>
      <c r="B13" s="182">
        <v>10</v>
      </c>
      <c r="C13" s="182">
        <v>5.9574752418170188E-2</v>
      </c>
      <c r="D13" s="182">
        <v>5.9574752418170189E-3</v>
      </c>
      <c r="E13" s="182"/>
      <c r="F13" s="182"/>
    </row>
    <row r="14" spans="1:9" ht="14" thickBot="1" x14ac:dyDescent="0.2">
      <c r="A14" s="183" t="s">
        <v>1082</v>
      </c>
      <c r="B14" s="183">
        <v>11</v>
      </c>
      <c r="C14" s="183">
        <v>0.26710561578633152</v>
      </c>
      <c r="D14" s="183"/>
      <c r="E14" s="183"/>
      <c r="F14" s="183"/>
    </row>
    <row r="15" spans="1:9" ht="12" thickBot="1" x14ac:dyDescent="0.2"/>
    <row r="16" spans="1:9" ht="13" x14ac:dyDescent="0.15">
      <c r="A16" s="184"/>
      <c r="B16" s="184" t="s">
        <v>1089</v>
      </c>
      <c r="C16" s="184" t="s">
        <v>1077</v>
      </c>
      <c r="D16" s="184" t="s">
        <v>1090</v>
      </c>
      <c r="E16" s="184" t="s">
        <v>1091</v>
      </c>
      <c r="F16" s="184" t="s">
        <v>1092</v>
      </c>
      <c r="G16" s="184" t="s">
        <v>1093</v>
      </c>
      <c r="H16" s="184" t="s">
        <v>1094</v>
      </c>
      <c r="I16" s="184" t="s">
        <v>1095</v>
      </c>
    </row>
    <row r="17" spans="1:9" ht="13" x14ac:dyDescent="0.15">
      <c r="A17" s="182" t="s">
        <v>1083</v>
      </c>
      <c r="B17" s="182">
        <v>3.3734576017248885E-2</v>
      </c>
      <c r="C17" s="182">
        <v>7.0456552174068168E-2</v>
      </c>
      <c r="D17" s="182">
        <v>0.47879969962062718</v>
      </c>
      <c r="E17" s="182">
        <v>0.64237800682905288</v>
      </c>
      <c r="F17" s="182">
        <v>-0.1232524052587904</v>
      </c>
      <c r="G17" s="182">
        <v>0.19072155729328819</v>
      </c>
      <c r="H17" s="182">
        <v>-0.1232524052587904</v>
      </c>
      <c r="I17" s="182">
        <v>0.19072155729328819</v>
      </c>
    </row>
    <row r="18" spans="1:9" ht="14" thickBot="1" x14ac:dyDescent="0.2">
      <c r="A18" s="183" t="s">
        <v>1096</v>
      </c>
      <c r="B18" s="183">
        <v>1.1035059903967408E-2</v>
      </c>
      <c r="C18" s="183">
        <v>1.8696678999033521E-3</v>
      </c>
      <c r="D18" s="183">
        <v>5.9021497371473499</v>
      </c>
      <c r="E18" s="183">
        <v>1.5062005212855575E-4</v>
      </c>
      <c r="F18" s="183">
        <v>6.8691802158811644E-3</v>
      </c>
      <c r="G18" s="183">
        <v>1.5200939592053651E-2</v>
      </c>
      <c r="H18" s="183">
        <v>6.8691802158811644E-3</v>
      </c>
      <c r="I18" s="183">
        <v>1.5200939592053651E-2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8"/>
  <sheetViews>
    <sheetView zoomScale="150" workbookViewId="0">
      <selection sqref="A1:I21"/>
    </sheetView>
  </sheetViews>
  <sheetFormatPr baseColWidth="10" defaultRowHeight="11" x14ac:dyDescent="0.15"/>
  <sheetData>
    <row r="1" spans="1:9" x14ac:dyDescent="0.15">
      <c r="A1" t="s">
        <v>1072</v>
      </c>
    </row>
    <row r="2" spans="1:9" ht="12" thickBot="1" x14ac:dyDescent="0.2"/>
    <row r="3" spans="1:9" ht="13" x14ac:dyDescent="0.15">
      <c r="A3" s="185" t="s">
        <v>1073</v>
      </c>
      <c r="B3" s="185"/>
    </row>
    <row r="4" spans="1:9" ht="13" x14ac:dyDescent="0.15">
      <c r="A4" s="182" t="s">
        <v>1074</v>
      </c>
      <c r="B4" s="182">
        <v>0.27896567395972527</v>
      </c>
    </row>
    <row r="5" spans="1:9" ht="13" x14ac:dyDescent="0.15">
      <c r="A5" s="182" t="s">
        <v>1075</v>
      </c>
      <c r="B5" s="182">
        <v>7.7821847247803749E-2</v>
      </c>
    </row>
    <row r="6" spans="1:9" ht="13" x14ac:dyDescent="0.15">
      <c r="A6" s="182" t="s">
        <v>1076</v>
      </c>
      <c r="B6" s="182">
        <v>-1.4395968027415875E-2</v>
      </c>
    </row>
    <row r="7" spans="1:9" ht="13" x14ac:dyDescent="0.15">
      <c r="A7" s="182" t="s">
        <v>1077</v>
      </c>
      <c r="B7" s="182">
        <v>13246.388645300596</v>
      </c>
    </row>
    <row r="8" spans="1:9" ht="14" thickBot="1" x14ac:dyDescent="0.2">
      <c r="A8" s="183" t="s">
        <v>1078</v>
      </c>
      <c r="B8" s="183">
        <v>12</v>
      </c>
    </row>
    <row r="10" spans="1:9" ht="12" thickBot="1" x14ac:dyDescent="0.2">
      <c r="A10" t="s">
        <v>1079</v>
      </c>
    </row>
    <row r="11" spans="1:9" ht="13" x14ac:dyDescent="0.15">
      <c r="A11" s="184"/>
      <c r="B11" s="184" t="s">
        <v>1084</v>
      </c>
      <c r="C11" s="184" t="s">
        <v>1085</v>
      </c>
      <c r="D11" s="184" t="s">
        <v>1086</v>
      </c>
      <c r="E11" s="184" t="s">
        <v>1087</v>
      </c>
      <c r="F11" s="184" t="s">
        <v>1088</v>
      </c>
    </row>
    <row r="12" spans="1:9" ht="13" x14ac:dyDescent="0.15">
      <c r="A12" s="182" t="s">
        <v>1080</v>
      </c>
      <c r="B12" s="182">
        <v>1</v>
      </c>
      <c r="C12" s="182">
        <v>148074983.24318123</v>
      </c>
      <c r="D12" s="182">
        <v>148074983.24318123</v>
      </c>
      <c r="E12" s="182">
        <v>0.8438916820524125</v>
      </c>
      <c r="F12" s="182">
        <v>0.37991045520240418</v>
      </c>
    </row>
    <row r="13" spans="1:9" ht="13" x14ac:dyDescent="0.15">
      <c r="A13" s="182" t="s">
        <v>1081</v>
      </c>
      <c r="B13" s="182">
        <v>10</v>
      </c>
      <c r="C13" s="182">
        <v>1754668121.4234858</v>
      </c>
      <c r="D13" s="182">
        <v>175466812.14234859</v>
      </c>
      <c r="E13" s="182"/>
      <c r="F13" s="182"/>
    </row>
    <row r="14" spans="1:9" ht="14" thickBot="1" x14ac:dyDescent="0.2">
      <c r="A14" s="183" t="s">
        <v>1082</v>
      </c>
      <c r="B14" s="183">
        <v>11</v>
      </c>
      <c r="C14" s="183">
        <v>1902743104.666667</v>
      </c>
      <c r="D14" s="183"/>
      <c r="E14" s="183"/>
      <c r="F14" s="183"/>
    </row>
    <row r="15" spans="1:9" ht="12" thickBot="1" x14ac:dyDescent="0.2"/>
    <row r="16" spans="1:9" ht="13" x14ac:dyDescent="0.15">
      <c r="A16" s="184"/>
      <c r="B16" s="184" t="s">
        <v>1089</v>
      </c>
      <c r="C16" s="184" t="s">
        <v>1077</v>
      </c>
      <c r="D16" s="184" t="s">
        <v>1090</v>
      </c>
      <c r="E16" s="184" t="s">
        <v>1091</v>
      </c>
      <c r="F16" s="184" t="s">
        <v>1092</v>
      </c>
      <c r="G16" s="184" t="s">
        <v>1093</v>
      </c>
      <c r="H16" s="184" t="s">
        <v>1094</v>
      </c>
      <c r="I16" s="184" t="s">
        <v>1095</v>
      </c>
    </row>
    <row r="17" spans="1:9" ht="13" x14ac:dyDescent="0.15">
      <c r="A17" s="182" t="s">
        <v>1083</v>
      </c>
      <c r="B17" s="182">
        <v>-2734.4966123094782</v>
      </c>
      <c r="C17" s="182">
        <v>16470.707225913196</v>
      </c>
      <c r="D17" s="182">
        <v>-0.16602180919149134</v>
      </c>
      <c r="E17" s="182">
        <v>0.87144843841970643</v>
      </c>
      <c r="F17" s="182">
        <v>-39433.519302057743</v>
      </c>
      <c r="G17" s="182">
        <v>33964.526077438786</v>
      </c>
      <c r="H17" s="182">
        <v>-39433.519302057743</v>
      </c>
      <c r="I17" s="182">
        <v>33964.526077438786</v>
      </c>
    </row>
    <row r="18" spans="1:9" ht="14" thickBot="1" x14ac:dyDescent="0.2">
      <c r="A18" s="183" t="s">
        <v>1096</v>
      </c>
      <c r="B18" s="183">
        <v>29570.077810021492</v>
      </c>
      <c r="C18" s="183">
        <v>32189.120762935865</v>
      </c>
      <c r="D18" s="183">
        <v>0.91863577224730952</v>
      </c>
      <c r="E18" s="183">
        <v>0.37991045520240463</v>
      </c>
      <c r="F18" s="183">
        <v>-42151.752773153974</v>
      </c>
      <c r="G18" s="183">
        <v>101291.90839319697</v>
      </c>
      <c r="H18" s="183">
        <v>-42151.752773153974</v>
      </c>
      <c r="I18" s="183">
        <v>101291.90839319697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topLeftCell="A3" zoomScale="125" workbookViewId="0">
      <selection activeCell="E25" sqref="E25"/>
    </sheetView>
  </sheetViews>
  <sheetFormatPr baseColWidth="10" defaultRowHeight="11" x14ac:dyDescent="0.15"/>
  <sheetData>
    <row r="1" spans="1:9" x14ac:dyDescent="0.15">
      <c r="A1" t="s">
        <v>1072</v>
      </c>
    </row>
    <row r="2" spans="1:9" ht="12" thickBot="1" x14ac:dyDescent="0.2"/>
    <row r="3" spans="1:9" ht="13" x14ac:dyDescent="0.15">
      <c r="A3" s="185" t="s">
        <v>1073</v>
      </c>
      <c r="B3" s="185"/>
    </row>
    <row r="4" spans="1:9" ht="13" x14ac:dyDescent="0.15">
      <c r="A4" s="182" t="s">
        <v>1074</v>
      </c>
      <c r="B4" s="182">
        <v>0.90071357489388759</v>
      </c>
    </row>
    <row r="5" spans="1:9" ht="13" x14ac:dyDescent="0.15">
      <c r="A5" s="182" t="s">
        <v>1075</v>
      </c>
      <c r="B5" s="182">
        <v>0.8112849439981269</v>
      </c>
    </row>
    <row r="6" spans="1:9" ht="13" x14ac:dyDescent="0.15">
      <c r="A6" s="182" t="s">
        <v>1076</v>
      </c>
      <c r="B6" s="182">
        <v>0.79241343839793965</v>
      </c>
    </row>
    <row r="7" spans="1:9" ht="13" x14ac:dyDescent="0.15">
      <c r="A7" s="182" t="s">
        <v>1077</v>
      </c>
      <c r="B7" s="182">
        <v>6.2990167178675865E-2</v>
      </c>
    </row>
    <row r="8" spans="1:9" ht="14" thickBot="1" x14ac:dyDescent="0.2">
      <c r="A8" s="183" t="s">
        <v>1078</v>
      </c>
      <c r="B8" s="183">
        <v>12</v>
      </c>
    </row>
    <row r="10" spans="1:9" ht="12" thickBot="1" x14ac:dyDescent="0.2">
      <c r="A10" t="s">
        <v>1079</v>
      </c>
    </row>
    <row r="11" spans="1:9" ht="13" x14ac:dyDescent="0.15">
      <c r="A11" s="184"/>
      <c r="B11" s="184" t="s">
        <v>1084</v>
      </c>
      <c r="C11" s="184" t="s">
        <v>1085</v>
      </c>
      <c r="D11" s="184" t="s">
        <v>1086</v>
      </c>
      <c r="E11" s="184" t="s">
        <v>1087</v>
      </c>
      <c r="F11" s="184" t="s">
        <v>1088</v>
      </c>
    </row>
    <row r="12" spans="1:9" ht="13" x14ac:dyDescent="0.15">
      <c r="A12" s="182" t="s">
        <v>1080</v>
      </c>
      <c r="B12" s="182">
        <v>1</v>
      </c>
      <c r="C12" s="182">
        <v>0.17057382487956524</v>
      </c>
      <c r="D12" s="182">
        <v>0.17057382487956524</v>
      </c>
      <c r="E12" s="182">
        <v>42.989942677921491</v>
      </c>
      <c r="F12" s="182">
        <v>6.4186636125670218E-5</v>
      </c>
    </row>
    <row r="13" spans="1:9" ht="13" x14ac:dyDescent="0.15">
      <c r="A13" s="182" t="s">
        <v>1081</v>
      </c>
      <c r="B13" s="182">
        <v>10</v>
      </c>
      <c r="C13" s="182">
        <v>3.9677611611975347E-2</v>
      </c>
      <c r="D13" s="182">
        <v>3.9677611611975347E-3</v>
      </c>
      <c r="E13" s="182"/>
      <c r="F13" s="182"/>
    </row>
    <row r="14" spans="1:9" ht="14" thickBot="1" x14ac:dyDescent="0.2">
      <c r="A14" s="183" t="s">
        <v>1082</v>
      </c>
      <c r="B14" s="183">
        <v>11</v>
      </c>
      <c r="C14" s="183">
        <v>0.2102514364915406</v>
      </c>
      <c r="D14" s="183"/>
      <c r="E14" s="183"/>
      <c r="F14" s="183"/>
    </row>
    <row r="15" spans="1:9" ht="12" thickBot="1" x14ac:dyDescent="0.2"/>
    <row r="16" spans="1:9" ht="13" x14ac:dyDescent="0.15">
      <c r="A16" s="184"/>
      <c r="B16" s="184" t="s">
        <v>1089</v>
      </c>
      <c r="C16" s="184" t="s">
        <v>1077</v>
      </c>
      <c r="D16" s="184" t="s">
        <v>1090</v>
      </c>
      <c r="E16" s="184" t="s">
        <v>1091</v>
      </c>
      <c r="F16" s="184" t="s">
        <v>1092</v>
      </c>
      <c r="G16" s="184" t="s">
        <v>1093</v>
      </c>
      <c r="H16" s="184" t="s">
        <v>1094</v>
      </c>
      <c r="I16" s="184" t="s">
        <v>1095</v>
      </c>
    </row>
    <row r="17" spans="1:9" ht="13" x14ac:dyDescent="0.15">
      <c r="A17" s="182" t="s">
        <v>1083</v>
      </c>
      <c r="B17" s="182">
        <v>-2.0508560073287052E-2</v>
      </c>
      <c r="C17" s="182">
        <v>4.8975825747793217E-2</v>
      </c>
      <c r="D17" s="182">
        <v>-0.41874863282343205</v>
      </c>
      <c r="E17" s="182">
        <v>0.68425164015943907</v>
      </c>
      <c r="F17" s="182">
        <v>-0.12963350023005485</v>
      </c>
      <c r="G17" s="182">
        <v>8.8616380083480745E-2</v>
      </c>
      <c r="H17" s="182">
        <v>-0.12963350023005485</v>
      </c>
      <c r="I17" s="182">
        <v>8.8616380083480745E-2</v>
      </c>
    </row>
    <row r="18" spans="1:9" ht="14" thickBot="1" x14ac:dyDescent="0.2">
      <c r="A18" s="183" t="s">
        <v>1096</v>
      </c>
      <c r="B18" s="183">
        <v>7.1161169246890504E-4</v>
      </c>
      <c r="C18" s="183">
        <v>1.0853245886984571E-4</v>
      </c>
      <c r="D18" s="183">
        <v>6.5566716158369172</v>
      </c>
      <c r="E18" s="183">
        <v>6.4186636125670218E-5</v>
      </c>
      <c r="F18" s="183">
        <v>4.6978630415939947E-4</v>
      </c>
      <c r="G18" s="183">
        <v>9.5343708077841056E-4</v>
      </c>
      <c r="H18" s="183">
        <v>4.6978630415939947E-4</v>
      </c>
      <c r="I18" s="183">
        <v>9.5343708077841056E-4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8"/>
  <sheetViews>
    <sheetView workbookViewId="0">
      <selection activeCell="K18" sqref="K18"/>
    </sheetView>
  </sheetViews>
  <sheetFormatPr baseColWidth="10" defaultRowHeight="11" x14ac:dyDescent="0.15"/>
  <sheetData>
    <row r="1" spans="1:9" x14ac:dyDescent="0.15">
      <c r="A1" t="s">
        <v>1072</v>
      </c>
    </row>
    <row r="2" spans="1:9" ht="12" thickBot="1" x14ac:dyDescent="0.2"/>
    <row r="3" spans="1:9" ht="13" x14ac:dyDescent="0.15">
      <c r="A3" s="185" t="s">
        <v>1073</v>
      </c>
      <c r="B3" s="185"/>
    </row>
    <row r="4" spans="1:9" ht="13" x14ac:dyDescent="0.15">
      <c r="A4" s="182" t="s">
        <v>1074</v>
      </c>
      <c r="B4" s="182">
        <v>0.11973704838600618</v>
      </c>
    </row>
    <row r="5" spans="1:9" ht="13" x14ac:dyDescent="0.15">
      <c r="A5" s="182" t="s">
        <v>1075</v>
      </c>
      <c r="B5" s="182">
        <v>1.4336960756192786E-2</v>
      </c>
    </row>
    <row r="6" spans="1:9" ht="13" x14ac:dyDescent="0.15">
      <c r="A6" s="182" t="s">
        <v>1076</v>
      </c>
      <c r="B6" s="182">
        <v>-8.4229343168187934E-2</v>
      </c>
    </row>
    <row r="7" spans="1:9" ht="13" x14ac:dyDescent="0.15">
      <c r="A7" s="182" t="s">
        <v>1077</v>
      </c>
      <c r="B7" s="182">
        <v>110.88128654623813</v>
      </c>
    </row>
    <row r="8" spans="1:9" ht="14" thickBot="1" x14ac:dyDescent="0.2">
      <c r="A8" s="183" t="s">
        <v>1078</v>
      </c>
      <c r="B8" s="183">
        <v>12</v>
      </c>
    </row>
    <row r="10" spans="1:9" ht="12" thickBot="1" x14ac:dyDescent="0.2">
      <c r="A10" t="s">
        <v>1079</v>
      </c>
    </row>
    <row r="11" spans="1:9" ht="13" x14ac:dyDescent="0.15">
      <c r="A11" s="184"/>
      <c r="B11" s="184" t="s">
        <v>1084</v>
      </c>
      <c r="C11" s="184" t="s">
        <v>1085</v>
      </c>
      <c r="D11" s="184" t="s">
        <v>1086</v>
      </c>
      <c r="E11" s="184" t="s">
        <v>1087</v>
      </c>
      <c r="F11" s="184" t="s">
        <v>1088</v>
      </c>
    </row>
    <row r="12" spans="1:9" ht="13" x14ac:dyDescent="0.15">
      <c r="A12" s="182" t="s">
        <v>1080</v>
      </c>
      <c r="B12" s="182">
        <v>1</v>
      </c>
      <c r="C12" s="182">
        <v>1788.3196051769773</v>
      </c>
      <c r="D12" s="182">
        <v>1788.3196051769773</v>
      </c>
      <c r="E12" s="182">
        <v>0.14545499004600992</v>
      </c>
      <c r="F12" s="182">
        <v>0.71089522892013868</v>
      </c>
    </row>
    <row r="13" spans="1:9" ht="13" x14ac:dyDescent="0.15">
      <c r="A13" s="182" t="s">
        <v>1081</v>
      </c>
      <c r="B13" s="182">
        <v>10</v>
      </c>
      <c r="C13" s="182">
        <v>122946.59706148968</v>
      </c>
      <c r="D13" s="182">
        <v>12294.659706148968</v>
      </c>
      <c r="E13" s="182"/>
      <c r="F13" s="182"/>
    </row>
    <row r="14" spans="1:9" ht="14" thickBot="1" x14ac:dyDescent="0.2">
      <c r="A14" s="183" t="s">
        <v>1082</v>
      </c>
      <c r="B14" s="183">
        <v>11</v>
      </c>
      <c r="C14" s="183">
        <v>124734.91666666666</v>
      </c>
      <c r="D14" s="183"/>
      <c r="E14" s="183"/>
      <c r="F14" s="183"/>
    </row>
    <row r="15" spans="1:9" ht="12" thickBot="1" x14ac:dyDescent="0.2"/>
    <row r="16" spans="1:9" ht="13" x14ac:dyDescent="0.15">
      <c r="A16" s="184"/>
      <c r="B16" s="184" t="s">
        <v>1089</v>
      </c>
      <c r="C16" s="184" t="s">
        <v>1077</v>
      </c>
      <c r="D16" s="184" t="s">
        <v>1090</v>
      </c>
      <c r="E16" s="184" t="s">
        <v>1091</v>
      </c>
      <c r="F16" s="184" t="s">
        <v>1092</v>
      </c>
      <c r="G16" s="184" t="s">
        <v>1093</v>
      </c>
      <c r="H16" s="184" t="s">
        <v>1094</v>
      </c>
      <c r="I16" s="184" t="s">
        <v>1095</v>
      </c>
    </row>
    <row r="17" spans="1:9" ht="13" x14ac:dyDescent="0.15">
      <c r="A17" s="182" t="s">
        <v>1083</v>
      </c>
      <c r="B17" s="182">
        <v>759.61213570837879</v>
      </c>
      <c r="C17" s="182">
        <v>168.18561857015462</v>
      </c>
      <c r="D17" s="182">
        <v>4.516510639650944</v>
      </c>
      <c r="E17" s="182">
        <v>1.11432952782429E-3</v>
      </c>
      <c r="F17" s="182">
        <v>384.87122462687307</v>
      </c>
      <c r="G17" s="182">
        <v>1134.3530467898845</v>
      </c>
      <c r="H17" s="182">
        <v>384.87122462687307</v>
      </c>
      <c r="I17" s="182">
        <v>1134.3530467898845</v>
      </c>
    </row>
    <row r="18" spans="1:9" ht="14" thickBot="1" x14ac:dyDescent="0.2">
      <c r="A18" s="183" t="s">
        <v>1096</v>
      </c>
      <c r="B18" s="183">
        <v>199.93042163064484</v>
      </c>
      <c r="C18" s="183">
        <v>524.22118690372349</v>
      </c>
      <c r="D18" s="183">
        <v>0.38138561856211911</v>
      </c>
      <c r="E18" s="183">
        <v>0.71089522892013846</v>
      </c>
      <c r="F18" s="183">
        <v>-968.10717194389974</v>
      </c>
      <c r="G18" s="183">
        <v>1367.9680152051894</v>
      </c>
      <c r="H18" s="183">
        <v>-968.10717194389974</v>
      </c>
      <c r="I18" s="183">
        <v>1367.9680152051894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91"/>
  <sheetViews>
    <sheetView topLeftCell="A13" workbookViewId="0"/>
  </sheetViews>
  <sheetFormatPr baseColWidth="10" defaultColWidth="8.83203125" defaultRowHeight="11" x14ac:dyDescent="0.15"/>
  <cols>
    <col min="1" max="1" width="45.83203125" customWidth="1"/>
    <col min="2" max="32" width="14.83203125" customWidth="1"/>
  </cols>
  <sheetData>
    <row r="5" spans="1:255" ht="17" x14ac:dyDescent="0.2">
      <c r="A5" s="1" t="s">
        <v>0</v>
      </c>
    </row>
    <row r="7" spans="1:255" ht="12" x14ac:dyDescent="0.15">
      <c r="A7" s="2" t="s">
        <v>1</v>
      </c>
      <c r="B7" s="3" t="s">
        <v>2</v>
      </c>
      <c r="C7" t="s">
        <v>3</v>
      </c>
      <c r="D7" s="4" t="s">
        <v>4</v>
      </c>
      <c r="E7" s="3" t="s">
        <v>5</v>
      </c>
      <c r="F7" t="s">
        <v>6</v>
      </c>
    </row>
    <row r="8" spans="1:255" x14ac:dyDescent="0.15">
      <c r="A8" s="4"/>
      <c r="B8" s="3" t="s">
        <v>7</v>
      </c>
      <c r="C8" t="s">
        <v>8</v>
      </c>
      <c r="D8" s="4" t="s">
        <v>4</v>
      </c>
      <c r="E8" s="3" t="s">
        <v>9</v>
      </c>
      <c r="F8" t="s">
        <v>10</v>
      </c>
    </row>
    <row r="9" spans="1:255" x14ac:dyDescent="0.15">
      <c r="A9" s="4"/>
      <c r="B9" s="3" t="s">
        <v>11</v>
      </c>
      <c r="C9" s="5" t="s">
        <v>12</v>
      </c>
      <c r="D9" s="4" t="s">
        <v>4</v>
      </c>
      <c r="E9" s="3" t="s">
        <v>13</v>
      </c>
      <c r="F9" t="s">
        <v>14</v>
      </c>
    </row>
    <row r="12" spans="1:255" x14ac:dyDescent="0.15">
      <c r="A12" s="6" t="s">
        <v>15</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row>
    <row r="13" spans="1:255" ht="36" x14ac:dyDescent="0.15">
      <c r="A13" s="7" t="s">
        <v>16</v>
      </c>
      <c r="B13" s="12" t="s">
        <v>17</v>
      </c>
      <c r="C13" s="12" t="s">
        <v>18</v>
      </c>
      <c r="D13" s="20" t="s">
        <v>19</v>
      </c>
      <c r="E13" s="12" t="s">
        <v>20</v>
      </c>
      <c r="F13" s="12" t="s">
        <v>21</v>
      </c>
      <c r="G13" s="12" t="s">
        <v>22</v>
      </c>
      <c r="H13" s="12" t="s">
        <v>23</v>
      </c>
      <c r="I13" s="12" t="s">
        <v>24</v>
      </c>
      <c r="J13" s="12" t="s">
        <v>25</v>
      </c>
      <c r="K13" s="12" t="s">
        <v>26</v>
      </c>
      <c r="L13" s="12" t="s">
        <v>27</v>
      </c>
      <c r="M13" s="12" t="s">
        <v>28</v>
      </c>
      <c r="N13" s="12" t="s">
        <v>29</v>
      </c>
      <c r="O13" s="12" t="s">
        <v>30</v>
      </c>
      <c r="P13" s="12" t="s">
        <v>31</v>
      </c>
      <c r="Q13" s="12" t="s">
        <v>32</v>
      </c>
      <c r="R13" s="12" t="s">
        <v>33</v>
      </c>
      <c r="S13" s="12" t="s">
        <v>34</v>
      </c>
      <c r="T13" s="12" t="s">
        <v>35</v>
      </c>
      <c r="U13" s="12" t="s">
        <v>36</v>
      </c>
      <c r="V13" s="12" t="s">
        <v>37</v>
      </c>
      <c r="W13" s="12" t="s">
        <v>38</v>
      </c>
      <c r="X13" s="12" t="s">
        <v>39</v>
      </c>
      <c r="Y13" s="12" t="s">
        <v>40</v>
      </c>
      <c r="Z13" s="12" t="s">
        <v>41</v>
      </c>
      <c r="AA13" s="12" t="s">
        <v>42</v>
      </c>
      <c r="AB13" s="12" t="s">
        <v>43</v>
      </c>
      <c r="AC13" s="12" t="s">
        <v>44</v>
      </c>
      <c r="AD13" s="12" t="s">
        <v>45</v>
      </c>
      <c r="AE13" s="12" t="s">
        <v>46</v>
      </c>
      <c r="AF13" s="12" t="s">
        <v>47</v>
      </c>
    </row>
    <row r="14" spans="1:255" ht="12" x14ac:dyDescent="0.15">
      <c r="A14" s="8" t="s">
        <v>48</v>
      </c>
      <c r="B14" s="13" t="s">
        <v>49</v>
      </c>
      <c r="C14" s="13" t="s">
        <v>49</v>
      </c>
      <c r="D14" s="20"/>
      <c r="E14" s="13" t="s">
        <v>49</v>
      </c>
      <c r="F14" s="13" t="s">
        <v>49</v>
      </c>
      <c r="G14" s="13" t="s">
        <v>49</v>
      </c>
      <c r="H14" s="13" t="s">
        <v>49</v>
      </c>
      <c r="I14" s="13" t="s">
        <v>49</v>
      </c>
      <c r="J14" s="13" t="s">
        <v>49</v>
      </c>
      <c r="K14" s="13" t="s">
        <v>49</v>
      </c>
      <c r="L14" s="13" t="s">
        <v>49</v>
      </c>
      <c r="M14" s="13" t="s">
        <v>49</v>
      </c>
      <c r="N14" s="13" t="s">
        <v>49</v>
      </c>
      <c r="O14" s="13" t="s">
        <v>49</v>
      </c>
      <c r="P14" s="13" t="s">
        <v>49</v>
      </c>
      <c r="Q14" s="13" t="s">
        <v>49</v>
      </c>
      <c r="R14" s="13" t="s">
        <v>49</v>
      </c>
      <c r="S14" s="13" t="s">
        <v>49</v>
      </c>
      <c r="T14" s="13" t="s">
        <v>49</v>
      </c>
      <c r="U14" s="13" t="s">
        <v>49</v>
      </c>
      <c r="V14" s="13" t="s">
        <v>49</v>
      </c>
      <c r="W14" s="13" t="s">
        <v>49</v>
      </c>
      <c r="X14" s="13" t="s">
        <v>49</v>
      </c>
      <c r="Y14" s="13" t="s">
        <v>49</v>
      </c>
      <c r="Z14" s="13" t="s">
        <v>49</v>
      </c>
      <c r="AA14" s="13" t="s">
        <v>49</v>
      </c>
      <c r="AB14" s="13" t="s">
        <v>49</v>
      </c>
      <c r="AC14" s="13" t="s">
        <v>49</v>
      </c>
      <c r="AD14" s="13" t="s">
        <v>49</v>
      </c>
      <c r="AE14" s="13" t="s">
        <v>49</v>
      </c>
      <c r="AF14" s="13" t="s">
        <v>49</v>
      </c>
    </row>
    <row r="15" spans="1:255" x14ac:dyDescent="0.15">
      <c r="A15" s="9"/>
      <c r="B15" s="4"/>
      <c r="C15" s="4"/>
      <c r="D15" s="20" t="s">
        <v>50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255" x14ac:dyDescent="0.15">
      <c r="A16" s="9" t="s">
        <v>51</v>
      </c>
      <c r="B16" s="14">
        <v>313.88900000000001</v>
      </c>
      <c r="C16" s="14">
        <v>409.59300000000002</v>
      </c>
      <c r="D16" s="20" t="s">
        <v>50</v>
      </c>
      <c r="E16" s="14">
        <v>473.68099999999998</v>
      </c>
      <c r="F16" s="14">
        <v>513.29399999999998</v>
      </c>
      <c r="G16" s="14">
        <v>493.70600000000002</v>
      </c>
      <c r="H16" s="14">
        <v>501.79199999999997</v>
      </c>
      <c r="I16" s="14">
        <v>526.43899999999996</v>
      </c>
      <c r="J16" s="14">
        <v>553.80899999999997</v>
      </c>
      <c r="K16" s="14">
        <v>691.80600000000004</v>
      </c>
      <c r="L16" s="14">
        <v>788.51599999999996</v>
      </c>
      <c r="M16" s="14">
        <v>895.97</v>
      </c>
      <c r="N16" s="14">
        <v>1042.886</v>
      </c>
      <c r="O16" s="14">
        <v>1187.527</v>
      </c>
      <c r="P16" s="14">
        <v>1774.1189999999999</v>
      </c>
      <c r="Q16" s="14">
        <v>1438.6590000000001</v>
      </c>
      <c r="R16" s="14">
        <v>1830.413</v>
      </c>
      <c r="S16" s="14">
        <v>2145.2860000000001</v>
      </c>
      <c r="T16" s="14">
        <v>2429.16</v>
      </c>
      <c r="U16" s="14">
        <v>2203.14</v>
      </c>
      <c r="V16" s="14">
        <v>2014.2139999999999</v>
      </c>
      <c r="W16" s="14">
        <v>1728.3320000000001</v>
      </c>
      <c r="X16" s="14">
        <v>1939.3219999999999</v>
      </c>
      <c r="Y16" s="14">
        <v>2157.3229999999999</v>
      </c>
      <c r="Z16" s="14">
        <v>2265.8029999999999</v>
      </c>
      <c r="AA16" s="14">
        <v>1943.655</v>
      </c>
      <c r="AB16" s="14">
        <v>1817.191</v>
      </c>
      <c r="AC16" s="14">
        <v>2862.3150000000001</v>
      </c>
      <c r="AD16" s="14">
        <v>10710.578</v>
      </c>
      <c r="AE16" s="14">
        <v>9289.4500000000007</v>
      </c>
      <c r="AF16" s="17">
        <v>7735.7613099999999</v>
      </c>
    </row>
    <row r="17" spans="1:32" ht="12" x14ac:dyDescent="0.15">
      <c r="A17" s="10" t="s">
        <v>52</v>
      </c>
      <c r="B17" s="15" t="s">
        <v>53</v>
      </c>
      <c r="C17" s="16">
        <v>0.30489699999999997</v>
      </c>
      <c r="D17" s="20" t="s">
        <v>50</v>
      </c>
      <c r="E17" s="15" t="s">
        <v>53</v>
      </c>
      <c r="F17" s="16">
        <v>8.3627999999999994E-2</v>
      </c>
      <c r="G17" s="15" t="s">
        <v>53</v>
      </c>
      <c r="H17" s="16">
        <v>1.6378E-2</v>
      </c>
      <c r="I17" s="16">
        <v>4.9117000000000001E-2</v>
      </c>
      <c r="J17" s="16">
        <v>5.1990000000000001E-2</v>
      </c>
      <c r="K17" s="16">
        <v>0.24917700000000001</v>
      </c>
      <c r="L17" s="16">
        <v>0.139793</v>
      </c>
      <c r="M17" s="16">
        <v>0.13627300000000001</v>
      </c>
      <c r="N17" s="16">
        <v>0.16397400000000001</v>
      </c>
      <c r="O17" s="16">
        <v>0.13869300000000001</v>
      </c>
      <c r="P17" s="16">
        <v>0.49396000000000001</v>
      </c>
      <c r="Q17" s="16">
        <v>-0.189086</v>
      </c>
      <c r="R17" s="16">
        <v>0.27230399999999999</v>
      </c>
      <c r="S17" s="16">
        <v>0.17202200000000001</v>
      </c>
      <c r="T17" s="16">
        <v>0.132324</v>
      </c>
      <c r="U17" s="16">
        <v>-9.3045000000000003E-2</v>
      </c>
      <c r="V17" s="16">
        <v>-8.5753999999999997E-2</v>
      </c>
      <c r="W17" s="16">
        <v>-0.141933</v>
      </c>
      <c r="X17" s="16">
        <v>0.122077</v>
      </c>
      <c r="Y17" s="16">
        <v>0.11241</v>
      </c>
      <c r="Z17" s="16">
        <v>5.0284000000000002E-2</v>
      </c>
      <c r="AA17" s="16">
        <v>-0.142179</v>
      </c>
      <c r="AB17" s="16">
        <v>-6.5065999999999999E-2</v>
      </c>
      <c r="AC17" s="16">
        <v>0.57513099999999995</v>
      </c>
      <c r="AD17" s="16">
        <v>2.7419280000000001</v>
      </c>
      <c r="AE17" s="16">
        <v>7.2526999999999994E-2</v>
      </c>
      <c r="AF17" s="21">
        <v>-0.27774715608799999</v>
      </c>
    </row>
    <row r="18" spans="1:32" x14ac:dyDescent="0.15">
      <c r="A18" s="4"/>
      <c r="B18" s="4"/>
      <c r="C18" s="4"/>
      <c r="D18" s="20"/>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ht="12" x14ac:dyDescent="0.15">
      <c r="A19" s="9" t="s">
        <v>54</v>
      </c>
      <c r="B19" s="14">
        <v>77.808000000000007</v>
      </c>
      <c r="C19" s="14">
        <v>105.514</v>
      </c>
      <c r="D19" s="20" t="s">
        <v>50</v>
      </c>
      <c r="E19" s="14">
        <v>116.404</v>
      </c>
      <c r="F19" s="14">
        <v>117.997</v>
      </c>
      <c r="G19" s="14">
        <v>124.057</v>
      </c>
      <c r="H19" s="14">
        <v>113.02500000000001</v>
      </c>
      <c r="I19" s="14">
        <v>117.36799999999999</v>
      </c>
      <c r="J19" s="14">
        <v>129.02600000000001</v>
      </c>
      <c r="K19" s="14">
        <v>136.96100000000001</v>
      </c>
      <c r="L19" s="14">
        <v>178.14400000000001</v>
      </c>
      <c r="M19" s="14">
        <v>241.881</v>
      </c>
      <c r="N19" s="14">
        <v>286.86500000000001</v>
      </c>
      <c r="O19" s="14">
        <v>324.83699999999999</v>
      </c>
      <c r="P19" s="14">
        <v>713.66499999999996</v>
      </c>
      <c r="Q19" s="14">
        <v>530.18499999999995</v>
      </c>
      <c r="R19" s="14">
        <v>626.00300000000004</v>
      </c>
      <c r="S19" s="14">
        <v>855.351</v>
      </c>
      <c r="T19" s="14">
        <v>1030.355</v>
      </c>
      <c r="U19" s="14">
        <v>721.45</v>
      </c>
      <c r="V19" s="14">
        <v>582.13800000000003</v>
      </c>
      <c r="W19" s="14">
        <v>542.74900000000002</v>
      </c>
      <c r="X19" s="14">
        <v>610.22199999999998</v>
      </c>
      <c r="Y19" s="14">
        <v>762.50099999999998</v>
      </c>
      <c r="Z19" s="14">
        <v>780.17200000000003</v>
      </c>
      <c r="AA19" s="14">
        <v>560.05200000000002</v>
      </c>
      <c r="AB19" s="14">
        <v>482.87</v>
      </c>
      <c r="AC19" s="14">
        <v>1090.107</v>
      </c>
      <c r="AD19" s="14">
        <v>5736.625</v>
      </c>
      <c r="AE19" s="14">
        <v>4316.1970000000001</v>
      </c>
      <c r="AF19" s="14" t="s">
        <v>55</v>
      </c>
    </row>
    <row r="20" spans="1:32" x14ac:dyDescent="0.15">
      <c r="A20" s="10" t="s">
        <v>56</v>
      </c>
      <c r="B20" s="16">
        <v>0.24788299999999999</v>
      </c>
      <c r="C20" s="16">
        <v>0.257606</v>
      </c>
      <c r="D20" s="20" t="s">
        <v>50</v>
      </c>
      <c r="E20" s="16">
        <v>0.24574299999999999</v>
      </c>
      <c r="F20" s="16">
        <v>0.229881</v>
      </c>
      <c r="G20" s="16">
        <v>0.25127699999999997</v>
      </c>
      <c r="H20" s="16">
        <v>0.225242</v>
      </c>
      <c r="I20" s="16">
        <v>0.22294700000000001</v>
      </c>
      <c r="J20" s="16">
        <v>0.23297899999999999</v>
      </c>
      <c r="K20" s="16">
        <v>0.19797600000000001</v>
      </c>
      <c r="L20" s="16">
        <v>0.22592300000000001</v>
      </c>
      <c r="M20" s="16">
        <v>0.26996500000000001</v>
      </c>
      <c r="N20" s="16">
        <v>0.27506799999999998</v>
      </c>
      <c r="O20" s="16">
        <v>0.27354000000000001</v>
      </c>
      <c r="P20" s="16">
        <v>0.40226400000000001</v>
      </c>
      <c r="Q20" s="16">
        <v>0.36852699999999999</v>
      </c>
      <c r="R20" s="16">
        <v>0.34200000000000003</v>
      </c>
      <c r="S20" s="16">
        <v>0.39871099999999998</v>
      </c>
      <c r="T20" s="16">
        <v>0.42416100000000001</v>
      </c>
      <c r="U20" s="16">
        <v>0.32746399999999998</v>
      </c>
      <c r="V20" s="16">
        <v>0.28901399999999999</v>
      </c>
      <c r="W20" s="16">
        <v>0.31402999999999998</v>
      </c>
      <c r="X20" s="16">
        <v>0.31465700000000002</v>
      </c>
      <c r="Y20" s="16">
        <v>0.35344700000000001</v>
      </c>
      <c r="Z20" s="16">
        <v>0.34432400000000002</v>
      </c>
      <c r="AA20" s="16">
        <v>0.28814299999999998</v>
      </c>
      <c r="AB20" s="16">
        <v>0.26572299999999999</v>
      </c>
      <c r="AC20" s="16">
        <v>0.38084800000000002</v>
      </c>
      <c r="AD20" s="16">
        <v>0.53560300000000005</v>
      </c>
      <c r="AE20" s="16">
        <v>0.46463399999999999</v>
      </c>
      <c r="AF20" s="21">
        <v>0.442</v>
      </c>
    </row>
    <row r="21" spans="1:32" x14ac:dyDescent="0.15">
      <c r="A21" s="4"/>
      <c r="B21" s="4"/>
      <c r="C21" s="4"/>
      <c r="D21" s="20"/>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15">
      <c r="A22" s="9" t="s">
        <v>57</v>
      </c>
      <c r="B22" s="14">
        <v>48.582999999999998</v>
      </c>
      <c r="C22" s="14">
        <v>68.231999999999999</v>
      </c>
      <c r="D22" s="20" t="s">
        <v>50</v>
      </c>
      <c r="E22" s="14">
        <v>107.432</v>
      </c>
      <c r="F22" s="14">
        <v>112.773</v>
      </c>
      <c r="G22" s="14">
        <v>142.35599999999999</v>
      </c>
      <c r="H22" s="14">
        <v>130.40700000000001</v>
      </c>
      <c r="I22" s="14">
        <v>137.86099999999999</v>
      </c>
      <c r="J22" s="14">
        <v>145.584</v>
      </c>
      <c r="K22" s="14">
        <v>149.53100000000001</v>
      </c>
      <c r="L22" s="14">
        <v>185.30199999999999</v>
      </c>
      <c r="M22" s="14">
        <v>252.625</v>
      </c>
      <c r="N22" s="14">
        <v>310.70100000000002</v>
      </c>
      <c r="O22" s="14">
        <v>355.35399999999998</v>
      </c>
      <c r="P22" s="14">
        <v>741.44399999999996</v>
      </c>
      <c r="Q22" s="14">
        <v>591.74099999999999</v>
      </c>
      <c r="R22" s="14">
        <v>656.48900000000003</v>
      </c>
      <c r="S22" s="14">
        <v>948.22699999999998</v>
      </c>
      <c r="T22" s="14">
        <v>1098.683</v>
      </c>
      <c r="U22" s="14">
        <v>797.53599999999994</v>
      </c>
      <c r="V22" s="14">
        <v>686.39700000000005</v>
      </c>
      <c r="W22" s="14">
        <v>691.36</v>
      </c>
      <c r="X22" s="14">
        <v>753.14200000000005</v>
      </c>
      <c r="Y22" s="14">
        <v>889.29</v>
      </c>
      <c r="Z22" s="14">
        <v>889.14700000000005</v>
      </c>
      <c r="AA22" s="14">
        <v>633.07000000000005</v>
      </c>
      <c r="AB22" s="14">
        <v>499.74900000000002</v>
      </c>
      <c r="AC22" s="14">
        <v>1136.0630000000001</v>
      </c>
      <c r="AD22" s="14">
        <v>5813.7730000000001</v>
      </c>
      <c r="AE22" s="14">
        <v>4439.6970000000001</v>
      </c>
      <c r="AF22" s="17">
        <v>3395.05098</v>
      </c>
    </row>
    <row r="23" spans="1:32" x14ac:dyDescent="0.15">
      <c r="A23" s="10" t="s">
        <v>56</v>
      </c>
      <c r="B23" s="16">
        <v>0.154777</v>
      </c>
      <c r="C23" s="16">
        <v>0.16658400000000001</v>
      </c>
      <c r="D23" s="20" t="s">
        <v>50</v>
      </c>
      <c r="E23" s="16">
        <v>0.226802</v>
      </c>
      <c r="F23" s="16">
        <v>0.21970400000000001</v>
      </c>
      <c r="G23" s="16">
        <v>0.28834100000000001</v>
      </c>
      <c r="H23" s="16">
        <v>0.259882</v>
      </c>
      <c r="I23" s="16">
        <v>0.261874</v>
      </c>
      <c r="J23" s="16">
        <v>0.26287700000000003</v>
      </c>
      <c r="K23" s="16">
        <v>0.216145</v>
      </c>
      <c r="L23" s="16">
        <v>0.23499999999999999</v>
      </c>
      <c r="M23" s="16">
        <v>0.28195599999999998</v>
      </c>
      <c r="N23" s="16">
        <v>0.29792400000000002</v>
      </c>
      <c r="O23" s="16">
        <v>0.299238</v>
      </c>
      <c r="P23" s="16">
        <v>0.41792200000000002</v>
      </c>
      <c r="Q23" s="16">
        <v>0.41131400000000001</v>
      </c>
      <c r="R23" s="16">
        <v>0.35865599999999997</v>
      </c>
      <c r="S23" s="16">
        <v>0.44200400000000001</v>
      </c>
      <c r="T23" s="16">
        <v>0.452289</v>
      </c>
      <c r="U23" s="16">
        <v>0.36199900000000002</v>
      </c>
      <c r="V23" s="16">
        <v>0.34077600000000002</v>
      </c>
      <c r="W23" s="16">
        <v>0.40001500000000001</v>
      </c>
      <c r="X23" s="16">
        <v>0.388353</v>
      </c>
      <c r="Y23" s="16">
        <v>0.412219</v>
      </c>
      <c r="Z23" s="16">
        <v>0.39241999999999999</v>
      </c>
      <c r="AA23" s="16">
        <v>0.32571099999999997</v>
      </c>
      <c r="AB23" s="16">
        <v>0.27501100000000001</v>
      </c>
      <c r="AC23" s="16">
        <v>0.39690300000000001</v>
      </c>
      <c r="AD23" s="16">
        <v>0.54280600000000001</v>
      </c>
      <c r="AE23" s="16">
        <v>0.47792800000000002</v>
      </c>
      <c r="AF23" s="21">
        <v>0.438877421878</v>
      </c>
    </row>
    <row r="24" spans="1:32" x14ac:dyDescent="0.15">
      <c r="A24" s="4"/>
      <c r="B24" s="4"/>
      <c r="C24" s="4"/>
      <c r="D24" s="20"/>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15">
      <c r="A25" s="9" t="s">
        <v>58</v>
      </c>
      <c r="B25" s="14">
        <v>29.956</v>
      </c>
      <c r="C25" s="14">
        <v>46.079000000000001</v>
      </c>
      <c r="D25" s="20" t="s">
        <v>50</v>
      </c>
      <c r="E25" s="14">
        <v>76.647999999999996</v>
      </c>
      <c r="F25" s="14">
        <v>72.849999999999994</v>
      </c>
      <c r="G25" s="14">
        <v>82.972999999999999</v>
      </c>
      <c r="H25" s="14">
        <v>67.268000000000001</v>
      </c>
      <c r="I25" s="14">
        <v>73.72</v>
      </c>
      <c r="J25" s="14">
        <v>82.683000000000007</v>
      </c>
      <c r="K25" s="14">
        <v>86.370999999999995</v>
      </c>
      <c r="L25" s="14">
        <v>122.43899999999999</v>
      </c>
      <c r="M25" s="14">
        <v>180.00299999999999</v>
      </c>
      <c r="N25" s="14">
        <v>217.203</v>
      </c>
      <c r="O25" s="14">
        <v>254.56399999999999</v>
      </c>
      <c r="P25" s="14">
        <v>627.95600000000002</v>
      </c>
      <c r="Q25" s="14">
        <v>450.34500000000003</v>
      </c>
      <c r="R25" s="14">
        <v>512.01700000000005</v>
      </c>
      <c r="S25" s="14">
        <v>752.26499999999999</v>
      </c>
      <c r="T25" s="14">
        <v>902.46299999999997</v>
      </c>
      <c r="U25" s="14">
        <v>590.73900000000003</v>
      </c>
      <c r="V25" s="14">
        <v>435.048</v>
      </c>
      <c r="W25" s="14">
        <v>383.62099999999998</v>
      </c>
      <c r="X25" s="14">
        <v>471.87299999999999</v>
      </c>
      <c r="Y25" s="14">
        <v>656.62199999999996</v>
      </c>
      <c r="Z25" s="14">
        <v>672.65599999999995</v>
      </c>
      <c r="AA25" s="14">
        <v>442.53100000000001</v>
      </c>
      <c r="AB25" s="14">
        <v>305.45</v>
      </c>
      <c r="AC25" s="14">
        <v>932.19799999999998</v>
      </c>
      <c r="AD25" s="14">
        <v>5579.5209999999997</v>
      </c>
      <c r="AE25" s="14">
        <v>4185.085</v>
      </c>
      <c r="AF25" s="17">
        <v>3054.54972</v>
      </c>
    </row>
    <row r="26" spans="1:32" x14ac:dyDescent="0.15">
      <c r="A26" s="10" t="s">
        <v>56</v>
      </c>
      <c r="B26" s="16">
        <v>9.5435000000000006E-2</v>
      </c>
      <c r="C26" s="16">
        <v>0.112499</v>
      </c>
      <c r="D26" s="20" t="s">
        <v>50</v>
      </c>
      <c r="E26" s="16">
        <v>0.16181300000000001</v>
      </c>
      <c r="F26" s="16">
        <v>0.141926</v>
      </c>
      <c r="G26" s="16">
        <v>0.16806099999999999</v>
      </c>
      <c r="H26" s="16">
        <v>0.13405500000000001</v>
      </c>
      <c r="I26" s="16">
        <v>0.14003499999999999</v>
      </c>
      <c r="J26" s="16">
        <v>0.14929799999999999</v>
      </c>
      <c r="K26" s="16">
        <v>0.124848</v>
      </c>
      <c r="L26" s="16">
        <v>0.155277</v>
      </c>
      <c r="M26" s="16">
        <v>0.200902</v>
      </c>
      <c r="N26" s="16">
        <v>0.20827100000000001</v>
      </c>
      <c r="O26" s="16">
        <v>0.214364</v>
      </c>
      <c r="P26" s="16">
        <v>0.35395300000000002</v>
      </c>
      <c r="Q26" s="16">
        <v>0.313031</v>
      </c>
      <c r="R26" s="16">
        <v>0.279727</v>
      </c>
      <c r="S26" s="16">
        <v>0.350659</v>
      </c>
      <c r="T26" s="16">
        <v>0.37151200000000001</v>
      </c>
      <c r="U26" s="16">
        <v>0.26813500000000001</v>
      </c>
      <c r="V26" s="16">
        <v>0.21598800000000001</v>
      </c>
      <c r="W26" s="16">
        <v>0.22195999999999999</v>
      </c>
      <c r="X26" s="16">
        <v>0.24331800000000001</v>
      </c>
      <c r="Y26" s="16">
        <v>0.30436800000000003</v>
      </c>
      <c r="Z26" s="16">
        <v>0.296873</v>
      </c>
      <c r="AA26" s="16">
        <v>0.22767899999999999</v>
      </c>
      <c r="AB26" s="16">
        <v>0.16808899999999999</v>
      </c>
      <c r="AC26" s="16">
        <v>0.325679</v>
      </c>
      <c r="AD26" s="16">
        <v>0.52093500000000004</v>
      </c>
      <c r="AE26" s="16">
        <v>0.45051999999999998</v>
      </c>
      <c r="AF26" s="21">
        <v>0.39486090606899998</v>
      </c>
    </row>
    <row r="27" spans="1:32" x14ac:dyDescent="0.15">
      <c r="A27" s="4"/>
      <c r="B27" s="4"/>
      <c r="C27" s="4"/>
      <c r="D27" s="20"/>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ht="12" x14ac:dyDescent="0.15">
      <c r="A28" s="9" t="s">
        <v>59</v>
      </c>
      <c r="B28" s="14">
        <v>23.462</v>
      </c>
      <c r="C28" s="14">
        <v>42.018999999999998</v>
      </c>
      <c r="D28" s="20" t="s">
        <v>50</v>
      </c>
      <c r="E28" s="14">
        <v>74.132000000000005</v>
      </c>
      <c r="F28" s="14">
        <v>63.603000000000002</v>
      </c>
      <c r="G28" s="14">
        <v>51.183</v>
      </c>
      <c r="H28" s="14">
        <v>30.033999999999999</v>
      </c>
      <c r="I28" s="14">
        <v>37.418999999999997</v>
      </c>
      <c r="J28" s="14">
        <v>42.563000000000002</v>
      </c>
      <c r="K28" s="14">
        <v>50.406999999999996</v>
      </c>
      <c r="L28" s="14">
        <v>79.370999999999995</v>
      </c>
      <c r="M28" s="14">
        <v>114.545</v>
      </c>
      <c r="N28" s="14">
        <v>145.99199999999999</v>
      </c>
      <c r="O28" s="14">
        <v>183.81299999999999</v>
      </c>
      <c r="P28" s="14">
        <v>504.899</v>
      </c>
      <c r="Q28" s="14">
        <v>339.76299999999998</v>
      </c>
      <c r="R28" s="14">
        <v>387.27100000000002</v>
      </c>
      <c r="S28" s="14">
        <v>554.11900000000003</v>
      </c>
      <c r="T28" s="14">
        <v>657.36900000000003</v>
      </c>
      <c r="U28" s="14">
        <v>474.57</v>
      </c>
      <c r="V28" s="14">
        <v>244.27799999999999</v>
      </c>
      <c r="W28" s="14">
        <v>224.52</v>
      </c>
      <c r="X28" s="14">
        <v>281.92399999999998</v>
      </c>
      <c r="Y28" s="14">
        <v>428.41699999999997</v>
      </c>
      <c r="Z28" s="14">
        <v>442.06299999999999</v>
      </c>
      <c r="AA28" s="14">
        <v>280.60300000000001</v>
      </c>
      <c r="AB28" s="14">
        <v>168.35900000000001</v>
      </c>
      <c r="AC28" s="14">
        <v>592.20500000000004</v>
      </c>
      <c r="AD28" s="14">
        <v>3914.2840000000001</v>
      </c>
      <c r="AE28" s="14">
        <v>2966.44</v>
      </c>
      <c r="AF28" s="14" t="s">
        <v>55</v>
      </c>
    </row>
    <row r="29" spans="1:32" ht="12" x14ac:dyDescent="0.15">
      <c r="A29" s="10" t="s">
        <v>56</v>
      </c>
      <c r="B29" s="16">
        <v>7.4746000000000007E-2</v>
      </c>
      <c r="C29" s="16">
        <v>0.102587</v>
      </c>
      <c r="D29" s="20" t="s">
        <v>50</v>
      </c>
      <c r="E29" s="16">
        <v>0.156501</v>
      </c>
      <c r="F29" s="16">
        <v>0.12391099999999999</v>
      </c>
      <c r="G29" s="16">
        <v>0.103671</v>
      </c>
      <c r="H29" s="16">
        <v>5.9853000000000003E-2</v>
      </c>
      <c r="I29" s="16">
        <v>7.1079000000000003E-2</v>
      </c>
      <c r="J29" s="16">
        <v>7.6855000000000007E-2</v>
      </c>
      <c r="K29" s="16">
        <v>7.2861999999999996E-2</v>
      </c>
      <c r="L29" s="16">
        <v>0.100658</v>
      </c>
      <c r="M29" s="16">
        <v>0.12784400000000001</v>
      </c>
      <c r="N29" s="16">
        <v>0.139988</v>
      </c>
      <c r="O29" s="16">
        <v>0.15478600000000001</v>
      </c>
      <c r="P29" s="16">
        <v>0.28459099999999998</v>
      </c>
      <c r="Q29" s="16">
        <v>0.23616599999999999</v>
      </c>
      <c r="R29" s="16">
        <v>0.21157500000000001</v>
      </c>
      <c r="S29" s="16">
        <v>0.25829600000000003</v>
      </c>
      <c r="T29" s="16">
        <v>0.27061499999999999</v>
      </c>
      <c r="U29" s="16">
        <v>0.21540599999999999</v>
      </c>
      <c r="V29" s="16">
        <v>0.121277</v>
      </c>
      <c r="W29" s="16">
        <v>0.12990499999999999</v>
      </c>
      <c r="X29" s="16">
        <v>0.145372</v>
      </c>
      <c r="Y29" s="16">
        <v>0.19858700000000001</v>
      </c>
      <c r="Z29" s="16">
        <v>0.195102</v>
      </c>
      <c r="AA29" s="16">
        <v>0.144368</v>
      </c>
      <c r="AB29" s="16">
        <v>9.2646999999999993E-2</v>
      </c>
      <c r="AC29" s="16">
        <v>0.206897</v>
      </c>
      <c r="AD29" s="16">
        <v>0.36545899999999998</v>
      </c>
      <c r="AE29" s="16">
        <v>0.31933400000000001</v>
      </c>
      <c r="AF29" s="15" t="s">
        <v>55</v>
      </c>
    </row>
    <row r="30" spans="1:32" x14ac:dyDescent="0.15">
      <c r="A30" s="4"/>
      <c r="B30" s="4"/>
      <c r="C30" s="4"/>
      <c r="D30" s="20"/>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15">
      <c r="A31" s="9" t="s">
        <v>60</v>
      </c>
      <c r="B31" s="14">
        <v>23.254000000000001</v>
      </c>
      <c r="C31" s="14">
        <v>40.729999999999997</v>
      </c>
      <c r="D31" s="20" t="s">
        <v>50</v>
      </c>
      <c r="E31" s="14">
        <v>70.215000000000003</v>
      </c>
      <c r="F31" s="14">
        <v>62.326999999999998</v>
      </c>
      <c r="G31" s="14">
        <v>48.075000000000003</v>
      </c>
      <c r="H31" s="14">
        <v>27.103999999999999</v>
      </c>
      <c r="I31" s="14">
        <v>30.102</v>
      </c>
      <c r="J31" s="14">
        <v>40.201999999999998</v>
      </c>
      <c r="K31" s="14">
        <v>46.753</v>
      </c>
      <c r="L31" s="14">
        <v>74.231999999999999</v>
      </c>
      <c r="M31" s="14">
        <v>113.506</v>
      </c>
      <c r="N31" s="14">
        <v>141.27699999999999</v>
      </c>
      <c r="O31" s="14">
        <v>180.02099999999999</v>
      </c>
      <c r="P31" s="14">
        <v>501.40699999999998</v>
      </c>
      <c r="Q31" s="14">
        <v>338.29700000000003</v>
      </c>
      <c r="R31" s="14">
        <v>382.12200000000001</v>
      </c>
      <c r="S31" s="14">
        <v>545.75800000000004</v>
      </c>
      <c r="T31" s="14">
        <v>649.16700000000003</v>
      </c>
      <c r="U31" s="14">
        <v>467.113</v>
      </c>
      <c r="V31" s="14">
        <v>236.88900000000001</v>
      </c>
      <c r="W31" s="14">
        <v>220.35599999999999</v>
      </c>
      <c r="X31" s="14">
        <v>278.29000000000002</v>
      </c>
      <c r="Y31" s="14">
        <v>427.697</v>
      </c>
      <c r="Z31" s="14">
        <v>439.83</v>
      </c>
      <c r="AA31" s="14">
        <v>278.11500000000001</v>
      </c>
      <c r="AB31" s="14">
        <v>164.518</v>
      </c>
      <c r="AC31" s="14">
        <v>585.45399999999995</v>
      </c>
      <c r="AD31" s="14">
        <v>3906.3110000000001</v>
      </c>
      <c r="AE31" s="14">
        <v>2960.5140000000001</v>
      </c>
      <c r="AF31" s="17">
        <v>2223.70534</v>
      </c>
    </row>
    <row r="32" spans="1:32" x14ac:dyDescent="0.15">
      <c r="A32" s="10" t="s">
        <v>56</v>
      </c>
      <c r="B32" s="16">
        <v>7.4082999999999996E-2</v>
      </c>
      <c r="C32" s="16">
        <v>9.9440000000000001E-2</v>
      </c>
      <c r="D32" s="20" t="s">
        <v>50</v>
      </c>
      <c r="E32" s="16">
        <v>0.148232</v>
      </c>
      <c r="F32" s="16">
        <v>0.12142500000000001</v>
      </c>
      <c r="G32" s="16">
        <v>9.7375000000000003E-2</v>
      </c>
      <c r="H32" s="16">
        <v>5.4014E-2</v>
      </c>
      <c r="I32" s="16">
        <v>5.7180000000000002E-2</v>
      </c>
      <c r="J32" s="16">
        <v>7.2591000000000003E-2</v>
      </c>
      <c r="K32" s="16">
        <v>6.7581000000000002E-2</v>
      </c>
      <c r="L32" s="16">
        <v>9.4141000000000002E-2</v>
      </c>
      <c r="M32" s="16">
        <v>0.12668499999999999</v>
      </c>
      <c r="N32" s="16">
        <v>0.135467</v>
      </c>
      <c r="O32" s="16">
        <v>0.15159300000000001</v>
      </c>
      <c r="P32" s="16">
        <v>0.28262300000000001</v>
      </c>
      <c r="Q32" s="16">
        <v>0.23514699999999999</v>
      </c>
      <c r="R32" s="16">
        <v>0.208762</v>
      </c>
      <c r="S32" s="16">
        <v>0.25439800000000001</v>
      </c>
      <c r="T32" s="16">
        <v>0.267239</v>
      </c>
      <c r="U32" s="16">
        <v>0.21202099999999999</v>
      </c>
      <c r="V32" s="16">
        <v>0.117608</v>
      </c>
      <c r="W32" s="16">
        <v>0.127496</v>
      </c>
      <c r="X32" s="16">
        <v>0.14349799999999999</v>
      </c>
      <c r="Y32" s="16">
        <v>0.19825300000000001</v>
      </c>
      <c r="Z32" s="16">
        <v>0.19411600000000001</v>
      </c>
      <c r="AA32" s="16">
        <v>0.14308799999999999</v>
      </c>
      <c r="AB32" s="16">
        <v>9.0534000000000003E-2</v>
      </c>
      <c r="AC32" s="16">
        <v>0.204538</v>
      </c>
      <c r="AD32" s="16">
        <v>0.36471500000000001</v>
      </c>
      <c r="AE32" s="16">
        <v>0.31869599999999998</v>
      </c>
      <c r="AF32" s="21">
        <v>0.28745785332399998</v>
      </c>
    </row>
    <row r="33" spans="1:255" x14ac:dyDescent="0.15">
      <c r="A33" s="4"/>
      <c r="B33" s="4"/>
      <c r="C33" s="4"/>
      <c r="D33" s="20"/>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255" x14ac:dyDescent="0.15">
      <c r="A34" s="9" t="s">
        <v>61</v>
      </c>
      <c r="B34" s="17">
        <v>0.10373300000000001</v>
      </c>
      <c r="C34" s="17">
        <v>0.15364700000000001</v>
      </c>
      <c r="D34" s="20" t="s">
        <v>50</v>
      </c>
      <c r="E34" s="17">
        <v>0.29164600000000002</v>
      </c>
      <c r="F34" s="17">
        <v>0.258882</v>
      </c>
      <c r="G34" s="17">
        <v>0.18584500000000001</v>
      </c>
      <c r="H34" s="17">
        <v>0.102979</v>
      </c>
      <c r="I34" s="17">
        <v>0.13311700000000001</v>
      </c>
      <c r="J34" s="17">
        <v>0.15274399999999999</v>
      </c>
      <c r="K34" s="17">
        <v>0.17763499999999999</v>
      </c>
      <c r="L34" s="17">
        <v>0.28203899999999998</v>
      </c>
      <c r="M34" s="17">
        <v>0.43125799999999997</v>
      </c>
      <c r="N34" s="17">
        <v>0.53677200000000003</v>
      </c>
      <c r="O34" s="17">
        <v>0.68397799999999997</v>
      </c>
      <c r="P34" s="17">
        <v>1.905063</v>
      </c>
      <c r="Q34" s="17">
        <v>1.2853000000000001</v>
      </c>
      <c r="R34" s="17">
        <v>1.45</v>
      </c>
      <c r="S34" s="17">
        <v>2.0699999999999998</v>
      </c>
      <c r="T34" s="17">
        <v>2.466472</v>
      </c>
      <c r="U34" s="17">
        <v>1.77</v>
      </c>
      <c r="V34" s="17">
        <v>0.9</v>
      </c>
      <c r="W34" s="17">
        <v>0.837229</v>
      </c>
      <c r="X34" s="17">
        <v>1.0572999999999999</v>
      </c>
      <c r="Y34" s="17">
        <v>1.625</v>
      </c>
      <c r="Z34" s="17">
        <v>1.6710989999999999</v>
      </c>
      <c r="AA34" s="17">
        <v>1.0567</v>
      </c>
      <c r="AB34" s="17">
        <v>0.62509999999999999</v>
      </c>
      <c r="AC34" s="17">
        <v>2.0495999999999999</v>
      </c>
      <c r="AD34" s="17">
        <v>13.675700000000001</v>
      </c>
      <c r="AE34" s="17">
        <v>10.364504</v>
      </c>
      <c r="AF34" s="17">
        <v>7.9156899999999997</v>
      </c>
    </row>
    <row r="35" spans="1:255" ht="12" x14ac:dyDescent="0.15">
      <c r="A35" s="10" t="s">
        <v>52</v>
      </c>
      <c r="B35" s="15" t="s">
        <v>53</v>
      </c>
      <c r="C35" s="16">
        <v>0.48117700000000002</v>
      </c>
      <c r="D35" s="20" t="s">
        <v>50</v>
      </c>
      <c r="E35" s="15" t="s">
        <v>53</v>
      </c>
      <c r="F35" s="16">
        <v>-0.112342</v>
      </c>
      <c r="G35" s="15" t="s">
        <v>53</v>
      </c>
      <c r="H35" s="16">
        <v>-0.44588800000000001</v>
      </c>
      <c r="I35" s="16">
        <v>0.292661</v>
      </c>
      <c r="J35" s="16">
        <v>0.14744099999999999</v>
      </c>
      <c r="K35" s="16">
        <v>0.16295799999999999</v>
      </c>
      <c r="L35" s="16">
        <v>0.58774400000000004</v>
      </c>
      <c r="M35" s="16">
        <v>0.52907199999999999</v>
      </c>
      <c r="N35" s="16">
        <v>0.24466499999999999</v>
      </c>
      <c r="O35" s="16">
        <v>0.27424300000000001</v>
      </c>
      <c r="P35" s="16">
        <v>1.785269</v>
      </c>
      <c r="Q35" s="16">
        <v>-0.32532499999999998</v>
      </c>
      <c r="R35" s="16">
        <v>0.128141</v>
      </c>
      <c r="S35" s="16">
        <v>0.42758600000000002</v>
      </c>
      <c r="T35" s="16">
        <v>0.19153200000000001</v>
      </c>
      <c r="U35" s="16">
        <v>-0.28237600000000002</v>
      </c>
      <c r="V35" s="16">
        <v>-0.49152600000000002</v>
      </c>
      <c r="W35" s="16">
        <v>-6.9746000000000002E-2</v>
      </c>
      <c r="X35" s="16">
        <v>0.26285599999999998</v>
      </c>
      <c r="Y35" s="16">
        <v>0.53693299999999999</v>
      </c>
      <c r="Z35" s="16">
        <v>2.8368000000000001E-2</v>
      </c>
      <c r="AA35" s="16">
        <v>-0.36766199999999999</v>
      </c>
      <c r="AB35" s="16">
        <v>-0.40844200000000003</v>
      </c>
      <c r="AC35" s="16">
        <v>2.2788349999999999</v>
      </c>
      <c r="AD35" s="16">
        <v>5.6723749999999997</v>
      </c>
      <c r="AE35" s="16">
        <v>-3.7812999999999999E-2</v>
      </c>
      <c r="AF35" s="21">
        <v>-0.42136769005800001</v>
      </c>
    </row>
    <row r="36" spans="1:255" x14ac:dyDescent="0.15">
      <c r="A36" s="4"/>
      <c r="B36" s="4"/>
      <c r="C36" s="4"/>
      <c r="D36" s="20"/>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255" x14ac:dyDescent="0.15">
      <c r="A37" s="4"/>
      <c r="B37" s="4" t="s">
        <v>62</v>
      </c>
      <c r="C37" s="4" t="s">
        <v>62</v>
      </c>
      <c r="D37" s="20"/>
      <c r="E37" s="4" t="s">
        <v>62</v>
      </c>
      <c r="F37" s="4" t="s">
        <v>62</v>
      </c>
      <c r="G37" s="4" t="s">
        <v>62</v>
      </c>
      <c r="H37" s="4" t="s">
        <v>62</v>
      </c>
      <c r="I37" s="4" t="s">
        <v>62</v>
      </c>
      <c r="J37" s="4" t="s">
        <v>62</v>
      </c>
      <c r="K37" s="4" t="s">
        <v>62</v>
      </c>
      <c r="L37" s="4" t="s">
        <v>62</v>
      </c>
      <c r="M37" s="4" t="s">
        <v>62</v>
      </c>
      <c r="N37" s="4" t="s">
        <v>62</v>
      </c>
      <c r="O37" s="4" t="s">
        <v>62</v>
      </c>
      <c r="P37" s="4" t="s">
        <v>62</v>
      </c>
      <c r="Q37" s="4" t="s">
        <v>62</v>
      </c>
      <c r="R37" s="4" t="s">
        <v>62</v>
      </c>
      <c r="S37" s="4" t="s">
        <v>62</v>
      </c>
      <c r="T37" s="4" t="s">
        <v>62</v>
      </c>
      <c r="U37" s="4" t="s">
        <v>62</v>
      </c>
      <c r="V37" s="4" t="s">
        <v>62</v>
      </c>
      <c r="W37" s="4" t="s">
        <v>62</v>
      </c>
      <c r="X37" s="4" t="s">
        <v>62</v>
      </c>
      <c r="Y37" s="4" t="s">
        <v>62</v>
      </c>
      <c r="Z37" s="4" t="s">
        <v>62</v>
      </c>
      <c r="AA37" s="4" t="s">
        <v>62</v>
      </c>
      <c r="AB37" s="4" t="s">
        <v>62</v>
      </c>
      <c r="AC37" s="4" t="s">
        <v>62</v>
      </c>
      <c r="AD37" s="4" t="s">
        <v>62</v>
      </c>
      <c r="AE37" s="4" t="s">
        <v>62</v>
      </c>
      <c r="AF37" s="4" t="s">
        <v>62</v>
      </c>
    </row>
    <row r="38" spans="1:255" ht="12" x14ac:dyDescent="0.15">
      <c r="A38" s="4" t="s">
        <v>48</v>
      </c>
      <c r="B38" s="18" t="s">
        <v>49</v>
      </c>
      <c r="C38" s="18" t="s">
        <v>49</v>
      </c>
      <c r="D38" s="20" t="s">
        <v>50</v>
      </c>
      <c r="E38" s="18" t="s">
        <v>49</v>
      </c>
      <c r="F38" s="18" t="s">
        <v>49</v>
      </c>
      <c r="G38" s="18" t="s">
        <v>49</v>
      </c>
      <c r="H38" s="18" t="s">
        <v>49</v>
      </c>
      <c r="I38" s="18" t="s">
        <v>49</v>
      </c>
      <c r="J38" s="18" t="s">
        <v>49</v>
      </c>
      <c r="K38" s="18" t="s">
        <v>49</v>
      </c>
      <c r="L38" s="18" t="s">
        <v>49</v>
      </c>
      <c r="M38" s="18" t="s">
        <v>49</v>
      </c>
      <c r="N38" s="18" t="s">
        <v>49</v>
      </c>
      <c r="O38" s="18" t="s">
        <v>49</v>
      </c>
      <c r="P38" s="18" t="s">
        <v>49</v>
      </c>
      <c r="Q38" s="18" t="s">
        <v>49</v>
      </c>
      <c r="R38" s="18" t="s">
        <v>49</v>
      </c>
      <c r="S38" s="18" t="s">
        <v>49</v>
      </c>
      <c r="T38" s="18" t="s">
        <v>49</v>
      </c>
      <c r="U38" s="18" t="s">
        <v>49</v>
      </c>
      <c r="V38" s="18" t="s">
        <v>49</v>
      </c>
      <c r="W38" s="18" t="s">
        <v>49</v>
      </c>
      <c r="X38" s="18" t="s">
        <v>49</v>
      </c>
      <c r="Y38" s="18" t="s">
        <v>49</v>
      </c>
      <c r="Z38" s="18" t="s">
        <v>49</v>
      </c>
      <c r="AA38" s="18" t="s">
        <v>49</v>
      </c>
      <c r="AB38" s="18" t="s">
        <v>49</v>
      </c>
      <c r="AC38" s="18" t="s">
        <v>49</v>
      </c>
      <c r="AD38" s="18" t="s">
        <v>49</v>
      </c>
      <c r="AE38" s="18" t="s">
        <v>49</v>
      </c>
      <c r="AF38" s="18" t="s">
        <v>49</v>
      </c>
    </row>
    <row r="39" spans="1:255" x14ac:dyDescent="0.15">
      <c r="A39" s="4" t="s">
        <v>63</v>
      </c>
      <c r="B39" s="19">
        <v>1</v>
      </c>
      <c r="C39" s="19">
        <v>1</v>
      </c>
      <c r="D39" s="20" t="s">
        <v>50</v>
      </c>
      <c r="E39" s="19">
        <v>1</v>
      </c>
      <c r="F39" s="19">
        <v>1</v>
      </c>
      <c r="G39" s="19">
        <v>1</v>
      </c>
      <c r="H39" s="19">
        <v>1</v>
      </c>
      <c r="I39" s="19">
        <v>1</v>
      </c>
      <c r="J39" s="19">
        <v>1</v>
      </c>
      <c r="K39" s="19">
        <v>1</v>
      </c>
      <c r="L39" s="19">
        <v>1</v>
      </c>
      <c r="M39" s="19">
        <v>1</v>
      </c>
      <c r="N39" s="19">
        <v>1</v>
      </c>
      <c r="O39" s="19">
        <v>1</v>
      </c>
      <c r="P39" s="19">
        <v>1</v>
      </c>
      <c r="Q39" s="19">
        <v>1</v>
      </c>
      <c r="R39" s="19">
        <v>1</v>
      </c>
      <c r="S39" s="19">
        <v>1</v>
      </c>
      <c r="T39" s="19">
        <v>1</v>
      </c>
      <c r="U39" s="19">
        <v>1</v>
      </c>
      <c r="V39" s="19">
        <v>1</v>
      </c>
      <c r="W39" s="19">
        <v>1</v>
      </c>
      <c r="X39" s="19">
        <v>1</v>
      </c>
      <c r="Y39" s="19">
        <v>1</v>
      </c>
      <c r="Z39" s="19">
        <v>1</v>
      </c>
      <c r="AA39" s="19">
        <v>1</v>
      </c>
      <c r="AB39" s="19">
        <v>1</v>
      </c>
      <c r="AC39" s="19">
        <v>1</v>
      </c>
      <c r="AD39" s="19">
        <v>1</v>
      </c>
      <c r="AE39" s="19">
        <v>1</v>
      </c>
      <c r="AF39" s="19">
        <v>1</v>
      </c>
    </row>
    <row r="40" spans="1:255" ht="12" x14ac:dyDescent="0.15">
      <c r="A40" s="4" t="s">
        <v>64</v>
      </c>
      <c r="B40" s="18" t="s">
        <v>65</v>
      </c>
      <c r="C40" s="18" t="s">
        <v>65</v>
      </c>
      <c r="D40" s="20" t="s">
        <v>50</v>
      </c>
      <c r="E40" s="18" t="s">
        <v>65</v>
      </c>
      <c r="F40" s="18" t="s">
        <v>65</v>
      </c>
      <c r="G40" s="18" t="s">
        <v>65</v>
      </c>
      <c r="H40" s="18" t="s">
        <v>65</v>
      </c>
      <c r="I40" s="18" t="s">
        <v>65</v>
      </c>
      <c r="J40" s="18" t="s">
        <v>65</v>
      </c>
      <c r="K40" s="18" t="s">
        <v>65</v>
      </c>
      <c r="L40" s="18" t="s">
        <v>65</v>
      </c>
      <c r="M40" s="18" t="s">
        <v>65</v>
      </c>
      <c r="N40" s="18" t="s">
        <v>65</v>
      </c>
      <c r="O40" s="18" t="s">
        <v>65</v>
      </c>
      <c r="P40" s="18" t="s">
        <v>65</v>
      </c>
      <c r="Q40" s="18" t="s">
        <v>65</v>
      </c>
      <c r="R40" s="18" t="s">
        <v>65</v>
      </c>
      <c r="S40" s="18" t="s">
        <v>65</v>
      </c>
      <c r="T40" s="18" t="s">
        <v>65</v>
      </c>
      <c r="U40" s="18" t="s">
        <v>65</v>
      </c>
      <c r="V40" s="18" t="s">
        <v>65</v>
      </c>
      <c r="W40" s="18" t="s">
        <v>65</v>
      </c>
      <c r="X40" s="18" t="s">
        <v>65</v>
      </c>
      <c r="Y40" s="18" t="s">
        <v>65</v>
      </c>
      <c r="Z40" s="18" t="s">
        <v>65</v>
      </c>
      <c r="AA40" s="18" t="s">
        <v>65</v>
      </c>
      <c r="AB40" s="18" t="s">
        <v>65</v>
      </c>
      <c r="AC40" s="18" t="s">
        <v>65</v>
      </c>
      <c r="AD40" s="18" t="s">
        <v>65</v>
      </c>
      <c r="AE40" s="18" t="s">
        <v>65</v>
      </c>
      <c r="AF40" s="18" t="s">
        <v>66</v>
      </c>
    </row>
    <row r="41" spans="1:255" x14ac:dyDescent="0.1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spans="1:255" x14ac:dyDescent="0.15">
      <c r="A42" t="s">
        <v>67</v>
      </c>
    </row>
    <row r="43" spans="1:255" x14ac:dyDescent="0.15">
      <c r="A43" t="s">
        <v>68</v>
      </c>
    </row>
    <row r="44" spans="1:255" x14ac:dyDescent="0.15">
      <c r="A44" t="s">
        <v>69</v>
      </c>
    </row>
    <row r="45" spans="1:255" x14ac:dyDescent="0.15">
      <c r="A45" t="s">
        <v>70</v>
      </c>
    </row>
    <row r="46" spans="1:255" x14ac:dyDescent="0.15">
      <c r="A46" t="s">
        <v>71</v>
      </c>
    </row>
    <row r="48" spans="1:255" x14ac:dyDescent="0.15">
      <c r="A48" s="6" t="s">
        <v>72</v>
      </c>
      <c r="B48" s="6"/>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68"/>
      <c r="FC48" s="68"/>
      <c r="FD48" s="68"/>
      <c r="FE48" s="68"/>
      <c r="FF48" s="68"/>
      <c r="FG48" s="68"/>
      <c r="FH48" s="68"/>
      <c r="FI48" s="68"/>
      <c r="FJ48" s="68"/>
      <c r="FK48" s="68"/>
      <c r="FL48" s="68"/>
      <c r="FM48" s="68"/>
      <c r="FN48" s="68"/>
      <c r="FO48" s="68"/>
      <c r="FP48" s="68"/>
      <c r="FQ48" s="68"/>
      <c r="FR48" s="68"/>
      <c r="FS48" s="68"/>
      <c r="FT48" s="68"/>
      <c r="FU48" s="68"/>
      <c r="FV48" s="68"/>
      <c r="FW48" s="68"/>
      <c r="FX48" s="68"/>
      <c r="FY48" s="68"/>
      <c r="FZ48" s="68"/>
      <c r="GA48" s="68"/>
      <c r="GB48" s="68"/>
      <c r="GC48" s="68"/>
      <c r="GD48" s="68"/>
      <c r="GE48" s="68"/>
      <c r="GF48" s="68"/>
      <c r="GG48" s="68"/>
      <c r="GH48" s="68"/>
      <c r="GI48" s="68"/>
      <c r="GJ48" s="68"/>
      <c r="GK48" s="68"/>
      <c r="GL48" s="68"/>
      <c r="GM48" s="68"/>
      <c r="GN48" s="68"/>
      <c r="GO48" s="68"/>
      <c r="GP48" s="68"/>
      <c r="GQ48" s="68"/>
      <c r="GR48" s="68"/>
      <c r="GS48" s="68"/>
      <c r="GT48" s="68"/>
      <c r="GU48" s="68"/>
      <c r="GV48" s="68"/>
      <c r="GW48" s="68"/>
      <c r="GX48" s="68"/>
      <c r="GY48" s="68"/>
      <c r="GZ48" s="68"/>
      <c r="HA48" s="68"/>
      <c r="HB48" s="68"/>
      <c r="HC48" s="68"/>
      <c r="HD48" s="68"/>
      <c r="HE48" s="68"/>
      <c r="HF48" s="68"/>
      <c r="HG48" s="68"/>
      <c r="HH48" s="68"/>
      <c r="HI48" s="68"/>
      <c r="HJ48" s="68"/>
      <c r="HK48" s="68"/>
      <c r="HL48" s="68"/>
      <c r="HM48" s="68"/>
      <c r="HN48" s="68"/>
      <c r="HO48" s="68"/>
      <c r="HP48" s="68"/>
      <c r="HQ48" s="68"/>
      <c r="HR48" s="68"/>
      <c r="HS48" s="68"/>
      <c r="HT48" s="68"/>
      <c r="HU48" s="68"/>
      <c r="HV48" s="68"/>
      <c r="HW48" s="68"/>
      <c r="HX48" s="68"/>
      <c r="HY48" s="68"/>
      <c r="HZ48" s="68"/>
      <c r="IA48" s="68"/>
      <c r="IB48" s="68"/>
      <c r="IC48" s="68"/>
      <c r="ID48" s="68"/>
      <c r="IE48" s="68"/>
      <c r="IF48" s="68"/>
      <c r="IG48" s="68"/>
      <c r="IH48" s="68"/>
      <c r="II48" s="68"/>
      <c r="IJ48" s="68"/>
      <c r="IK48" s="68"/>
      <c r="IL48" s="68"/>
      <c r="IM48" s="68"/>
      <c r="IN48" s="68"/>
      <c r="IO48" s="68"/>
      <c r="IP48" s="68"/>
      <c r="IQ48" s="68"/>
      <c r="IR48" s="68"/>
      <c r="IS48" s="68"/>
      <c r="IT48" s="68"/>
      <c r="IU48" s="68"/>
    </row>
    <row r="49" spans="1:2" ht="12" x14ac:dyDescent="0.15">
      <c r="A49" s="8" t="s">
        <v>48</v>
      </c>
      <c r="B49" s="13" t="s">
        <v>49</v>
      </c>
    </row>
    <row r="50" spans="1:2" x14ac:dyDescent="0.15">
      <c r="A50" s="4" t="s">
        <v>73</v>
      </c>
      <c r="B50" s="22">
        <v>49.72</v>
      </c>
    </row>
    <row r="51" spans="1:2" x14ac:dyDescent="0.15">
      <c r="A51" s="4" t="s">
        <v>74</v>
      </c>
      <c r="B51" s="19">
        <v>285.63780800000001</v>
      </c>
    </row>
    <row r="52" spans="1:2" x14ac:dyDescent="0.15">
      <c r="A52" s="4"/>
      <c r="B52" s="4"/>
    </row>
    <row r="53" spans="1:2" x14ac:dyDescent="0.15">
      <c r="A53" s="9" t="s">
        <v>75</v>
      </c>
      <c r="B53" s="14">
        <v>14201.911813000001</v>
      </c>
    </row>
    <row r="54" spans="1:2" x14ac:dyDescent="0.15">
      <c r="A54" s="4" t="s">
        <v>76</v>
      </c>
      <c r="B54" s="19">
        <v>2687.69</v>
      </c>
    </row>
    <row r="55" spans="1:2" x14ac:dyDescent="0.15">
      <c r="A55" s="4" t="s">
        <v>77</v>
      </c>
      <c r="B55" s="19">
        <v>3693.114</v>
      </c>
    </row>
    <row r="56" spans="1:2" ht="12" x14ac:dyDescent="0.15">
      <c r="A56" s="4" t="s">
        <v>78</v>
      </c>
      <c r="B56" s="19" t="s">
        <v>55</v>
      </c>
    </row>
    <row r="57" spans="1:2" x14ac:dyDescent="0.15">
      <c r="A57" s="4" t="s">
        <v>79</v>
      </c>
      <c r="B57" s="19">
        <v>37.567</v>
      </c>
    </row>
    <row r="58" spans="1:2" ht="12" x14ac:dyDescent="0.15">
      <c r="A58" s="4" t="s">
        <v>80</v>
      </c>
      <c r="B58" s="19" t="s">
        <v>55</v>
      </c>
    </row>
    <row r="59" spans="1:2" x14ac:dyDescent="0.15">
      <c r="A59" s="9" t="s">
        <v>81</v>
      </c>
      <c r="B59" s="14">
        <v>15244.902813000001</v>
      </c>
    </row>
    <row r="60" spans="1:2" x14ac:dyDescent="0.15">
      <c r="A60" s="4"/>
      <c r="B60" s="4"/>
    </row>
    <row r="61" spans="1:2" x14ac:dyDescent="0.15">
      <c r="A61" s="4" t="s">
        <v>82</v>
      </c>
      <c r="B61" s="19">
        <v>5245.7129999999997</v>
      </c>
    </row>
    <row r="62" spans="1:2" ht="12" x14ac:dyDescent="0.15">
      <c r="A62" s="4" t="s">
        <v>78</v>
      </c>
      <c r="B62" s="19" t="s">
        <v>55</v>
      </c>
    </row>
    <row r="63" spans="1:2" x14ac:dyDescent="0.15">
      <c r="A63" s="4" t="s">
        <v>79</v>
      </c>
      <c r="B63" s="19">
        <v>37.567</v>
      </c>
    </row>
    <row r="64" spans="1:2" x14ac:dyDescent="0.15">
      <c r="A64" s="4" t="s">
        <v>77</v>
      </c>
      <c r="B64" s="19">
        <v>3693.114</v>
      </c>
    </row>
    <row r="65" spans="1:255" x14ac:dyDescent="0.15">
      <c r="A65" s="9" t="s">
        <v>83</v>
      </c>
      <c r="B65" s="14">
        <v>8976.3940000000002</v>
      </c>
    </row>
    <row r="66" spans="1:255" x14ac:dyDescent="0.15">
      <c r="A66" s="4"/>
      <c r="B66" s="4"/>
    </row>
    <row r="67" spans="1:255" ht="60" x14ac:dyDescent="0.15">
      <c r="A67" s="11" t="s">
        <v>84</v>
      </c>
      <c r="B67" s="11"/>
    </row>
    <row r="69" spans="1:255" ht="200" customHeight="1" x14ac:dyDescent="0.15">
      <c r="A69" s="23"/>
    </row>
    <row r="71" spans="1:255" x14ac:dyDescent="0.15">
      <c r="A71" t="s">
        <v>85</v>
      </c>
    </row>
    <row r="72" spans="1:255" x14ac:dyDescent="0.15">
      <c r="A72" t="s">
        <v>86</v>
      </c>
    </row>
    <row r="73" spans="1:255" x14ac:dyDescent="0.15">
      <c r="A73" t="s">
        <v>87</v>
      </c>
    </row>
    <row r="74" spans="1:255" x14ac:dyDescent="0.15">
      <c r="A74" t="s">
        <v>88</v>
      </c>
    </row>
    <row r="76" spans="1:255" x14ac:dyDescent="0.15">
      <c r="A76" s="6" t="s">
        <v>89</v>
      </c>
      <c r="B76" s="6"/>
      <c r="C76" s="6"/>
      <c r="D76" s="6"/>
      <c r="E76" s="6"/>
      <c r="F76" s="6"/>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68"/>
      <c r="BH76" s="68"/>
      <c r="BI76" s="68"/>
      <c r="BJ76" s="68"/>
      <c r="BK76" s="68"/>
      <c r="BL76" s="68"/>
      <c r="BM76" s="68"/>
      <c r="BN76" s="68"/>
      <c r="BO76" s="68"/>
      <c r="BP76" s="68"/>
      <c r="BQ76" s="68"/>
      <c r="BR76" s="68"/>
      <c r="BS76" s="68"/>
      <c r="BT76" s="68"/>
      <c r="BU76" s="68"/>
      <c r="BV76" s="68"/>
      <c r="BW76" s="68"/>
      <c r="BX76" s="68"/>
      <c r="BY76" s="68"/>
      <c r="BZ76" s="68"/>
      <c r="CA76" s="68"/>
      <c r="CB76" s="68"/>
      <c r="CC76" s="68"/>
      <c r="CD76" s="68"/>
      <c r="CE76" s="68"/>
      <c r="CF76" s="68"/>
      <c r="CG76" s="68"/>
      <c r="CH76" s="68"/>
      <c r="CI76" s="68"/>
      <c r="CJ76" s="68"/>
      <c r="CK76" s="68"/>
      <c r="CL76" s="68"/>
      <c r="CM76" s="68"/>
      <c r="CN76" s="68"/>
      <c r="CO76" s="68"/>
      <c r="CP76" s="68"/>
      <c r="CQ76" s="68"/>
      <c r="CR76" s="68"/>
      <c r="CS76" s="68"/>
      <c r="CT76" s="68"/>
      <c r="CU76" s="68"/>
      <c r="CV76" s="68"/>
      <c r="CW76" s="68"/>
      <c r="CX76" s="68"/>
      <c r="CY76" s="68"/>
      <c r="CZ76" s="68"/>
      <c r="DA76" s="68"/>
      <c r="DB76" s="68"/>
      <c r="DC76" s="68"/>
      <c r="DD76" s="68"/>
      <c r="DE76" s="68"/>
      <c r="DF76" s="68"/>
      <c r="DG76" s="68"/>
      <c r="DH76" s="68"/>
      <c r="DI76" s="68"/>
      <c r="DJ76" s="68"/>
      <c r="DK76" s="68"/>
      <c r="DL76" s="68"/>
      <c r="DM76" s="68"/>
      <c r="DN76" s="68"/>
      <c r="DO76" s="68"/>
      <c r="DP76" s="68"/>
      <c r="DQ76" s="68"/>
      <c r="DR76" s="68"/>
      <c r="DS76" s="68"/>
      <c r="DT76" s="68"/>
      <c r="DU76" s="68"/>
      <c r="DV76" s="68"/>
      <c r="DW76" s="68"/>
      <c r="DX76" s="68"/>
      <c r="DY76" s="68"/>
      <c r="DZ76" s="68"/>
      <c r="EA76" s="68"/>
      <c r="EB76" s="68"/>
      <c r="EC76" s="68"/>
      <c r="ED76" s="68"/>
      <c r="EE76" s="68"/>
      <c r="EF76" s="68"/>
      <c r="EG76" s="68"/>
      <c r="EH76" s="68"/>
      <c r="EI76" s="68"/>
      <c r="EJ76" s="68"/>
      <c r="EK76" s="68"/>
      <c r="EL76" s="68"/>
      <c r="EM76" s="68"/>
      <c r="EN76" s="68"/>
      <c r="EO76" s="68"/>
      <c r="EP76" s="68"/>
      <c r="EQ76" s="68"/>
      <c r="ER76" s="68"/>
      <c r="ES76" s="68"/>
      <c r="ET76" s="68"/>
      <c r="EU76" s="68"/>
      <c r="EV76" s="68"/>
      <c r="EW76" s="68"/>
      <c r="EX76" s="68"/>
      <c r="EY76" s="68"/>
      <c r="EZ76" s="68"/>
      <c r="FA76" s="68"/>
      <c r="FB76" s="68"/>
      <c r="FC76" s="68"/>
      <c r="FD76" s="68"/>
      <c r="FE76" s="68"/>
      <c r="FF76" s="68"/>
      <c r="FG76" s="68"/>
      <c r="FH76" s="68"/>
      <c r="FI76" s="68"/>
      <c r="FJ76" s="68"/>
      <c r="FK76" s="68"/>
      <c r="FL76" s="68"/>
      <c r="FM76" s="68"/>
      <c r="FN76" s="68"/>
      <c r="FO76" s="68"/>
      <c r="FP76" s="68"/>
      <c r="FQ76" s="68"/>
      <c r="FR76" s="68"/>
      <c r="FS76" s="68"/>
      <c r="FT76" s="68"/>
      <c r="FU76" s="68"/>
      <c r="FV76" s="68"/>
      <c r="FW76" s="68"/>
      <c r="FX76" s="68"/>
      <c r="FY76" s="68"/>
      <c r="FZ76" s="68"/>
      <c r="GA76" s="68"/>
      <c r="GB76" s="68"/>
      <c r="GC76" s="68"/>
      <c r="GD76" s="68"/>
      <c r="GE76" s="68"/>
      <c r="GF76" s="68"/>
      <c r="GG76" s="68"/>
      <c r="GH76" s="68"/>
      <c r="GI76" s="68"/>
      <c r="GJ76" s="68"/>
      <c r="GK76" s="68"/>
      <c r="GL76" s="68"/>
      <c r="GM76" s="68"/>
      <c r="GN76" s="68"/>
      <c r="GO76" s="68"/>
      <c r="GP76" s="68"/>
      <c r="GQ76" s="68"/>
      <c r="GR76" s="68"/>
      <c r="GS76" s="68"/>
      <c r="GT76" s="68"/>
      <c r="GU76" s="68"/>
      <c r="GV76" s="68"/>
      <c r="GW76" s="68"/>
      <c r="GX76" s="68"/>
      <c r="GY76" s="68"/>
      <c r="GZ76" s="68"/>
      <c r="HA76" s="68"/>
      <c r="HB76" s="68"/>
      <c r="HC76" s="68"/>
      <c r="HD76" s="68"/>
      <c r="HE76" s="68"/>
      <c r="HF76" s="68"/>
      <c r="HG76" s="68"/>
      <c r="HH76" s="68"/>
      <c r="HI76" s="68"/>
      <c r="HJ76" s="68"/>
      <c r="HK76" s="68"/>
      <c r="HL76" s="68"/>
      <c r="HM76" s="68"/>
      <c r="HN76" s="68"/>
      <c r="HO76" s="68"/>
      <c r="HP76" s="68"/>
      <c r="HQ76" s="68"/>
      <c r="HR76" s="68"/>
      <c r="HS76" s="68"/>
      <c r="HT76" s="68"/>
      <c r="HU76" s="68"/>
      <c r="HV76" s="68"/>
      <c r="HW76" s="68"/>
      <c r="HX76" s="68"/>
      <c r="HY76" s="68"/>
      <c r="HZ76" s="68"/>
      <c r="IA76" s="68"/>
      <c r="IB76" s="68"/>
      <c r="IC76" s="68"/>
      <c r="ID76" s="68"/>
      <c r="IE76" s="68"/>
      <c r="IF76" s="68"/>
      <c r="IG76" s="68"/>
      <c r="IH76" s="68"/>
      <c r="II76" s="68"/>
      <c r="IJ76" s="68"/>
      <c r="IK76" s="68"/>
      <c r="IL76" s="68"/>
      <c r="IM76" s="68"/>
      <c r="IN76" s="68"/>
      <c r="IO76" s="68"/>
      <c r="IP76" s="68"/>
      <c r="IQ76" s="68"/>
      <c r="IR76" s="68"/>
      <c r="IS76" s="68"/>
      <c r="IT76" s="68"/>
      <c r="IU76" s="68"/>
    </row>
    <row r="77" spans="1:255" ht="36" x14ac:dyDescent="0.15">
      <c r="A77" s="7" t="s">
        <v>16</v>
      </c>
      <c r="B77" s="12" t="s">
        <v>45</v>
      </c>
      <c r="C77" s="12" t="s">
        <v>90</v>
      </c>
      <c r="D77" s="12" t="s">
        <v>91</v>
      </c>
      <c r="E77" s="12" t="s">
        <v>92</v>
      </c>
      <c r="F77" s="12" t="s">
        <v>93</v>
      </c>
    </row>
    <row r="78" spans="1:255" x14ac:dyDescent="0.15">
      <c r="A78" s="9" t="s">
        <v>94</v>
      </c>
      <c r="B78" s="24">
        <v>1.270783</v>
      </c>
      <c r="C78" s="24">
        <v>1.6410979999999999</v>
      </c>
      <c r="D78" s="25">
        <v>1.9843669145889999</v>
      </c>
      <c r="E78" s="25">
        <v>2.0789213096029999</v>
      </c>
      <c r="F78" s="25">
        <v>2.0403506223500001</v>
      </c>
    </row>
    <row r="79" spans="1:255" x14ac:dyDescent="0.15">
      <c r="A79" s="4"/>
      <c r="B79" s="4"/>
      <c r="C79" s="4"/>
      <c r="D79" s="4"/>
      <c r="E79" s="4"/>
      <c r="F79" s="4"/>
    </row>
    <row r="80" spans="1:255" x14ac:dyDescent="0.15">
      <c r="A80" s="9" t="s">
        <v>95</v>
      </c>
      <c r="B80" s="24">
        <v>2.3293689999999998</v>
      </c>
      <c r="C80" s="24">
        <v>3.4210259999999999</v>
      </c>
      <c r="D80" s="25">
        <v>4.521460470888</v>
      </c>
      <c r="E80" s="25">
        <v>4.3562896915399998</v>
      </c>
      <c r="F80" s="25">
        <v>4.1146931747890001</v>
      </c>
    </row>
    <row r="81" spans="1:6" x14ac:dyDescent="0.15">
      <c r="A81" s="4"/>
      <c r="B81" s="4"/>
      <c r="C81" s="4"/>
      <c r="D81" s="4"/>
      <c r="E81" s="4"/>
      <c r="F81" s="4"/>
    </row>
    <row r="82" spans="1:6" x14ac:dyDescent="0.15">
      <c r="A82" s="9" t="s">
        <v>96</v>
      </c>
      <c r="B82" s="24">
        <v>2.430644</v>
      </c>
      <c r="C82" s="24">
        <v>3.64114</v>
      </c>
      <c r="D82" s="25">
        <v>5.0254833641139998</v>
      </c>
      <c r="E82" s="25">
        <v>5.1960102950579996</v>
      </c>
      <c r="F82" s="25">
        <v>5.2306522698329996</v>
      </c>
    </row>
    <row r="83" spans="1:6" x14ac:dyDescent="0.15">
      <c r="A83" s="4"/>
      <c r="B83" s="4"/>
      <c r="C83" s="4"/>
      <c r="D83" s="4"/>
      <c r="E83" s="4"/>
      <c r="F83" s="4"/>
    </row>
    <row r="84" spans="1:6" x14ac:dyDescent="0.15">
      <c r="A84" s="9" t="s">
        <v>97</v>
      </c>
      <c r="B84" s="24">
        <v>3.6356449999999998</v>
      </c>
      <c r="C84" s="24">
        <v>4.797142</v>
      </c>
      <c r="D84" s="25">
        <v>6.3279385625259996</v>
      </c>
      <c r="E84" s="25">
        <v>6.4297578796300003</v>
      </c>
      <c r="F84" s="25">
        <v>5.9547798134269998</v>
      </c>
    </row>
    <row r="85" spans="1:6" x14ac:dyDescent="0.15">
      <c r="A85" s="4"/>
      <c r="B85" s="4"/>
      <c r="C85" s="4"/>
      <c r="D85" s="4"/>
      <c r="E85" s="4"/>
      <c r="F85" s="4"/>
    </row>
    <row r="86" spans="1:6" x14ac:dyDescent="0.15">
      <c r="A86" s="9" t="s">
        <v>98</v>
      </c>
      <c r="B86" s="24">
        <v>2.9003429999999999</v>
      </c>
      <c r="C86" s="24">
        <v>2.7073360000000002</v>
      </c>
      <c r="D86" s="25">
        <v>2.6431936576020001</v>
      </c>
      <c r="E86" s="25">
        <v>2.3002250629469998</v>
      </c>
      <c r="F86" s="25">
        <v>1.8441679890139999</v>
      </c>
    </row>
    <row r="87" spans="1:6" x14ac:dyDescent="0.15">
      <c r="A87" s="4"/>
      <c r="B87" s="4"/>
      <c r="C87" s="4"/>
      <c r="D87" s="4"/>
      <c r="E87" s="4"/>
      <c r="F87" s="4"/>
    </row>
    <row r="88" spans="1:6" ht="12" x14ac:dyDescent="0.15">
      <c r="A88" s="9" t="s">
        <v>99</v>
      </c>
      <c r="B88" s="24">
        <v>3.0029439999999998</v>
      </c>
      <c r="C88" s="24">
        <v>2.7917390000000002</v>
      </c>
      <c r="D88" s="18" t="s">
        <v>55</v>
      </c>
      <c r="E88" s="18" t="s">
        <v>55</v>
      </c>
      <c r="F88" s="18" t="s">
        <v>55</v>
      </c>
    </row>
    <row r="89" spans="1:6" x14ac:dyDescent="0.15">
      <c r="A89" s="4"/>
      <c r="B89" s="4"/>
      <c r="C89" s="4"/>
      <c r="D89" s="4"/>
      <c r="E89" s="4"/>
      <c r="F89" s="4"/>
    </row>
    <row r="90" spans="1:6" x14ac:dyDescent="0.15">
      <c r="A90" s="11"/>
      <c r="B90" s="11"/>
      <c r="C90" s="11"/>
      <c r="D90" s="11"/>
      <c r="E90" s="11"/>
      <c r="F90" s="11"/>
    </row>
    <row r="91" spans="1:6" x14ac:dyDescent="0.15">
      <c r="A91"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180"/>
  <sheetViews>
    <sheetView topLeftCell="A15" zoomScale="110" zoomScaleNormal="110" workbookViewId="0">
      <selection activeCell="A14" sqref="A14"/>
    </sheetView>
  </sheetViews>
  <sheetFormatPr baseColWidth="10" defaultColWidth="8.83203125" defaultRowHeight="11" outlineLevelCol="1" x14ac:dyDescent="0.15"/>
  <cols>
    <col min="1" max="1" width="22.1640625" customWidth="1" collapsed="1"/>
    <col min="2" max="3" width="14.83203125" hidden="1" customWidth="1" outlineLevel="1"/>
    <col min="4" max="4" width="4.83203125" hidden="1" customWidth="1" outlineLevel="1"/>
    <col min="5" max="18" width="14.83203125" hidden="1" customWidth="1" outlineLevel="1"/>
    <col min="19" max="31" width="14.83203125" customWidth="1"/>
  </cols>
  <sheetData>
    <row r="5" spans="1:255" ht="17" x14ac:dyDescent="0.2">
      <c r="A5" s="1" t="s">
        <v>101</v>
      </c>
    </row>
    <row r="7" spans="1:255" ht="24" x14ac:dyDescent="0.15">
      <c r="A7" s="2" t="s">
        <v>102</v>
      </c>
      <c r="B7" s="3" t="s">
        <v>103</v>
      </c>
      <c r="C7" t="s">
        <v>104</v>
      </c>
      <c r="D7" s="4" t="s">
        <v>4</v>
      </c>
      <c r="E7" s="3" t="s">
        <v>105</v>
      </c>
      <c r="F7" t="s">
        <v>106</v>
      </c>
    </row>
    <row r="8" spans="1:255" x14ac:dyDescent="0.15">
      <c r="A8" s="4"/>
      <c r="B8" s="3" t="s">
        <v>107</v>
      </c>
      <c r="C8" t="s">
        <v>108</v>
      </c>
      <c r="D8" s="4" t="s">
        <v>4</v>
      </c>
      <c r="E8" s="3" t="s">
        <v>109</v>
      </c>
      <c r="F8" t="s">
        <v>8</v>
      </c>
    </row>
    <row r="9" spans="1:255" x14ac:dyDescent="0.15">
      <c r="A9" s="4"/>
      <c r="B9" s="3" t="s">
        <v>110</v>
      </c>
      <c r="C9" t="s">
        <v>111</v>
      </c>
      <c r="D9" s="4" t="s">
        <v>4</v>
      </c>
      <c r="E9" s="3" t="s">
        <v>112</v>
      </c>
      <c r="F9" t="s">
        <v>6</v>
      </c>
    </row>
    <row r="10" spans="1:255" x14ac:dyDescent="0.15">
      <c r="A10" s="4"/>
      <c r="B10" s="3" t="s">
        <v>113</v>
      </c>
      <c r="C10" t="s">
        <v>10</v>
      </c>
      <c r="D10" s="4" t="s">
        <v>4</v>
      </c>
      <c r="E10" s="3" t="s">
        <v>114</v>
      </c>
      <c r="F10" s="5" t="s">
        <v>12</v>
      </c>
    </row>
    <row r="11" spans="1:255" x14ac:dyDescent="0.15">
      <c r="A11" s="4"/>
      <c r="B11" s="3" t="s">
        <v>115</v>
      </c>
      <c r="C11" t="s">
        <v>116</v>
      </c>
      <c r="D11" s="4" t="s">
        <v>4</v>
      </c>
      <c r="E11" s="27"/>
      <c r="F11" s="27"/>
    </row>
    <row r="14" spans="1:255" x14ac:dyDescent="0.15">
      <c r="A14" s="6" t="s">
        <v>117</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row>
    <row r="15" spans="1:255" ht="36" x14ac:dyDescent="0.15">
      <c r="A15" s="7" t="s">
        <v>16</v>
      </c>
      <c r="B15" s="12" t="s">
        <v>118</v>
      </c>
      <c r="C15" s="12" t="s">
        <v>119</v>
      </c>
      <c r="D15" s="20" t="s">
        <v>19</v>
      </c>
      <c r="E15" s="12" t="s">
        <v>120</v>
      </c>
      <c r="F15" s="12" t="s">
        <v>121</v>
      </c>
      <c r="G15" s="12" t="s">
        <v>122</v>
      </c>
      <c r="H15" s="12" t="s">
        <v>123</v>
      </c>
      <c r="I15" s="12" t="s">
        <v>124</v>
      </c>
      <c r="J15" s="12" t="s">
        <v>125</v>
      </c>
      <c r="K15" s="12" t="s">
        <v>126</v>
      </c>
      <c r="L15" s="12" t="s">
        <v>127</v>
      </c>
      <c r="M15" s="12" t="s">
        <v>128</v>
      </c>
      <c r="N15" s="12" t="s">
        <v>129</v>
      </c>
      <c r="O15" s="12" t="s">
        <v>130</v>
      </c>
      <c r="P15" s="12" t="s">
        <v>131</v>
      </c>
      <c r="Q15" s="12" t="s">
        <v>132</v>
      </c>
      <c r="R15" s="12" t="s">
        <v>133</v>
      </c>
      <c r="S15" s="12" t="s">
        <v>134</v>
      </c>
      <c r="T15" s="12" t="s">
        <v>135</v>
      </c>
      <c r="U15" s="12" t="s">
        <v>136</v>
      </c>
      <c r="V15" s="12" t="s">
        <v>137</v>
      </c>
      <c r="W15" s="12" t="s">
        <v>138</v>
      </c>
      <c r="X15" s="12" t="s">
        <v>139</v>
      </c>
      <c r="Y15" s="12" t="s">
        <v>140</v>
      </c>
      <c r="Z15" s="12" t="s">
        <v>141</v>
      </c>
      <c r="AA15" s="12" t="s">
        <v>142</v>
      </c>
      <c r="AB15" s="12" t="s">
        <v>143</v>
      </c>
      <c r="AC15" s="12" t="s">
        <v>144</v>
      </c>
      <c r="AD15" s="12" t="s">
        <v>145</v>
      </c>
      <c r="AE15" s="12" t="s">
        <v>146</v>
      </c>
    </row>
    <row r="16" spans="1:255" ht="12" x14ac:dyDescent="0.15">
      <c r="A16" s="8" t="s">
        <v>48</v>
      </c>
      <c r="B16" s="13" t="s">
        <v>49</v>
      </c>
      <c r="C16" s="13" t="s">
        <v>49</v>
      </c>
      <c r="D16" s="20"/>
      <c r="E16" s="13" t="s">
        <v>49</v>
      </c>
      <c r="F16" s="13" t="s">
        <v>49</v>
      </c>
      <c r="G16" s="13" t="s">
        <v>49</v>
      </c>
      <c r="H16" s="13" t="s">
        <v>49</v>
      </c>
      <c r="I16" s="13" t="s">
        <v>49</v>
      </c>
      <c r="J16" s="13" t="s">
        <v>49</v>
      </c>
      <c r="K16" s="13" t="s">
        <v>49</v>
      </c>
      <c r="L16" s="13" t="s">
        <v>49</v>
      </c>
      <c r="M16" s="13" t="s">
        <v>49</v>
      </c>
      <c r="N16" s="13" t="s">
        <v>49</v>
      </c>
      <c r="O16" s="13" t="s">
        <v>49</v>
      </c>
      <c r="P16" s="13" t="s">
        <v>49</v>
      </c>
      <c r="Q16" s="13" t="s">
        <v>49</v>
      </c>
      <c r="R16" s="13" t="s">
        <v>49</v>
      </c>
      <c r="S16" s="13" t="s">
        <v>49</v>
      </c>
      <c r="T16" s="13" t="s">
        <v>49</v>
      </c>
      <c r="U16" s="13" t="s">
        <v>49</v>
      </c>
      <c r="V16" s="13" t="s">
        <v>49</v>
      </c>
      <c r="W16" s="13" t="s">
        <v>49</v>
      </c>
      <c r="X16" s="13" t="s">
        <v>49</v>
      </c>
      <c r="Y16" s="13" t="s">
        <v>49</v>
      </c>
      <c r="Z16" s="13" t="s">
        <v>49</v>
      </c>
      <c r="AA16" s="13" t="s">
        <v>49</v>
      </c>
      <c r="AB16" s="13" t="s">
        <v>49</v>
      </c>
      <c r="AC16" s="13" t="s">
        <v>49</v>
      </c>
      <c r="AD16" s="13" t="s">
        <v>49</v>
      </c>
      <c r="AE16" s="13" t="s">
        <v>49</v>
      </c>
    </row>
    <row r="17" spans="1:31" x14ac:dyDescent="0.15">
      <c r="A17" s="71" t="s">
        <v>936</v>
      </c>
      <c r="B17" s="80"/>
      <c r="C17" s="80"/>
      <c r="D17" s="20"/>
      <c r="E17" s="80"/>
      <c r="F17" s="80"/>
      <c r="G17" s="80"/>
      <c r="H17" s="80"/>
      <c r="I17" s="80"/>
      <c r="J17" s="80"/>
      <c r="K17" s="80"/>
      <c r="L17" s="80"/>
      <c r="M17" s="80"/>
      <c r="N17" s="80"/>
      <c r="O17" s="80"/>
      <c r="P17" s="80"/>
      <c r="Q17" s="80"/>
      <c r="R17" s="80"/>
      <c r="S17" s="80"/>
      <c r="T17" s="80"/>
      <c r="U17" s="80"/>
      <c r="V17" s="80"/>
      <c r="W17" s="80"/>
      <c r="X17" s="80"/>
      <c r="Y17" s="80"/>
      <c r="Z17" s="80"/>
      <c r="AA17" s="80"/>
      <c r="AB17" s="80"/>
      <c r="AC17" s="80"/>
      <c r="AD17" s="80"/>
      <c r="AE17" s="80"/>
    </row>
    <row r="18" spans="1:31" ht="12" x14ac:dyDescent="0.15">
      <c r="A18" s="69" t="s">
        <v>979</v>
      </c>
      <c r="B18" s="82"/>
      <c r="C18" s="82"/>
      <c r="D18" s="81"/>
      <c r="E18" s="82"/>
      <c r="F18" s="82"/>
      <c r="G18" s="82"/>
      <c r="H18" s="82"/>
      <c r="I18" s="82"/>
      <c r="J18" s="82"/>
      <c r="K18" s="82"/>
      <c r="L18" s="82"/>
      <c r="M18" s="82"/>
      <c r="N18" s="82"/>
      <c r="O18" s="82"/>
      <c r="P18" s="82"/>
      <c r="Q18" s="82"/>
      <c r="R18" s="82"/>
      <c r="S18" s="82"/>
      <c r="T18" s="82"/>
      <c r="U18" s="82"/>
      <c r="V18" s="82"/>
      <c r="W18" s="82"/>
      <c r="X18" s="82"/>
      <c r="Y18" s="82"/>
      <c r="Z18" s="82"/>
      <c r="AA18" s="82"/>
      <c r="AB18" s="82">
        <v>677</v>
      </c>
      <c r="AC18" s="82">
        <v>787</v>
      </c>
      <c r="AD18" s="82" t="s">
        <v>62</v>
      </c>
      <c r="AE18" s="82"/>
    </row>
    <row r="19" spans="1:31" x14ac:dyDescent="0.15">
      <c r="A19" s="69" t="s">
        <v>936</v>
      </c>
      <c r="B19" s="79">
        <f>B20*B57</f>
        <v>0</v>
      </c>
      <c r="C19" s="79">
        <f>C20*C57</f>
        <v>0</v>
      </c>
      <c r="D19" s="79"/>
      <c r="E19" s="79">
        <f t="shared" ref="E19:AE19" si="0">E20*E57</f>
        <v>0</v>
      </c>
      <c r="F19" s="79">
        <f t="shared" si="0"/>
        <v>0</v>
      </c>
      <c r="G19" s="79">
        <f t="shared" si="0"/>
        <v>0</v>
      </c>
      <c r="H19" s="79">
        <f t="shared" si="0"/>
        <v>0</v>
      </c>
      <c r="I19" s="79">
        <f t="shared" si="0"/>
        <v>0</v>
      </c>
      <c r="J19" s="79">
        <f t="shared" si="0"/>
        <v>0</v>
      </c>
      <c r="K19" s="79">
        <f t="shared" si="0"/>
        <v>0</v>
      </c>
      <c r="L19" s="79">
        <f t="shared" si="0"/>
        <v>0</v>
      </c>
      <c r="M19" s="79">
        <f t="shared" si="0"/>
        <v>0</v>
      </c>
      <c r="N19" s="79">
        <f t="shared" si="0"/>
        <v>0</v>
      </c>
      <c r="O19" s="79">
        <f t="shared" si="0"/>
        <v>0</v>
      </c>
      <c r="P19" s="79">
        <f t="shared" si="0"/>
        <v>0</v>
      </c>
      <c r="Q19" s="79">
        <f t="shared" si="0"/>
        <v>0</v>
      </c>
      <c r="R19" s="79">
        <f t="shared" si="0"/>
        <v>0</v>
      </c>
      <c r="S19" s="79">
        <f t="shared" si="0"/>
        <v>0</v>
      </c>
      <c r="T19" s="79">
        <f t="shared" si="0"/>
        <v>0</v>
      </c>
      <c r="U19" s="79">
        <f t="shared" si="0"/>
        <v>0</v>
      </c>
      <c r="V19" s="79">
        <f t="shared" si="0"/>
        <v>0</v>
      </c>
      <c r="W19" s="79">
        <f t="shared" si="0"/>
        <v>0</v>
      </c>
      <c r="X19" s="79">
        <f t="shared" si="0"/>
        <v>0</v>
      </c>
      <c r="Y19" s="79">
        <f t="shared" si="0"/>
        <v>690.34335999999996</v>
      </c>
      <c r="Z19" s="79">
        <f t="shared" si="0"/>
        <v>793.03104999999994</v>
      </c>
      <c r="AA19" s="79">
        <f t="shared" si="0"/>
        <v>719.15234999999996</v>
      </c>
      <c r="AB19" s="79">
        <f t="shared" si="0"/>
        <v>708.70449000000008</v>
      </c>
      <c r="AC19" s="79">
        <f t="shared" si="0"/>
        <v>915.94080000000008</v>
      </c>
      <c r="AD19" s="79">
        <f t="shared" si="0"/>
        <v>1178.1635799999999</v>
      </c>
      <c r="AE19" s="79">
        <f t="shared" si="0"/>
        <v>0</v>
      </c>
    </row>
    <row r="20" spans="1:31" x14ac:dyDescent="0.15">
      <c r="A20" s="69" t="s">
        <v>973</v>
      </c>
      <c r="B20" s="4"/>
      <c r="C20" s="4"/>
      <c r="D20" s="20"/>
      <c r="E20" s="4"/>
      <c r="F20" s="4"/>
      <c r="G20" s="4"/>
      <c r="H20" s="4"/>
      <c r="I20" s="4"/>
      <c r="J20" s="4"/>
      <c r="K20" s="4"/>
      <c r="L20" s="4"/>
      <c r="M20" s="4"/>
      <c r="N20" s="4"/>
      <c r="O20" s="4"/>
      <c r="P20" s="4"/>
      <c r="Q20" s="4"/>
      <c r="R20" s="4"/>
      <c r="S20" s="4"/>
      <c r="T20" s="4"/>
      <c r="U20" s="4"/>
      <c r="V20" s="4"/>
      <c r="W20" s="4"/>
      <c r="X20" s="4"/>
      <c r="Y20" s="75">
        <v>0.32</v>
      </c>
      <c r="Z20" s="75">
        <v>0.35</v>
      </c>
      <c r="AA20" s="75">
        <v>0.37</v>
      </c>
      <c r="AB20" s="75">
        <v>0.39</v>
      </c>
      <c r="AC20" s="75">
        <v>0.32</v>
      </c>
      <c r="AD20" s="75">
        <v>0.11</v>
      </c>
    </row>
    <row r="21" spans="1:31" x14ac:dyDescent="0.15">
      <c r="A21" s="69" t="s">
        <v>981</v>
      </c>
      <c r="B21" s="4"/>
      <c r="C21" s="4"/>
      <c r="D21" s="20"/>
      <c r="E21" s="4"/>
      <c r="F21" s="4"/>
      <c r="G21" s="4"/>
      <c r="H21" s="4"/>
      <c r="I21" s="4"/>
      <c r="J21" s="4"/>
      <c r="K21" s="4"/>
      <c r="L21" s="4"/>
      <c r="M21" s="4"/>
      <c r="N21" s="4"/>
      <c r="O21" s="4"/>
      <c r="P21" s="4"/>
      <c r="Q21" s="4"/>
      <c r="R21" s="4"/>
      <c r="S21" s="4"/>
      <c r="T21" s="4"/>
      <c r="U21" s="4"/>
      <c r="V21" s="4"/>
      <c r="W21" s="4"/>
      <c r="X21" s="4"/>
      <c r="Y21" s="4"/>
      <c r="Z21" s="4"/>
      <c r="AA21" s="4"/>
      <c r="AB21" s="4"/>
      <c r="AC21" s="4"/>
      <c r="AD21" s="4">
        <v>722.26099999999997</v>
      </c>
    </row>
    <row r="22" spans="1:31" x14ac:dyDescent="0.15">
      <c r="A22" s="69" t="s">
        <v>980</v>
      </c>
      <c r="B22" s="4"/>
      <c r="C22" s="4"/>
      <c r="D22" s="20"/>
      <c r="E22" s="4"/>
      <c r="F22" s="4"/>
      <c r="G22" s="4"/>
      <c r="H22" s="4"/>
      <c r="I22" s="4"/>
      <c r="J22" s="4"/>
      <c r="K22" s="4"/>
      <c r="L22" s="4"/>
      <c r="M22" s="4"/>
      <c r="N22" s="4"/>
      <c r="O22" s="4"/>
      <c r="P22" s="4"/>
      <c r="Q22" s="4"/>
      <c r="R22" s="4"/>
      <c r="S22" s="4"/>
      <c r="T22" s="4"/>
      <c r="U22" s="4"/>
      <c r="V22" s="4"/>
      <c r="W22" s="4"/>
      <c r="X22" s="4"/>
      <c r="Y22" s="75"/>
      <c r="Z22" s="75"/>
      <c r="AA22" s="75"/>
      <c r="AB22" s="75">
        <v>0.23</v>
      </c>
      <c r="AC22" s="75">
        <v>0.28999999999999998</v>
      </c>
      <c r="AD22" s="75">
        <v>0.38</v>
      </c>
    </row>
    <row r="23" spans="1:31" x14ac:dyDescent="0.15">
      <c r="A23" s="69"/>
      <c r="B23" s="4"/>
      <c r="C23" s="4"/>
      <c r="D23" s="20"/>
      <c r="E23" s="4"/>
      <c r="F23" s="4"/>
      <c r="G23" s="4"/>
      <c r="H23" s="4"/>
      <c r="I23" s="4"/>
      <c r="J23" s="4"/>
      <c r="K23" s="4"/>
      <c r="L23" s="4"/>
      <c r="M23" s="4"/>
      <c r="N23" s="4"/>
      <c r="O23" s="4"/>
      <c r="P23" s="4"/>
      <c r="Q23" s="4"/>
      <c r="R23" s="4"/>
      <c r="S23" s="4"/>
      <c r="T23" s="4"/>
      <c r="U23" s="4"/>
      <c r="V23" s="4"/>
      <c r="W23" s="4"/>
      <c r="X23" s="4"/>
      <c r="Y23" s="75"/>
      <c r="Z23" s="75"/>
      <c r="AA23" s="75"/>
      <c r="AB23" s="75"/>
      <c r="AC23" s="75"/>
      <c r="AD23" s="75"/>
    </row>
    <row r="24" spans="1:31" x14ac:dyDescent="0.15">
      <c r="A24" s="71" t="s">
        <v>970</v>
      </c>
    </row>
    <row r="25" spans="1:31" x14ac:dyDescent="0.15">
      <c r="A25" s="69" t="s">
        <v>979</v>
      </c>
      <c r="B25" s="4"/>
      <c r="C25" s="4"/>
      <c r="D25" s="20"/>
      <c r="E25" s="4"/>
      <c r="F25" s="4"/>
      <c r="G25" s="4"/>
      <c r="H25" s="4"/>
      <c r="I25" s="4"/>
      <c r="J25" s="4"/>
      <c r="K25" s="4"/>
      <c r="L25" s="4"/>
      <c r="M25" s="4"/>
      <c r="N25" s="4"/>
      <c r="O25" s="4"/>
      <c r="P25" s="4"/>
      <c r="Q25" s="4"/>
      <c r="R25" s="4"/>
      <c r="S25" s="4"/>
      <c r="T25" s="4"/>
      <c r="U25" s="4"/>
      <c r="V25" s="4"/>
      <c r="W25" s="4"/>
      <c r="X25" s="4"/>
      <c r="Y25" s="4"/>
      <c r="Z25" s="4"/>
      <c r="AA25" s="4"/>
      <c r="AB25" s="4">
        <v>35</v>
      </c>
      <c r="AC25">
        <v>36</v>
      </c>
      <c r="AD25">
        <v>59</v>
      </c>
    </row>
    <row r="26" spans="1:31" x14ac:dyDescent="0.15">
      <c r="A26" s="69" t="s">
        <v>970</v>
      </c>
      <c r="B26" s="79">
        <f>B27*B57</f>
        <v>0</v>
      </c>
      <c r="C26" s="79">
        <f>C27*C57</f>
        <v>0</v>
      </c>
      <c r="D26" s="79"/>
      <c r="E26" s="79">
        <f t="shared" ref="E26:AE26" si="1">E27*E57</f>
        <v>0</v>
      </c>
      <c r="F26" s="79">
        <f t="shared" si="1"/>
        <v>0</v>
      </c>
      <c r="G26" s="79">
        <f t="shared" si="1"/>
        <v>0</v>
      </c>
      <c r="H26" s="79">
        <f t="shared" si="1"/>
        <v>0</v>
      </c>
      <c r="I26" s="79">
        <f t="shared" si="1"/>
        <v>0</v>
      </c>
      <c r="J26" s="79">
        <f t="shared" si="1"/>
        <v>0</v>
      </c>
      <c r="K26" s="79">
        <f t="shared" si="1"/>
        <v>0</v>
      </c>
      <c r="L26" s="79">
        <f t="shared" si="1"/>
        <v>0</v>
      </c>
      <c r="M26" s="79">
        <f t="shared" si="1"/>
        <v>0</v>
      </c>
      <c r="N26" s="79">
        <f t="shared" si="1"/>
        <v>0</v>
      </c>
      <c r="O26" s="79">
        <f t="shared" si="1"/>
        <v>0</v>
      </c>
      <c r="P26" s="79">
        <f t="shared" si="1"/>
        <v>0</v>
      </c>
      <c r="Q26" s="79">
        <f t="shared" si="1"/>
        <v>0</v>
      </c>
      <c r="R26" s="79">
        <f t="shared" si="1"/>
        <v>0</v>
      </c>
      <c r="S26" s="79">
        <f t="shared" si="1"/>
        <v>0</v>
      </c>
      <c r="T26" s="79">
        <f t="shared" si="1"/>
        <v>0</v>
      </c>
      <c r="U26" s="79">
        <f t="shared" si="1"/>
        <v>0</v>
      </c>
      <c r="V26" s="79">
        <f t="shared" si="1"/>
        <v>0</v>
      </c>
      <c r="W26" s="79">
        <f t="shared" si="1"/>
        <v>0</v>
      </c>
      <c r="X26" s="79">
        <f t="shared" si="1"/>
        <v>0</v>
      </c>
      <c r="Y26" s="79">
        <f t="shared" si="1"/>
        <v>258.87876</v>
      </c>
      <c r="Z26" s="79">
        <f t="shared" si="1"/>
        <v>317.21242000000001</v>
      </c>
      <c r="AA26" s="79">
        <f t="shared" si="1"/>
        <v>369.29444999999998</v>
      </c>
      <c r="AB26" s="79">
        <f t="shared" si="1"/>
        <v>327.09438</v>
      </c>
      <c r="AC26" s="79">
        <f t="shared" si="1"/>
        <v>429.34724999999997</v>
      </c>
      <c r="AD26" s="79">
        <f t="shared" si="1"/>
        <v>749.74045999999998</v>
      </c>
      <c r="AE26" s="79">
        <f t="shared" si="1"/>
        <v>0</v>
      </c>
    </row>
    <row r="27" spans="1:31" x14ac:dyDescent="0.15">
      <c r="A27" s="69" t="s">
        <v>974</v>
      </c>
      <c r="B27" s="4"/>
      <c r="C27" s="4"/>
      <c r="D27" s="20"/>
      <c r="E27" s="4"/>
      <c r="F27" s="4"/>
      <c r="G27" s="4"/>
      <c r="H27" s="4"/>
      <c r="I27" s="4"/>
      <c r="J27" s="4"/>
      <c r="K27" s="4"/>
      <c r="L27" s="4"/>
      <c r="M27" s="4"/>
      <c r="N27" s="4"/>
      <c r="O27" s="4"/>
      <c r="P27" s="4"/>
      <c r="Q27" s="4"/>
      <c r="R27" s="4"/>
      <c r="S27" s="4"/>
      <c r="T27" s="4"/>
      <c r="U27" s="4"/>
      <c r="V27" s="4"/>
      <c r="W27" s="4"/>
      <c r="X27" s="4"/>
      <c r="Y27" s="75">
        <v>0.12</v>
      </c>
      <c r="Z27" s="75">
        <v>0.14000000000000001</v>
      </c>
      <c r="AA27" s="75">
        <v>0.19</v>
      </c>
      <c r="AB27" s="75">
        <v>0.18</v>
      </c>
      <c r="AC27" s="75">
        <v>0.15</v>
      </c>
      <c r="AD27" s="75">
        <v>7.0000000000000007E-2</v>
      </c>
    </row>
    <row r="28" spans="1:31" x14ac:dyDescent="0.15">
      <c r="A28" s="69" t="s">
        <v>981</v>
      </c>
      <c r="B28" s="4"/>
      <c r="C28" s="4"/>
      <c r="D28" s="20"/>
      <c r="E28" s="4"/>
      <c r="F28" s="4"/>
      <c r="G28" s="4"/>
      <c r="H28" s="4"/>
      <c r="I28" s="4"/>
      <c r="J28" s="4"/>
      <c r="K28" s="4"/>
      <c r="L28" s="4"/>
      <c r="M28" s="4"/>
      <c r="N28" s="4"/>
      <c r="O28" s="4"/>
      <c r="P28" s="4"/>
      <c r="Q28" s="4"/>
      <c r="R28" s="4"/>
      <c r="S28" s="4"/>
      <c r="T28" s="4"/>
      <c r="U28" s="4"/>
      <c r="V28" s="4"/>
      <c r="W28" s="4"/>
      <c r="X28" s="83"/>
      <c r="Y28" s="83"/>
      <c r="Z28" s="83"/>
      <c r="AA28" s="83"/>
      <c r="AB28" s="83"/>
      <c r="AC28" s="83"/>
      <c r="AD28" s="83">
        <v>282.10000000000002</v>
      </c>
    </row>
    <row r="29" spans="1:31" x14ac:dyDescent="0.15">
      <c r="A29" s="69" t="s">
        <v>980</v>
      </c>
      <c r="B29" s="4"/>
      <c r="C29" s="4"/>
      <c r="D29" s="20"/>
      <c r="E29" s="4"/>
      <c r="F29" s="4"/>
      <c r="G29" s="4"/>
      <c r="H29" s="4"/>
      <c r="I29" s="4"/>
      <c r="J29" s="4"/>
      <c r="K29" s="4"/>
      <c r="L29" s="4"/>
      <c r="M29" s="4"/>
      <c r="N29" s="4"/>
      <c r="O29" s="4"/>
      <c r="P29" s="4"/>
      <c r="Q29" s="4"/>
      <c r="R29" s="4"/>
      <c r="S29" s="4"/>
      <c r="T29" s="4"/>
      <c r="U29" s="4"/>
      <c r="V29" s="4"/>
      <c r="W29" s="4"/>
      <c r="X29" s="4"/>
      <c r="Y29" s="75"/>
      <c r="Z29" s="75"/>
      <c r="AA29" s="75"/>
      <c r="AB29" s="75">
        <v>0.5</v>
      </c>
      <c r="AC29" s="75">
        <v>0.45</v>
      </c>
      <c r="AD29" s="75">
        <v>0.63</v>
      </c>
    </row>
    <row r="30" spans="1:31" x14ac:dyDescent="0.15">
      <c r="A30" s="69"/>
      <c r="B30" s="4"/>
      <c r="C30" s="4"/>
      <c r="D30" s="20"/>
      <c r="E30" s="4"/>
      <c r="F30" s="4"/>
      <c r="G30" s="4"/>
      <c r="H30" s="4"/>
      <c r="I30" s="4"/>
      <c r="J30" s="4"/>
      <c r="K30" s="4"/>
      <c r="L30" s="4"/>
      <c r="M30" s="4"/>
      <c r="N30" s="4"/>
      <c r="O30" s="4"/>
      <c r="P30" s="4"/>
      <c r="Q30" s="4"/>
      <c r="R30" s="4"/>
      <c r="S30" s="4"/>
      <c r="T30" s="4"/>
      <c r="U30" s="4"/>
      <c r="V30" s="4"/>
      <c r="W30" s="4"/>
      <c r="X30" s="4"/>
      <c r="Y30" s="75"/>
      <c r="Z30" s="75"/>
      <c r="AA30" s="75"/>
      <c r="AB30" s="75"/>
      <c r="AC30" s="75"/>
      <c r="AD30" s="75"/>
    </row>
    <row r="31" spans="1:31" x14ac:dyDescent="0.15">
      <c r="A31" s="71" t="s">
        <v>971</v>
      </c>
      <c r="B31" s="4"/>
      <c r="C31" s="4"/>
      <c r="D31" s="20"/>
      <c r="E31" s="4"/>
      <c r="F31" s="4"/>
      <c r="G31" s="4"/>
      <c r="H31" s="4"/>
      <c r="I31" s="4"/>
      <c r="J31" s="4"/>
      <c r="K31" s="4"/>
      <c r="L31" s="4"/>
      <c r="M31" s="4"/>
      <c r="N31" s="4"/>
      <c r="O31" s="4"/>
      <c r="P31" s="4"/>
      <c r="Q31" s="4"/>
      <c r="R31" s="4"/>
      <c r="S31" s="4"/>
      <c r="T31" s="4"/>
      <c r="U31" s="4"/>
      <c r="V31" s="4"/>
      <c r="W31" s="4"/>
      <c r="X31" s="4"/>
      <c r="Y31" s="75"/>
      <c r="Z31" s="75"/>
      <c r="AA31" s="75"/>
      <c r="AB31" s="75"/>
      <c r="AC31" s="75"/>
      <c r="AD31" s="75"/>
    </row>
    <row r="32" spans="1:31" x14ac:dyDescent="0.15">
      <c r="A32" s="69" t="s">
        <v>979</v>
      </c>
      <c r="B32" s="4"/>
      <c r="C32" s="4"/>
      <c r="D32" s="20"/>
      <c r="E32" s="4"/>
      <c r="F32" s="4"/>
      <c r="G32" s="4"/>
      <c r="H32" s="4"/>
      <c r="I32" s="4"/>
      <c r="J32" s="4"/>
      <c r="K32" s="4"/>
      <c r="L32" s="4"/>
      <c r="M32" s="4"/>
      <c r="N32" s="4"/>
      <c r="O32" s="4"/>
      <c r="P32" s="4"/>
      <c r="Q32" s="4"/>
      <c r="R32" s="4"/>
      <c r="S32" s="4"/>
      <c r="T32" s="4"/>
      <c r="U32" s="4"/>
      <c r="V32" s="4"/>
      <c r="W32" s="4"/>
      <c r="X32" s="4"/>
      <c r="Y32" s="4"/>
      <c r="Z32" s="4"/>
      <c r="AA32" s="4"/>
      <c r="AB32" s="4">
        <v>5931</v>
      </c>
      <c r="AC32" s="4">
        <v>9300</v>
      </c>
      <c r="AD32" s="4">
        <v>52000</v>
      </c>
    </row>
    <row r="33" spans="1:34" x14ac:dyDescent="0.15">
      <c r="A33" s="69" t="s">
        <v>971</v>
      </c>
      <c r="B33" s="79">
        <f>B34*B57</f>
        <v>0</v>
      </c>
      <c r="C33" s="79">
        <f>C34*C57</f>
        <v>0</v>
      </c>
      <c r="D33" s="79"/>
      <c r="E33" s="79">
        <f t="shared" ref="E33:AE33" si="2">E34*E57</f>
        <v>0</v>
      </c>
      <c r="F33" s="79">
        <f t="shared" si="2"/>
        <v>0</v>
      </c>
      <c r="G33" s="79">
        <f t="shared" si="2"/>
        <v>0</v>
      </c>
      <c r="H33" s="79">
        <f t="shared" si="2"/>
        <v>0</v>
      </c>
      <c r="I33" s="79">
        <f t="shared" si="2"/>
        <v>0</v>
      </c>
      <c r="J33" s="79">
        <f t="shared" si="2"/>
        <v>0</v>
      </c>
      <c r="K33" s="79">
        <f t="shared" si="2"/>
        <v>0</v>
      </c>
      <c r="L33" s="79">
        <f t="shared" si="2"/>
        <v>0</v>
      </c>
      <c r="M33" s="79">
        <f t="shared" si="2"/>
        <v>0</v>
      </c>
      <c r="N33" s="79">
        <f t="shared" si="2"/>
        <v>0</v>
      </c>
      <c r="O33" s="79">
        <f t="shared" si="2"/>
        <v>0</v>
      </c>
      <c r="P33" s="79">
        <f t="shared" si="2"/>
        <v>0</v>
      </c>
      <c r="Q33" s="79">
        <f t="shared" si="2"/>
        <v>0</v>
      </c>
      <c r="R33" s="79">
        <f t="shared" si="2"/>
        <v>0</v>
      </c>
      <c r="S33" s="79">
        <f t="shared" si="2"/>
        <v>0</v>
      </c>
      <c r="T33" s="79">
        <f t="shared" si="2"/>
        <v>0</v>
      </c>
      <c r="U33" s="79">
        <f t="shared" si="2"/>
        <v>0</v>
      </c>
      <c r="V33" s="79">
        <f t="shared" si="2"/>
        <v>0</v>
      </c>
      <c r="W33" s="79">
        <f t="shared" si="2"/>
        <v>0</v>
      </c>
      <c r="X33" s="79">
        <f t="shared" si="2"/>
        <v>0</v>
      </c>
      <c r="Y33" s="79">
        <f t="shared" si="2"/>
        <v>647.19689999999991</v>
      </c>
      <c r="Z33" s="79">
        <f t="shared" si="2"/>
        <v>725.05696</v>
      </c>
      <c r="AA33" s="79">
        <f t="shared" si="2"/>
        <v>505.3503</v>
      </c>
      <c r="AB33" s="79">
        <f t="shared" si="2"/>
        <v>381.61011000000002</v>
      </c>
      <c r="AC33" s="79">
        <f t="shared" si="2"/>
        <v>944.56395000000009</v>
      </c>
      <c r="AD33" s="79">
        <f t="shared" si="2"/>
        <v>8140.03928</v>
      </c>
      <c r="AE33" s="79">
        <f t="shared" si="2"/>
        <v>0</v>
      </c>
    </row>
    <row r="34" spans="1:34" x14ac:dyDescent="0.15">
      <c r="A34" s="69" t="s">
        <v>975</v>
      </c>
      <c r="B34" s="4"/>
      <c r="C34" s="4"/>
      <c r="D34" s="20"/>
      <c r="E34" s="4"/>
      <c r="F34" s="4"/>
      <c r="G34" s="4"/>
      <c r="H34" s="4"/>
      <c r="I34" s="4"/>
      <c r="J34" s="4"/>
      <c r="K34" s="4"/>
      <c r="L34" s="4"/>
      <c r="M34" s="4"/>
      <c r="N34" s="4"/>
      <c r="O34" s="4"/>
      <c r="P34" s="4"/>
      <c r="Q34" s="4"/>
      <c r="R34" s="4"/>
      <c r="S34" s="4"/>
      <c r="T34" s="4"/>
      <c r="U34" s="4"/>
      <c r="V34" s="4"/>
      <c r="W34" s="4"/>
      <c r="X34" s="4"/>
      <c r="Y34" s="75">
        <v>0.3</v>
      </c>
      <c r="Z34" s="75">
        <v>0.32</v>
      </c>
      <c r="AA34" s="75">
        <v>0.26</v>
      </c>
      <c r="AB34" s="75">
        <v>0.21</v>
      </c>
      <c r="AC34" s="75">
        <v>0.33</v>
      </c>
      <c r="AD34" s="75">
        <v>0.76</v>
      </c>
    </row>
    <row r="35" spans="1:34" x14ac:dyDescent="0.15">
      <c r="A35" s="69" t="s">
        <v>981</v>
      </c>
      <c r="B35" s="4"/>
      <c r="C35" s="4"/>
      <c r="D35" s="20"/>
      <c r="E35" s="4"/>
      <c r="F35" s="4"/>
      <c r="G35" s="4"/>
      <c r="H35" s="4"/>
      <c r="I35" s="4"/>
      <c r="J35" s="4"/>
      <c r="K35" s="4"/>
      <c r="L35" s="4"/>
      <c r="M35" s="4"/>
      <c r="N35" s="4"/>
      <c r="O35" s="4"/>
      <c r="P35" s="4"/>
      <c r="Q35" s="4"/>
      <c r="R35" s="4"/>
      <c r="S35" s="83"/>
      <c r="T35" s="83"/>
      <c r="U35" s="83"/>
      <c r="V35" s="83"/>
      <c r="W35" s="83"/>
      <c r="X35" s="83"/>
      <c r="Y35" s="83"/>
      <c r="Z35" s="83"/>
      <c r="AA35" s="83"/>
      <c r="AB35" s="83"/>
      <c r="AC35" s="83"/>
      <c r="AD35" s="83">
        <v>3636.8519999999999</v>
      </c>
    </row>
    <row r="36" spans="1:34" x14ac:dyDescent="0.15">
      <c r="A36" s="69" t="s">
        <v>980</v>
      </c>
      <c r="B36" s="4"/>
      <c r="C36" s="4"/>
      <c r="D36" s="20"/>
      <c r="E36" s="4"/>
      <c r="F36" s="4"/>
      <c r="G36" s="4"/>
      <c r="H36" s="4"/>
      <c r="I36" s="4"/>
      <c r="J36" s="4"/>
      <c r="K36" s="4"/>
      <c r="L36" s="4"/>
      <c r="M36" s="4"/>
      <c r="N36" s="4"/>
      <c r="O36" s="4"/>
      <c r="P36" s="4"/>
      <c r="Q36" s="4"/>
      <c r="R36" s="4"/>
      <c r="S36" s="4"/>
      <c r="T36" s="4"/>
      <c r="U36" s="4"/>
      <c r="V36" s="4"/>
      <c r="W36" s="4"/>
      <c r="X36" s="4"/>
      <c r="Y36" s="75"/>
      <c r="Z36" s="75"/>
      <c r="AA36" s="75"/>
      <c r="AB36" s="75">
        <v>0.23</v>
      </c>
      <c r="AC36" s="75">
        <v>0.47</v>
      </c>
      <c r="AD36" s="75">
        <v>0.55000000000000004</v>
      </c>
    </row>
    <row r="37" spans="1:34" x14ac:dyDescent="0.15">
      <c r="A37" s="69"/>
      <c r="B37" s="4"/>
      <c r="C37" s="4"/>
      <c r="D37" s="20"/>
      <c r="E37" s="4"/>
      <c r="F37" s="4"/>
      <c r="G37" s="4"/>
      <c r="H37" s="4"/>
      <c r="I37" s="4"/>
      <c r="J37" s="4"/>
      <c r="K37" s="4"/>
      <c r="L37" s="4"/>
      <c r="M37" s="4"/>
      <c r="N37" s="4"/>
      <c r="O37" s="4"/>
      <c r="P37" s="4"/>
      <c r="Q37" s="4"/>
      <c r="R37" s="4"/>
      <c r="S37" s="4"/>
      <c r="T37" s="4"/>
      <c r="U37" s="4"/>
      <c r="V37" s="4"/>
      <c r="W37" s="4"/>
      <c r="X37" s="4"/>
      <c r="Y37" s="75"/>
      <c r="Z37" s="75"/>
      <c r="AA37" s="75"/>
      <c r="AB37" s="75"/>
      <c r="AC37" s="75"/>
      <c r="AD37" s="75"/>
    </row>
    <row r="38" spans="1:34" x14ac:dyDescent="0.15">
      <c r="A38" s="71" t="s">
        <v>940</v>
      </c>
      <c r="B38" s="4"/>
      <c r="C38" s="4"/>
      <c r="D38" s="20"/>
      <c r="E38" s="4"/>
      <c r="F38" s="4"/>
      <c r="G38" s="4"/>
      <c r="H38" s="4"/>
      <c r="I38" s="4"/>
      <c r="J38" s="4"/>
      <c r="K38" s="4"/>
      <c r="L38" s="4"/>
      <c r="M38" s="4"/>
      <c r="N38" s="4"/>
      <c r="O38" s="4"/>
      <c r="P38" s="4"/>
      <c r="Q38" s="4"/>
      <c r="R38" s="4"/>
      <c r="S38" s="4"/>
      <c r="T38" s="4"/>
      <c r="U38" s="4"/>
      <c r="V38" s="4"/>
      <c r="W38" s="4"/>
      <c r="X38" s="4"/>
      <c r="Y38" s="75"/>
      <c r="Z38" s="75"/>
      <c r="AA38" s="75"/>
      <c r="AB38" s="75"/>
      <c r="AC38" s="75"/>
      <c r="AD38" s="75"/>
    </row>
    <row r="39" spans="1:34" x14ac:dyDescent="0.15">
      <c r="A39" s="69" t="s">
        <v>979</v>
      </c>
      <c r="B39" s="4"/>
      <c r="C39" s="4"/>
      <c r="D39" s="20"/>
      <c r="E39" s="4"/>
      <c r="F39" s="4"/>
      <c r="G39" s="4"/>
      <c r="H39" s="4"/>
      <c r="I39" s="4"/>
      <c r="J39" s="4"/>
      <c r="K39" s="4"/>
      <c r="L39" s="4"/>
      <c r="M39" s="4"/>
      <c r="N39" s="4"/>
      <c r="O39" s="4"/>
      <c r="P39" s="4"/>
      <c r="Q39" s="4"/>
      <c r="R39" s="4"/>
      <c r="S39" s="4"/>
      <c r="T39" s="4"/>
      <c r="U39" s="4"/>
      <c r="V39" s="4"/>
      <c r="W39" s="4"/>
      <c r="X39" s="4"/>
      <c r="Y39" s="4"/>
      <c r="Z39" s="4"/>
      <c r="AA39" s="4"/>
      <c r="AB39" s="4">
        <v>288</v>
      </c>
      <c r="AC39" s="4">
        <v>466</v>
      </c>
      <c r="AD39" s="4">
        <v>910</v>
      </c>
    </row>
    <row r="40" spans="1:34" x14ac:dyDescent="0.15">
      <c r="A40" s="69" t="s">
        <v>940</v>
      </c>
      <c r="B40" s="79">
        <f>B41*B57</f>
        <v>0</v>
      </c>
      <c r="C40" s="79">
        <f>C41*C57</f>
        <v>0</v>
      </c>
      <c r="D40" s="79"/>
      <c r="E40" s="79">
        <f t="shared" ref="E40:AE40" si="3">E41*E57</f>
        <v>0</v>
      </c>
      <c r="F40" s="79">
        <f t="shared" si="3"/>
        <v>0</v>
      </c>
      <c r="G40" s="79">
        <f t="shared" si="3"/>
        <v>0</v>
      </c>
      <c r="H40" s="79">
        <f t="shared" si="3"/>
        <v>0</v>
      </c>
      <c r="I40" s="79">
        <f t="shared" si="3"/>
        <v>0</v>
      </c>
      <c r="J40" s="79">
        <f t="shared" si="3"/>
        <v>0</v>
      </c>
      <c r="K40" s="79">
        <f t="shared" si="3"/>
        <v>0</v>
      </c>
      <c r="L40" s="79">
        <f t="shared" si="3"/>
        <v>0</v>
      </c>
      <c r="M40" s="79">
        <f t="shared" si="3"/>
        <v>0</v>
      </c>
      <c r="N40" s="79">
        <f t="shared" si="3"/>
        <v>0</v>
      </c>
      <c r="O40" s="79">
        <f t="shared" si="3"/>
        <v>0</v>
      </c>
      <c r="P40" s="79">
        <f t="shared" si="3"/>
        <v>0</v>
      </c>
      <c r="Q40" s="79">
        <f t="shared" si="3"/>
        <v>0</v>
      </c>
      <c r="R40" s="79">
        <f t="shared" si="3"/>
        <v>0</v>
      </c>
      <c r="S40" s="79">
        <f t="shared" si="3"/>
        <v>0</v>
      </c>
      <c r="T40" s="79">
        <f t="shared" si="3"/>
        <v>0</v>
      </c>
      <c r="U40" s="79">
        <f t="shared" si="3"/>
        <v>0</v>
      </c>
      <c r="V40" s="79">
        <f t="shared" si="3"/>
        <v>0</v>
      </c>
      <c r="W40" s="79">
        <f t="shared" si="3"/>
        <v>0</v>
      </c>
      <c r="X40" s="79">
        <f t="shared" si="3"/>
        <v>0</v>
      </c>
      <c r="Y40" s="79">
        <f t="shared" si="3"/>
        <v>388.31813999999997</v>
      </c>
      <c r="Z40" s="79">
        <f t="shared" si="3"/>
        <v>271.89635999999996</v>
      </c>
      <c r="AA40" s="79">
        <f t="shared" si="3"/>
        <v>213.80205000000001</v>
      </c>
      <c r="AB40" s="79">
        <f t="shared" si="3"/>
        <v>218.06291999999999</v>
      </c>
      <c r="AC40" s="79">
        <f t="shared" si="3"/>
        <v>429.34724999999997</v>
      </c>
      <c r="AD40" s="79">
        <f t="shared" si="3"/>
        <v>428.42311999999998</v>
      </c>
      <c r="AE40" s="79">
        <f t="shared" si="3"/>
        <v>0</v>
      </c>
    </row>
    <row r="41" spans="1:34" x14ac:dyDescent="0.15">
      <c r="A41" s="69" t="s">
        <v>976</v>
      </c>
      <c r="B41" s="4"/>
      <c r="C41" s="4"/>
      <c r="D41" s="20"/>
      <c r="E41" s="4"/>
      <c r="F41" s="4"/>
      <c r="G41" s="4"/>
      <c r="H41" s="4"/>
      <c r="I41" s="4"/>
      <c r="J41" s="4"/>
      <c r="K41" s="4"/>
      <c r="L41" s="4"/>
      <c r="M41" s="4"/>
      <c r="N41" s="4"/>
      <c r="O41" s="4"/>
      <c r="P41" s="4"/>
      <c r="Q41" s="4"/>
      <c r="R41" s="4"/>
      <c r="S41" s="4"/>
      <c r="T41" s="4"/>
      <c r="U41" s="4"/>
      <c r="V41" s="4"/>
      <c r="W41" s="4"/>
      <c r="X41" s="4"/>
      <c r="Y41" s="75">
        <v>0.18</v>
      </c>
      <c r="Z41" s="75">
        <v>0.12</v>
      </c>
      <c r="AA41" s="75">
        <v>0.11</v>
      </c>
      <c r="AB41" s="75">
        <v>0.12</v>
      </c>
      <c r="AC41" s="75">
        <v>0.15</v>
      </c>
      <c r="AD41" s="75">
        <v>0.04</v>
      </c>
    </row>
    <row r="42" spans="1:34" x14ac:dyDescent="0.15">
      <c r="A42" s="69" t="s">
        <v>981</v>
      </c>
      <c r="B42" s="4"/>
      <c r="C42" s="4"/>
      <c r="D42" s="20"/>
      <c r="E42" s="4"/>
      <c r="F42" s="4"/>
      <c r="G42" s="4"/>
      <c r="H42" s="4"/>
      <c r="I42" s="4"/>
      <c r="J42" s="4"/>
      <c r="K42" s="4"/>
      <c r="L42" s="4"/>
      <c r="M42" s="4"/>
      <c r="N42" s="4"/>
      <c r="O42" s="4"/>
      <c r="P42" s="4"/>
      <c r="Q42" s="4"/>
      <c r="R42" s="4"/>
      <c r="S42" s="83"/>
      <c r="T42" s="83"/>
      <c r="U42" s="83"/>
      <c r="V42" s="83"/>
      <c r="W42" s="83"/>
      <c r="X42" s="83"/>
      <c r="Y42" s="83"/>
      <c r="Z42" s="83"/>
      <c r="AA42" s="83"/>
      <c r="AB42" s="83"/>
      <c r="AC42" s="83"/>
      <c r="AD42">
        <v>112.247</v>
      </c>
    </row>
    <row r="43" spans="1:34" x14ac:dyDescent="0.15">
      <c r="A43" s="69" t="s">
        <v>980</v>
      </c>
      <c r="B43" s="4"/>
      <c r="C43" s="4"/>
      <c r="D43" s="20"/>
      <c r="E43" s="4"/>
      <c r="F43" s="4"/>
      <c r="G43" s="4"/>
      <c r="H43" s="4"/>
      <c r="I43" s="4"/>
      <c r="J43" s="4"/>
      <c r="K43" s="4"/>
      <c r="L43" s="4"/>
      <c r="M43" s="4"/>
      <c r="N43" s="4"/>
      <c r="O43" s="4"/>
      <c r="P43" s="4"/>
      <c r="Q43" s="4"/>
      <c r="R43" s="4"/>
      <c r="S43" s="4"/>
      <c r="T43" s="4"/>
      <c r="U43" s="4"/>
      <c r="V43" s="4"/>
      <c r="W43" s="4"/>
      <c r="X43" s="4"/>
      <c r="Y43" s="75"/>
      <c r="Z43" s="75"/>
      <c r="AA43" s="75"/>
      <c r="AB43" s="75">
        <v>0.11</v>
      </c>
      <c r="AC43" s="75">
        <v>0.39</v>
      </c>
      <c r="AD43" s="75">
        <v>0.56000000000000005</v>
      </c>
    </row>
    <row r="44" spans="1:34" x14ac:dyDescent="0.15">
      <c r="A44" s="69"/>
      <c r="B44" s="4"/>
      <c r="C44" s="4"/>
      <c r="D44" s="20"/>
      <c r="E44" s="4"/>
      <c r="F44" s="4"/>
      <c r="G44" s="4"/>
      <c r="H44" s="4"/>
      <c r="I44" s="4"/>
      <c r="J44" s="4"/>
      <c r="K44" s="4"/>
      <c r="L44" s="4"/>
      <c r="M44" s="4"/>
      <c r="N44" s="4"/>
      <c r="O44" s="4"/>
      <c r="P44" s="4"/>
      <c r="Q44" s="4"/>
      <c r="R44" s="4"/>
      <c r="S44" s="4"/>
      <c r="T44" s="4"/>
      <c r="U44" s="4"/>
      <c r="V44" s="4"/>
      <c r="W44" s="4"/>
      <c r="X44" s="4"/>
      <c r="Y44" s="75"/>
      <c r="Z44" s="75"/>
      <c r="AA44" s="75"/>
      <c r="AB44" s="75"/>
      <c r="AC44" s="75"/>
      <c r="AD44" s="75"/>
    </row>
    <row r="45" spans="1:34" x14ac:dyDescent="0.15">
      <c r="A45" s="71" t="s">
        <v>939</v>
      </c>
      <c r="B45" s="4"/>
      <c r="C45" s="4"/>
      <c r="D45" s="20"/>
      <c r="E45" s="4"/>
      <c r="F45" s="4"/>
      <c r="G45" s="4"/>
      <c r="H45" s="4"/>
      <c r="I45" s="4"/>
      <c r="J45" s="4"/>
      <c r="K45" s="4"/>
      <c r="L45" s="4"/>
      <c r="M45" s="4"/>
      <c r="N45" s="4"/>
      <c r="O45" s="4"/>
      <c r="P45" s="4"/>
      <c r="Q45" s="4"/>
      <c r="R45" s="4"/>
      <c r="S45" s="4"/>
      <c r="T45" s="4"/>
      <c r="U45" s="4"/>
      <c r="V45" s="4"/>
      <c r="W45" s="4"/>
      <c r="X45" s="4"/>
      <c r="Y45" s="75"/>
      <c r="Z45" s="75"/>
      <c r="AA45" s="75"/>
      <c r="AB45" s="75"/>
      <c r="AC45" s="75"/>
      <c r="AD45" s="75"/>
    </row>
    <row r="46" spans="1:34" x14ac:dyDescent="0.15">
      <c r="A46" s="69" t="s">
        <v>979</v>
      </c>
      <c r="B46" s="4"/>
      <c r="C46" s="4"/>
      <c r="D46" s="20"/>
      <c r="E46" s="4"/>
      <c r="F46" s="4"/>
      <c r="G46" s="4"/>
      <c r="H46" s="4"/>
      <c r="I46" s="4"/>
      <c r="J46" s="4"/>
      <c r="K46" s="4"/>
      <c r="L46" s="4"/>
      <c r="M46" s="4"/>
      <c r="N46" s="4"/>
      <c r="O46" s="4"/>
      <c r="P46" s="4"/>
      <c r="Q46" s="4"/>
      <c r="R46" s="4"/>
      <c r="S46" s="4"/>
      <c r="T46" s="4"/>
      <c r="U46" s="4"/>
      <c r="V46" s="4"/>
      <c r="W46" s="4"/>
      <c r="X46" s="4"/>
      <c r="Y46" s="4"/>
      <c r="Z46" s="4"/>
      <c r="AA46" s="4"/>
      <c r="AB46" s="4">
        <v>713</v>
      </c>
      <c r="AC46" s="4">
        <v>757</v>
      </c>
      <c r="AD46" s="4">
        <v>1124</v>
      </c>
    </row>
    <row r="47" spans="1:34" x14ac:dyDescent="0.15">
      <c r="A47" s="69" t="s">
        <v>939</v>
      </c>
      <c r="B47" s="79">
        <f>B48*B57</f>
        <v>0</v>
      </c>
      <c r="C47" s="79">
        <f>C48*C57</f>
        <v>0</v>
      </c>
      <c r="D47" s="79"/>
      <c r="E47" s="79">
        <f t="shared" ref="E47:AE47" si="4">E48*E57</f>
        <v>0</v>
      </c>
      <c r="F47" s="79">
        <f t="shared" si="4"/>
        <v>0</v>
      </c>
      <c r="G47" s="79">
        <f t="shared" si="4"/>
        <v>0</v>
      </c>
      <c r="H47" s="79">
        <f t="shared" si="4"/>
        <v>0</v>
      </c>
      <c r="I47" s="79">
        <f t="shared" si="4"/>
        <v>0</v>
      </c>
      <c r="J47" s="79">
        <f t="shared" si="4"/>
        <v>0</v>
      </c>
      <c r="K47" s="79">
        <f t="shared" si="4"/>
        <v>0</v>
      </c>
      <c r="L47" s="79">
        <f t="shared" si="4"/>
        <v>0</v>
      </c>
      <c r="M47" s="79">
        <f t="shared" si="4"/>
        <v>0</v>
      </c>
      <c r="N47" s="79">
        <f t="shared" si="4"/>
        <v>0</v>
      </c>
      <c r="O47" s="79">
        <f t="shared" si="4"/>
        <v>0</v>
      </c>
      <c r="P47" s="79">
        <f t="shared" si="4"/>
        <v>0</v>
      </c>
      <c r="Q47" s="79">
        <f t="shared" si="4"/>
        <v>0</v>
      </c>
      <c r="R47" s="79">
        <f t="shared" si="4"/>
        <v>0</v>
      </c>
      <c r="S47" s="79">
        <f t="shared" si="4"/>
        <v>0</v>
      </c>
      <c r="T47" s="79">
        <f t="shared" si="4"/>
        <v>0</v>
      </c>
      <c r="U47" s="79">
        <f t="shared" si="4"/>
        <v>0</v>
      </c>
      <c r="V47" s="79">
        <f t="shared" si="4"/>
        <v>0</v>
      </c>
      <c r="W47" s="79">
        <f t="shared" si="4"/>
        <v>0</v>
      </c>
      <c r="X47" s="79">
        <f t="shared" si="4"/>
        <v>0</v>
      </c>
      <c r="Y47" s="79">
        <f t="shared" si="4"/>
        <v>129.43938</v>
      </c>
      <c r="Z47" s="79">
        <f t="shared" si="4"/>
        <v>113.29015</v>
      </c>
      <c r="AA47" s="79">
        <f t="shared" si="4"/>
        <v>38.873100000000001</v>
      </c>
      <c r="AB47" s="79">
        <f t="shared" si="4"/>
        <v>163.54719</v>
      </c>
      <c r="AC47" s="79">
        <f t="shared" si="4"/>
        <v>143.11575000000002</v>
      </c>
      <c r="AD47" s="79">
        <f t="shared" si="4"/>
        <v>214.21155999999999</v>
      </c>
      <c r="AE47" s="79">
        <f t="shared" si="4"/>
        <v>0</v>
      </c>
    </row>
    <row r="48" spans="1:34" x14ac:dyDescent="0.15">
      <c r="A48" s="69" t="s">
        <v>977</v>
      </c>
      <c r="B48" s="4"/>
      <c r="C48" s="4"/>
      <c r="D48" s="20"/>
      <c r="E48" s="4"/>
      <c r="F48" s="4"/>
      <c r="G48" s="4"/>
      <c r="H48" s="4"/>
      <c r="I48" s="4"/>
      <c r="J48" s="4"/>
      <c r="K48" s="4"/>
      <c r="L48" s="4"/>
      <c r="M48" s="4"/>
      <c r="N48" s="4"/>
      <c r="O48" s="4"/>
      <c r="P48" s="4"/>
      <c r="Q48" s="4"/>
      <c r="R48" s="4"/>
      <c r="S48" s="4"/>
      <c r="T48" s="4"/>
      <c r="U48" s="4"/>
      <c r="V48" s="4"/>
      <c r="W48" s="4"/>
      <c r="X48" s="4"/>
      <c r="Y48" s="75">
        <v>0.06</v>
      </c>
      <c r="Z48" s="75">
        <v>0.05</v>
      </c>
      <c r="AA48" s="75">
        <v>0.02</v>
      </c>
      <c r="AB48" s="76">
        <v>0.09</v>
      </c>
      <c r="AC48" s="75">
        <v>0.05</v>
      </c>
      <c r="AD48" s="75">
        <v>0.02</v>
      </c>
      <c r="AH48" s="77"/>
    </row>
    <row r="49" spans="1:34" x14ac:dyDescent="0.15">
      <c r="A49" s="69" t="s">
        <v>981</v>
      </c>
      <c r="B49" s="4"/>
      <c r="C49" s="4"/>
      <c r="D49" s="20"/>
      <c r="E49" s="4"/>
      <c r="F49" s="4"/>
      <c r="G49" s="4"/>
      <c r="H49" s="4"/>
      <c r="I49" s="4"/>
      <c r="J49" s="4"/>
      <c r="K49" s="4"/>
      <c r="L49" s="4"/>
      <c r="M49" s="4"/>
      <c r="N49" s="4"/>
      <c r="O49" s="4"/>
      <c r="P49" s="4"/>
      <c r="Q49" s="4"/>
      <c r="R49" s="4"/>
      <c r="S49" s="4"/>
      <c r="T49" s="4"/>
      <c r="U49" s="4"/>
      <c r="V49" s="4"/>
      <c r="W49" s="4"/>
      <c r="X49" s="4"/>
      <c r="Y49" s="75"/>
      <c r="Z49" s="75"/>
      <c r="AA49" s="75"/>
      <c r="AB49" s="76"/>
      <c r="AC49" s="75"/>
      <c r="AD49" s="83">
        <v>193.58099999999999</v>
      </c>
      <c r="AH49" s="77"/>
    </row>
    <row r="50" spans="1:34" x14ac:dyDescent="0.15">
      <c r="A50" s="69" t="s">
        <v>980</v>
      </c>
      <c r="B50" s="4"/>
      <c r="C50" s="4"/>
      <c r="D50" s="20"/>
      <c r="E50" s="4"/>
      <c r="F50" s="4"/>
      <c r="G50" s="4"/>
      <c r="H50" s="4"/>
      <c r="I50" s="4"/>
      <c r="J50" s="4"/>
      <c r="K50" s="4"/>
      <c r="L50" s="4"/>
      <c r="M50" s="4"/>
      <c r="N50" s="4"/>
      <c r="O50" s="4"/>
      <c r="P50" s="4"/>
      <c r="Q50" s="4"/>
      <c r="R50" s="4"/>
      <c r="S50" s="4"/>
      <c r="T50" s="4"/>
      <c r="U50" s="4"/>
      <c r="V50" s="4"/>
      <c r="W50" s="4"/>
      <c r="X50" s="4"/>
      <c r="Y50" s="75"/>
      <c r="Z50" s="75"/>
      <c r="AA50" s="75"/>
      <c r="AB50" s="76">
        <v>0.26</v>
      </c>
      <c r="AC50" s="75">
        <v>0.17</v>
      </c>
      <c r="AD50" s="75">
        <v>0.32</v>
      </c>
      <c r="AH50" s="77"/>
    </row>
    <row r="51" spans="1:34" x14ac:dyDescent="0.15">
      <c r="A51" s="69"/>
      <c r="B51" s="4"/>
      <c r="C51" s="4"/>
      <c r="D51" s="20"/>
      <c r="E51" s="4"/>
      <c r="F51" s="4"/>
      <c r="G51" s="4"/>
      <c r="H51" s="4"/>
      <c r="I51" s="4"/>
      <c r="J51" s="4"/>
      <c r="K51" s="4"/>
      <c r="L51" s="4"/>
      <c r="M51" s="4"/>
      <c r="N51" s="4"/>
      <c r="O51" s="4"/>
      <c r="P51" s="4"/>
      <c r="Q51" s="4"/>
      <c r="R51" s="4"/>
      <c r="S51" s="4"/>
      <c r="T51" s="4"/>
      <c r="U51" s="4"/>
      <c r="V51" s="4"/>
      <c r="W51" s="4"/>
      <c r="X51" s="4"/>
      <c r="Y51" s="75"/>
      <c r="Z51" s="75"/>
      <c r="AA51" s="75"/>
      <c r="AB51" s="76"/>
      <c r="AC51" s="75"/>
      <c r="AH51" s="77"/>
    </row>
    <row r="52" spans="1:34" x14ac:dyDescent="0.15">
      <c r="A52" s="69" t="s">
        <v>972</v>
      </c>
      <c r="B52" s="4"/>
      <c r="C52" s="4"/>
      <c r="D52" s="20"/>
      <c r="E52" s="4"/>
      <c r="F52" s="4"/>
      <c r="G52" s="4"/>
      <c r="H52" s="4"/>
      <c r="I52" s="4"/>
      <c r="J52" s="4"/>
      <c r="K52" s="4"/>
      <c r="L52" s="4"/>
      <c r="M52" s="4"/>
      <c r="N52" s="4"/>
      <c r="O52" s="4"/>
      <c r="P52" s="4"/>
      <c r="Q52" s="4"/>
      <c r="R52" s="4"/>
      <c r="S52" s="4"/>
      <c r="T52" s="4"/>
      <c r="U52" s="4"/>
      <c r="V52" s="4"/>
      <c r="W52" s="4"/>
      <c r="X52" s="4"/>
      <c r="Y52" s="75"/>
      <c r="Z52" s="75"/>
      <c r="AA52" s="75"/>
      <c r="AB52" s="76"/>
      <c r="AC52" s="75"/>
      <c r="AD52" s="75"/>
      <c r="AH52" s="77"/>
    </row>
    <row r="53" spans="1:34" x14ac:dyDescent="0.15">
      <c r="A53" s="69" t="s">
        <v>978</v>
      </c>
      <c r="B53" s="69"/>
      <c r="C53" s="69"/>
      <c r="D53" s="69"/>
      <c r="E53" s="69"/>
      <c r="F53" s="69"/>
      <c r="G53" s="69"/>
      <c r="H53" s="69"/>
      <c r="I53" s="69"/>
      <c r="J53" s="69"/>
      <c r="K53" s="69"/>
      <c r="L53" s="69"/>
      <c r="M53" s="69"/>
      <c r="N53" s="69"/>
      <c r="O53" s="69"/>
      <c r="P53" s="69"/>
      <c r="Q53" s="69"/>
      <c r="R53" s="69"/>
      <c r="S53" s="69"/>
      <c r="T53" s="69"/>
      <c r="U53" s="69"/>
      <c r="V53" s="69"/>
      <c r="W53" s="69"/>
      <c r="X53" s="69"/>
      <c r="Y53" s="76">
        <v>0.02</v>
      </c>
      <c r="Z53" s="76">
        <v>0.02</v>
      </c>
      <c r="AA53" s="76">
        <v>0.02</v>
      </c>
      <c r="AB53" s="76">
        <v>0.01</v>
      </c>
      <c r="AC53" s="76">
        <v>0.01</v>
      </c>
      <c r="AD53" s="76">
        <v>0</v>
      </c>
      <c r="AF53" s="78"/>
      <c r="AG53" s="78"/>
      <c r="AH53" s="78"/>
    </row>
    <row r="54" spans="1:34" x14ac:dyDescent="0.15">
      <c r="A54" s="69"/>
      <c r="B54" s="69"/>
      <c r="C54" s="69"/>
      <c r="D54" s="69"/>
      <c r="E54" s="69"/>
      <c r="F54" s="69"/>
      <c r="G54" s="69"/>
      <c r="H54" s="69"/>
      <c r="I54" s="69"/>
      <c r="J54" s="69"/>
      <c r="K54" s="69"/>
      <c r="L54" s="69"/>
      <c r="M54" s="69"/>
      <c r="N54" s="69"/>
      <c r="O54" s="69"/>
      <c r="P54" s="69"/>
      <c r="Q54" s="69"/>
      <c r="R54" s="69"/>
      <c r="S54" s="69"/>
      <c r="T54" s="69"/>
      <c r="U54" s="69"/>
      <c r="V54" s="69"/>
      <c r="W54" s="69"/>
      <c r="X54" s="69"/>
      <c r="Y54" s="76"/>
      <c r="Z54" s="76"/>
      <c r="AA54" s="76"/>
      <c r="AB54" s="76"/>
      <c r="AC54" s="76"/>
      <c r="AD54" s="76"/>
      <c r="AF54" s="78"/>
      <c r="AG54" s="78"/>
      <c r="AH54" s="78"/>
    </row>
    <row r="55" spans="1:34" x14ac:dyDescent="0.15">
      <c r="A55" s="4" t="s">
        <v>147</v>
      </c>
      <c r="B55" s="19">
        <v>313.88900000000001</v>
      </c>
      <c r="C55" s="19">
        <v>409.59300000000002</v>
      </c>
      <c r="D55" s="20" t="s">
        <v>50</v>
      </c>
      <c r="E55" s="19">
        <v>473.68099999999998</v>
      </c>
      <c r="F55" s="19">
        <v>513.29399999999998</v>
      </c>
      <c r="G55" s="19">
        <v>493.70600000000002</v>
      </c>
      <c r="H55" s="19">
        <v>501.79199999999997</v>
      </c>
      <c r="I55" s="19">
        <v>526.43899999999996</v>
      </c>
      <c r="J55" s="19">
        <v>553.80899999999997</v>
      </c>
      <c r="K55" s="19">
        <v>691.80600000000004</v>
      </c>
      <c r="L55" s="19">
        <v>788.51599999999996</v>
      </c>
      <c r="M55" s="19">
        <v>895.97</v>
      </c>
      <c r="N55" s="19">
        <v>1042.886</v>
      </c>
      <c r="O55" s="19">
        <v>1187.527</v>
      </c>
      <c r="P55" s="19">
        <v>1774.1189999999999</v>
      </c>
      <c r="Q55" s="19">
        <v>1438.6590000000001</v>
      </c>
      <c r="R55" s="19">
        <v>1830.413</v>
      </c>
      <c r="S55" s="19">
        <v>2145.2860000000001</v>
      </c>
      <c r="T55" s="19">
        <v>2429.16</v>
      </c>
      <c r="U55" s="19">
        <v>2203.14</v>
      </c>
      <c r="V55" s="19">
        <v>2014.2139999999999</v>
      </c>
      <c r="W55" s="19">
        <v>1728.3320000000001</v>
      </c>
      <c r="X55" s="19">
        <v>1939.3219999999999</v>
      </c>
      <c r="Y55" s="19">
        <v>2157.3229999999999</v>
      </c>
      <c r="Z55" s="19">
        <v>2265.8029999999999</v>
      </c>
      <c r="AA55" s="19">
        <v>1943.655</v>
      </c>
      <c r="AB55" s="19">
        <v>1817.191</v>
      </c>
      <c r="AC55" s="19">
        <v>2862.3150000000001</v>
      </c>
      <c r="AD55" s="19">
        <v>10710.578</v>
      </c>
      <c r="AE55" s="19">
        <v>9289.4500000000007</v>
      </c>
    </row>
    <row r="56" spans="1:34" ht="12" x14ac:dyDescent="0.15">
      <c r="A56" s="4" t="s">
        <v>148</v>
      </c>
      <c r="B56" s="19" t="s">
        <v>55</v>
      </c>
      <c r="C56" s="19" t="s">
        <v>55</v>
      </c>
      <c r="D56" s="20" t="s">
        <v>50</v>
      </c>
      <c r="E56" s="19" t="s">
        <v>55</v>
      </c>
      <c r="F56" s="19" t="s">
        <v>55</v>
      </c>
      <c r="G56" s="19" t="s">
        <v>55</v>
      </c>
      <c r="H56" s="19" t="s">
        <v>55</v>
      </c>
      <c r="I56" s="19" t="s">
        <v>55</v>
      </c>
      <c r="J56" s="19" t="s">
        <v>55</v>
      </c>
      <c r="K56" s="19" t="s">
        <v>55</v>
      </c>
      <c r="L56" s="19" t="s">
        <v>55</v>
      </c>
      <c r="M56" s="19" t="s">
        <v>55</v>
      </c>
      <c r="N56" s="19" t="s">
        <v>55</v>
      </c>
      <c r="O56" s="19" t="s">
        <v>55</v>
      </c>
      <c r="P56" s="19" t="s">
        <v>55</v>
      </c>
      <c r="Q56" s="19" t="s">
        <v>55</v>
      </c>
      <c r="R56" s="19" t="s">
        <v>55</v>
      </c>
      <c r="S56" s="19" t="s">
        <v>55</v>
      </c>
      <c r="T56" s="19" t="s">
        <v>55</v>
      </c>
      <c r="U56" s="19" t="s">
        <v>55</v>
      </c>
      <c r="V56" s="19" t="s">
        <v>55</v>
      </c>
      <c r="W56" s="19" t="s">
        <v>55</v>
      </c>
      <c r="X56" s="19" t="s">
        <v>55</v>
      </c>
      <c r="Y56" s="19" t="s">
        <v>55</v>
      </c>
      <c r="Z56" s="19" t="s">
        <v>55</v>
      </c>
      <c r="AA56" s="19" t="s">
        <v>55</v>
      </c>
      <c r="AB56" s="19" t="s">
        <v>55</v>
      </c>
      <c r="AC56" s="19" t="s">
        <v>55</v>
      </c>
      <c r="AD56" s="19" t="s">
        <v>55</v>
      </c>
      <c r="AE56" s="19" t="s">
        <v>55</v>
      </c>
    </row>
    <row r="57" spans="1:34" x14ac:dyDescent="0.15">
      <c r="A57" s="9" t="s">
        <v>149</v>
      </c>
      <c r="B57" s="28">
        <v>313.88900000000001</v>
      </c>
      <c r="C57" s="28">
        <v>409.59300000000002</v>
      </c>
      <c r="D57" s="20" t="s">
        <v>50</v>
      </c>
      <c r="E57" s="28">
        <v>473.68099999999998</v>
      </c>
      <c r="F57" s="28">
        <v>513.29399999999998</v>
      </c>
      <c r="G57" s="28">
        <v>493.70600000000002</v>
      </c>
      <c r="H57" s="28">
        <v>501.79199999999997</v>
      </c>
      <c r="I57" s="28">
        <v>526.43899999999996</v>
      </c>
      <c r="J57" s="28">
        <v>553.80899999999997</v>
      </c>
      <c r="K57" s="28">
        <v>691.80600000000004</v>
      </c>
      <c r="L57" s="28">
        <v>788.51599999999996</v>
      </c>
      <c r="M57" s="28">
        <v>895.97</v>
      </c>
      <c r="N57" s="28">
        <v>1042.886</v>
      </c>
      <c r="O57" s="28">
        <v>1187.527</v>
      </c>
      <c r="P57" s="28">
        <v>1774.1189999999999</v>
      </c>
      <c r="Q57" s="28">
        <v>1438.6590000000001</v>
      </c>
      <c r="R57" s="28">
        <v>1830.413</v>
      </c>
      <c r="S57" s="28">
        <v>2145.2860000000001</v>
      </c>
      <c r="T57" s="28">
        <v>2429.16</v>
      </c>
      <c r="U57" s="28">
        <v>2203.14</v>
      </c>
      <c r="V57" s="28">
        <v>2014.2139999999999</v>
      </c>
      <c r="W57" s="28">
        <v>1728.3320000000001</v>
      </c>
      <c r="X57" s="28">
        <v>1939.3219999999999</v>
      </c>
      <c r="Y57" s="28">
        <v>2157.3229999999999</v>
      </c>
      <c r="Z57" s="28">
        <v>2265.8029999999999</v>
      </c>
      <c r="AA57" s="28">
        <v>1943.655</v>
      </c>
      <c r="AB57" s="28">
        <v>1817.191</v>
      </c>
      <c r="AC57" s="28">
        <v>2862.3150000000001</v>
      </c>
      <c r="AD57" s="28">
        <v>10710.578</v>
      </c>
      <c r="AE57" s="28">
        <v>9289.4500000000007</v>
      </c>
    </row>
    <row r="58" spans="1:34" x14ac:dyDescent="0.15">
      <c r="A58" s="69" t="s">
        <v>968</v>
      </c>
      <c r="B58" s="14"/>
      <c r="C58" s="14"/>
      <c r="D58" s="20"/>
      <c r="E58" s="14"/>
      <c r="F58" s="70">
        <f t="shared" ref="F58:AE58" si="5">(F57-E57)/E57</f>
        <v>8.3628011256520737E-2</v>
      </c>
      <c r="G58" s="70">
        <f t="shared" si="5"/>
        <v>-3.8161365611131176E-2</v>
      </c>
      <c r="H58" s="70">
        <f t="shared" si="5"/>
        <v>1.6378168383612831E-2</v>
      </c>
      <c r="I58" s="70">
        <f t="shared" si="5"/>
        <v>4.9117961226962555E-2</v>
      </c>
      <c r="J58" s="70">
        <f t="shared" si="5"/>
        <v>5.1990828946943533E-2</v>
      </c>
      <c r="K58" s="70">
        <f t="shared" si="5"/>
        <v>0.24917796568853176</v>
      </c>
      <c r="L58" s="70">
        <f t="shared" si="5"/>
        <v>0.13979352593067987</v>
      </c>
      <c r="M58" s="70">
        <f t="shared" si="5"/>
        <v>0.1362737090940451</v>
      </c>
      <c r="N58" s="70">
        <f t="shared" si="5"/>
        <v>0.1639742402089355</v>
      </c>
      <c r="O58" s="70">
        <f t="shared" si="5"/>
        <v>0.13869301150844876</v>
      </c>
      <c r="P58" s="70">
        <f t="shared" si="5"/>
        <v>0.49396097941352057</v>
      </c>
      <c r="Q58" s="70">
        <f t="shared" si="5"/>
        <v>-0.18908539957015275</v>
      </c>
      <c r="R58" s="70">
        <f t="shared" si="5"/>
        <v>0.27230497289489719</v>
      </c>
      <c r="S58" s="70">
        <f t="shared" si="5"/>
        <v>0.17202292597353713</v>
      </c>
      <c r="T58" s="70">
        <f t="shared" si="5"/>
        <v>0.13232454786914183</v>
      </c>
      <c r="U58" s="70">
        <f t="shared" si="5"/>
        <v>-9.3044509213061302E-2</v>
      </c>
      <c r="V58" s="70">
        <f t="shared" si="5"/>
        <v>-8.5753061539439138E-2</v>
      </c>
      <c r="W58" s="70">
        <f t="shared" si="5"/>
        <v>-0.14193228723462345</v>
      </c>
      <c r="X58" s="70">
        <f t="shared" si="5"/>
        <v>0.12207723978957734</v>
      </c>
      <c r="Y58" s="70">
        <f t="shared" si="5"/>
        <v>0.1124109353681338</v>
      </c>
      <c r="Z58" s="70">
        <f t="shared" si="5"/>
        <v>5.0284542463043327E-2</v>
      </c>
      <c r="AA58" s="70">
        <f t="shared" si="5"/>
        <v>-0.14217829175793303</v>
      </c>
      <c r="AB58" s="70">
        <f t="shared" si="5"/>
        <v>-6.5065044979690304E-2</v>
      </c>
      <c r="AC58" s="70">
        <f t="shared" si="5"/>
        <v>0.57513161797521561</v>
      </c>
      <c r="AD58" s="70">
        <f t="shared" si="5"/>
        <v>2.7419284739799772</v>
      </c>
      <c r="AE58" s="70">
        <f t="shared" si="5"/>
        <v>-0.13268452925696436</v>
      </c>
    </row>
    <row r="59" spans="1:34" x14ac:dyDescent="0.15">
      <c r="A59" s="4"/>
      <c r="B59" s="4"/>
      <c r="C59" s="4"/>
      <c r="D59" s="20"/>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spans="1:34" x14ac:dyDescent="0.15">
      <c r="A60" s="4" t="s">
        <v>150</v>
      </c>
      <c r="B60" s="19">
        <v>236.08099999999999</v>
      </c>
      <c r="C60" s="19">
        <v>304.07900000000001</v>
      </c>
      <c r="D60" s="20" t="s">
        <v>50</v>
      </c>
      <c r="E60" s="19">
        <v>357.27699999999999</v>
      </c>
      <c r="F60" s="19">
        <v>395.29700000000003</v>
      </c>
      <c r="G60" s="19">
        <v>369.649</v>
      </c>
      <c r="H60" s="19">
        <v>388.767</v>
      </c>
      <c r="I60" s="19">
        <v>409.07100000000003</v>
      </c>
      <c r="J60" s="19">
        <v>424.78300000000002</v>
      </c>
      <c r="K60" s="19">
        <v>554.84500000000003</v>
      </c>
      <c r="L60" s="19">
        <v>610.37199999999996</v>
      </c>
      <c r="M60" s="19">
        <v>654.08900000000006</v>
      </c>
      <c r="N60" s="19">
        <v>756.02099999999996</v>
      </c>
      <c r="O60" s="19">
        <v>862.69</v>
      </c>
      <c r="P60" s="19">
        <v>1060.454</v>
      </c>
      <c r="Q60" s="19">
        <v>908.47400000000005</v>
      </c>
      <c r="R60" s="19">
        <v>1204.4100000000001</v>
      </c>
      <c r="S60" s="19">
        <v>1289.9349999999999</v>
      </c>
      <c r="T60" s="19">
        <v>1398.8050000000001</v>
      </c>
      <c r="U60" s="19">
        <v>1481.69</v>
      </c>
      <c r="V60" s="19">
        <v>1432.076</v>
      </c>
      <c r="W60" s="19">
        <v>1185.5830000000001</v>
      </c>
      <c r="X60" s="19">
        <v>1329.1</v>
      </c>
      <c r="Y60" s="19">
        <v>1394.8219999999999</v>
      </c>
      <c r="Z60" s="19">
        <v>1485.6310000000001</v>
      </c>
      <c r="AA60" s="19">
        <v>1383.6030000000001</v>
      </c>
      <c r="AB60" s="19">
        <v>1334.3209999999999</v>
      </c>
      <c r="AC60" s="19">
        <v>1772.2080000000001</v>
      </c>
      <c r="AD60" s="19">
        <v>4973.9530000000004</v>
      </c>
      <c r="AE60" s="19">
        <v>4973.2529999999997</v>
      </c>
    </row>
    <row r="61" spans="1:34" x14ac:dyDescent="0.15">
      <c r="A61" s="9" t="s">
        <v>151</v>
      </c>
      <c r="B61" s="28">
        <v>77.808000000000007</v>
      </c>
      <c r="C61" s="28">
        <v>105.514</v>
      </c>
      <c r="D61" s="20" t="s">
        <v>50</v>
      </c>
      <c r="E61" s="28">
        <v>116.404</v>
      </c>
      <c r="F61" s="28">
        <v>117.997</v>
      </c>
      <c r="G61" s="28">
        <v>124.057</v>
      </c>
      <c r="H61" s="28">
        <v>113.02500000000001</v>
      </c>
      <c r="I61" s="28">
        <v>117.36799999999999</v>
      </c>
      <c r="J61" s="28">
        <v>129.02600000000001</v>
      </c>
      <c r="K61" s="28">
        <v>136.96100000000001</v>
      </c>
      <c r="L61" s="28">
        <v>178.14400000000001</v>
      </c>
      <c r="M61" s="28">
        <v>241.881</v>
      </c>
      <c r="N61" s="28">
        <v>286.86500000000001</v>
      </c>
      <c r="O61" s="28">
        <v>324.83699999999999</v>
      </c>
      <c r="P61" s="28">
        <v>713.66499999999996</v>
      </c>
      <c r="Q61" s="28">
        <v>530.18499999999995</v>
      </c>
      <c r="R61" s="28">
        <v>626.00300000000004</v>
      </c>
      <c r="S61" s="28">
        <v>855.351</v>
      </c>
      <c r="T61" s="28">
        <v>1030.355</v>
      </c>
      <c r="U61" s="28">
        <v>721.45</v>
      </c>
      <c r="V61" s="28">
        <v>582.13800000000003</v>
      </c>
      <c r="W61" s="28">
        <v>542.74900000000002</v>
      </c>
      <c r="X61" s="28">
        <v>610.22199999999998</v>
      </c>
      <c r="Y61" s="28">
        <v>762.50099999999998</v>
      </c>
      <c r="Z61" s="28">
        <v>780.17200000000003</v>
      </c>
      <c r="AA61" s="28">
        <v>560.05200000000002</v>
      </c>
      <c r="AB61" s="28">
        <v>482.87</v>
      </c>
      <c r="AC61" s="28">
        <v>1090.107</v>
      </c>
      <c r="AD61" s="28">
        <v>5736.625</v>
      </c>
      <c r="AE61" s="28">
        <v>4316.1970000000001</v>
      </c>
    </row>
    <row r="62" spans="1:34" x14ac:dyDescent="0.15">
      <c r="A62" s="69" t="s">
        <v>968</v>
      </c>
      <c r="B62" s="14"/>
      <c r="C62" s="14"/>
      <c r="D62" s="20"/>
      <c r="E62" s="14"/>
      <c r="F62" s="70">
        <f t="shared" ref="F62:AE62" si="6">(F61-E61)/E61</f>
        <v>1.3685096732071094E-2</v>
      </c>
      <c r="G62" s="70">
        <f t="shared" si="6"/>
        <v>5.1357237895878725E-2</v>
      </c>
      <c r="H62" s="70">
        <f t="shared" si="6"/>
        <v>-8.8926864264007643E-2</v>
      </c>
      <c r="I62" s="70">
        <f t="shared" si="6"/>
        <v>3.8425127184251173E-2</v>
      </c>
      <c r="J62" s="70">
        <f t="shared" si="6"/>
        <v>9.9328607456887874E-2</v>
      </c>
      <c r="K62" s="70">
        <f t="shared" si="6"/>
        <v>6.1499232712786581E-2</v>
      </c>
      <c r="L62" s="70">
        <f t="shared" si="6"/>
        <v>0.30069143770854467</v>
      </c>
      <c r="M62" s="70">
        <f t="shared" si="6"/>
        <v>0.35778359080294592</v>
      </c>
      <c r="N62" s="70">
        <f t="shared" si="6"/>
        <v>0.18597574840520756</v>
      </c>
      <c r="O62" s="70">
        <f t="shared" si="6"/>
        <v>0.13236888431840754</v>
      </c>
      <c r="P62" s="70">
        <f t="shared" si="6"/>
        <v>1.196994184775749</v>
      </c>
      <c r="Q62" s="70">
        <f t="shared" si="6"/>
        <v>-0.25709541591643142</v>
      </c>
      <c r="R62" s="70">
        <f t="shared" si="6"/>
        <v>0.18072559578260439</v>
      </c>
      <c r="S62" s="70">
        <f t="shared" si="6"/>
        <v>0.36636885126748586</v>
      </c>
      <c r="T62" s="70">
        <f t="shared" si="6"/>
        <v>0.20459904764242987</v>
      </c>
      <c r="U62" s="70">
        <f t="shared" si="6"/>
        <v>-0.29980443633504955</v>
      </c>
      <c r="V62" s="70">
        <f t="shared" si="6"/>
        <v>-0.19310000693048721</v>
      </c>
      <c r="W62" s="70">
        <f t="shared" si="6"/>
        <v>-6.7662650436838015E-2</v>
      </c>
      <c r="X62" s="70">
        <f t="shared" si="6"/>
        <v>0.12431713370268753</v>
      </c>
      <c r="Y62" s="70">
        <f t="shared" si="6"/>
        <v>0.2495468862151807</v>
      </c>
      <c r="Z62" s="70">
        <f t="shared" si="6"/>
        <v>2.3175051573702921E-2</v>
      </c>
      <c r="AA62" s="70">
        <f t="shared" si="6"/>
        <v>-0.28214291207579867</v>
      </c>
      <c r="AB62" s="70">
        <f t="shared" si="6"/>
        <v>-0.13781220315256443</v>
      </c>
      <c r="AC62" s="70">
        <f t="shared" si="6"/>
        <v>1.2575579348478887</v>
      </c>
      <c r="AD62" s="70">
        <f t="shared" si="6"/>
        <v>4.2624421272407202</v>
      </c>
      <c r="AE62" s="70">
        <f t="shared" si="6"/>
        <v>-0.24760691172945762</v>
      </c>
    </row>
    <row r="63" spans="1:34" x14ac:dyDescent="0.15">
      <c r="A63" s="69" t="s">
        <v>969</v>
      </c>
      <c r="B63" s="72">
        <f>B61/B55</f>
        <v>0.24788380605882973</v>
      </c>
      <c r="C63" s="72">
        <f t="shared" ref="C63:AE63" si="7">C61/C55</f>
        <v>0.25760694152487956</v>
      </c>
      <c r="D63" s="72"/>
      <c r="E63" s="72">
        <f t="shared" si="7"/>
        <v>0.24574344337222731</v>
      </c>
      <c r="F63" s="72">
        <f t="shared" si="7"/>
        <v>0.22988190004169151</v>
      </c>
      <c r="G63" s="72">
        <f t="shared" si="7"/>
        <v>0.25127707583055503</v>
      </c>
      <c r="H63" s="72">
        <f t="shared" si="7"/>
        <v>0.22524273005548118</v>
      </c>
      <c r="I63" s="72">
        <f t="shared" si="7"/>
        <v>0.22294700810540252</v>
      </c>
      <c r="J63" s="72">
        <f t="shared" si="7"/>
        <v>0.23297924013513688</v>
      </c>
      <c r="K63" s="72">
        <f t="shared" si="7"/>
        <v>0.1979760221796284</v>
      </c>
      <c r="L63" s="72">
        <f t="shared" si="7"/>
        <v>0.22592312648062945</v>
      </c>
      <c r="M63" s="72">
        <f t="shared" si="7"/>
        <v>0.26996551223813298</v>
      </c>
      <c r="N63" s="72">
        <f t="shared" si="7"/>
        <v>0.27506841591506648</v>
      </c>
      <c r="O63" s="72">
        <f t="shared" si="7"/>
        <v>0.27354072791608103</v>
      </c>
      <c r="P63" s="72">
        <f t="shared" si="7"/>
        <v>0.40226444787525528</v>
      </c>
      <c r="Q63" s="72">
        <f t="shared" si="7"/>
        <v>0.36852721875023886</v>
      </c>
      <c r="R63" s="72">
        <f t="shared" si="7"/>
        <v>0.34200095825368376</v>
      </c>
      <c r="S63" s="72">
        <f t="shared" si="7"/>
        <v>0.39871187338191738</v>
      </c>
      <c r="T63" s="72">
        <f t="shared" si="7"/>
        <v>0.42416102685702056</v>
      </c>
      <c r="U63" s="72">
        <f t="shared" si="7"/>
        <v>0.32746443712156292</v>
      </c>
      <c r="V63" s="72">
        <f t="shared" si="7"/>
        <v>0.28901497060391795</v>
      </c>
      <c r="W63" s="72">
        <f t="shared" si="7"/>
        <v>0.3140305219136138</v>
      </c>
      <c r="X63" s="72">
        <f t="shared" si="7"/>
        <v>0.31465739057258157</v>
      </c>
      <c r="Y63" s="72">
        <f t="shared" si="7"/>
        <v>0.35344776836848263</v>
      </c>
      <c r="Z63" s="72">
        <f t="shared" si="7"/>
        <v>0.34432472726004865</v>
      </c>
      <c r="AA63" s="72">
        <f t="shared" si="7"/>
        <v>0.28814372921120263</v>
      </c>
      <c r="AB63" s="72">
        <f t="shared" si="7"/>
        <v>0.26572330591555871</v>
      </c>
      <c r="AC63" s="72">
        <f t="shared" si="7"/>
        <v>0.38084801987202666</v>
      </c>
      <c r="AD63" s="72">
        <f t="shared" si="7"/>
        <v>0.53560368077241027</v>
      </c>
      <c r="AE63" s="72">
        <f t="shared" si="7"/>
        <v>0.46463428943586538</v>
      </c>
    </row>
    <row r="64" spans="1:34" x14ac:dyDescent="0.15">
      <c r="A64" s="4"/>
      <c r="B64" s="4"/>
      <c r="C64" s="4"/>
      <c r="D64" s="20"/>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x14ac:dyDescent="0.15">
      <c r="A65" s="4" t="s">
        <v>152</v>
      </c>
      <c r="B65" s="19">
        <v>29.225000000000001</v>
      </c>
      <c r="C65" s="19">
        <v>32.493000000000002</v>
      </c>
      <c r="D65" s="20" t="s">
        <v>50</v>
      </c>
      <c r="E65" s="19">
        <v>39.756</v>
      </c>
      <c r="F65" s="19">
        <v>45.146999999999998</v>
      </c>
      <c r="G65" s="19">
        <v>41.084000000000003</v>
      </c>
      <c r="H65" s="19">
        <v>45.756999999999998</v>
      </c>
      <c r="I65" s="19">
        <v>43.648000000000003</v>
      </c>
      <c r="J65" s="19">
        <v>46.343000000000004</v>
      </c>
      <c r="K65" s="19">
        <v>50.59</v>
      </c>
      <c r="L65" s="19">
        <v>55.704999999999998</v>
      </c>
      <c r="M65" s="19">
        <v>61.878</v>
      </c>
      <c r="N65" s="19">
        <v>69.662000000000006</v>
      </c>
      <c r="O65" s="19">
        <v>70.272999999999996</v>
      </c>
      <c r="P65" s="19">
        <v>85.709000000000003</v>
      </c>
      <c r="Q65" s="19">
        <v>75.47</v>
      </c>
      <c r="R65" s="19">
        <v>78.819000000000003</v>
      </c>
      <c r="S65" s="19">
        <v>91.76</v>
      </c>
      <c r="T65" s="19">
        <v>106.44199999999999</v>
      </c>
      <c r="U65" s="19">
        <v>105.18899999999999</v>
      </c>
      <c r="V65" s="19">
        <v>95.697999999999993</v>
      </c>
      <c r="W65" s="19">
        <v>86.83</v>
      </c>
      <c r="X65" s="19">
        <v>88.436000000000007</v>
      </c>
      <c r="Y65" s="19">
        <v>101.17100000000001</v>
      </c>
      <c r="Z65" s="19">
        <v>118.126</v>
      </c>
      <c r="AA65" s="19">
        <v>117.18</v>
      </c>
      <c r="AB65" s="19">
        <v>107.017</v>
      </c>
      <c r="AC65" s="19">
        <v>118.893</v>
      </c>
      <c r="AD65" s="19">
        <v>142.64400000000001</v>
      </c>
      <c r="AE65" s="19">
        <v>167.071</v>
      </c>
    </row>
    <row r="66" spans="1:31" ht="12" x14ac:dyDescent="0.15">
      <c r="A66" s="4" t="s">
        <v>153</v>
      </c>
      <c r="B66" s="19" t="s">
        <v>55</v>
      </c>
      <c r="C66" s="19" t="s">
        <v>55</v>
      </c>
      <c r="D66" s="20" t="s">
        <v>50</v>
      </c>
      <c r="E66" s="19" t="s">
        <v>55</v>
      </c>
      <c r="F66" s="19" t="s">
        <v>55</v>
      </c>
      <c r="G66" s="19" t="s">
        <v>55</v>
      </c>
      <c r="H66" s="19" t="s">
        <v>55</v>
      </c>
      <c r="I66" s="19" t="s">
        <v>55</v>
      </c>
      <c r="J66" s="19" t="s">
        <v>55</v>
      </c>
      <c r="K66" s="19" t="s">
        <v>55</v>
      </c>
      <c r="L66" s="19" t="s">
        <v>55</v>
      </c>
      <c r="M66" s="19" t="s">
        <v>55</v>
      </c>
      <c r="N66" s="19" t="s">
        <v>55</v>
      </c>
      <c r="O66" s="19" t="s">
        <v>55</v>
      </c>
      <c r="P66" s="19" t="s">
        <v>55</v>
      </c>
      <c r="Q66" s="19" t="s">
        <v>55</v>
      </c>
      <c r="R66" s="19" t="s">
        <v>55</v>
      </c>
      <c r="S66" s="19" t="s">
        <v>55</v>
      </c>
      <c r="T66" s="19" t="s">
        <v>55</v>
      </c>
      <c r="U66" s="19" t="s">
        <v>55</v>
      </c>
      <c r="V66" s="19" t="s">
        <v>55</v>
      </c>
      <c r="W66" s="19" t="s">
        <v>55</v>
      </c>
      <c r="X66" s="19" t="s">
        <v>55</v>
      </c>
      <c r="Y66" s="19" t="s">
        <v>55</v>
      </c>
      <c r="Z66" s="19" t="s">
        <v>55</v>
      </c>
      <c r="AA66" s="19">
        <v>5.5369999999999999</v>
      </c>
      <c r="AB66" s="19">
        <v>5.2619999999999996</v>
      </c>
      <c r="AC66" s="19">
        <v>0.28399999999999997</v>
      </c>
      <c r="AD66" s="19" t="s">
        <v>55</v>
      </c>
      <c r="AE66" s="19" t="s">
        <v>55</v>
      </c>
    </row>
    <row r="67" spans="1:31" ht="12" x14ac:dyDescent="0.15">
      <c r="A67" s="4" t="s">
        <v>154</v>
      </c>
      <c r="B67" s="19" t="s">
        <v>55</v>
      </c>
      <c r="C67" s="19" t="s">
        <v>55</v>
      </c>
      <c r="D67" s="20" t="s">
        <v>50</v>
      </c>
      <c r="E67" s="19" t="s">
        <v>55</v>
      </c>
      <c r="F67" s="19" t="s">
        <v>55</v>
      </c>
      <c r="G67" s="19" t="s">
        <v>55</v>
      </c>
      <c r="H67" s="19" t="s">
        <v>55</v>
      </c>
      <c r="I67" s="19" t="s">
        <v>55</v>
      </c>
      <c r="J67" s="19" t="s">
        <v>55</v>
      </c>
      <c r="K67" s="19" t="s">
        <v>55</v>
      </c>
      <c r="L67" s="19" t="s">
        <v>55</v>
      </c>
      <c r="M67" s="19" t="s">
        <v>55</v>
      </c>
      <c r="N67" s="19" t="s">
        <v>55</v>
      </c>
      <c r="O67" s="19" t="s">
        <v>55</v>
      </c>
      <c r="P67" s="19" t="s">
        <v>55</v>
      </c>
      <c r="Q67" s="19" t="s">
        <v>55</v>
      </c>
      <c r="R67" s="19" t="s">
        <v>55</v>
      </c>
      <c r="S67" s="19" t="s">
        <v>55</v>
      </c>
      <c r="T67" s="19" t="s">
        <v>55</v>
      </c>
      <c r="U67" s="19" t="s">
        <v>55</v>
      </c>
      <c r="V67" s="19" t="s">
        <v>55</v>
      </c>
      <c r="W67" s="19" t="s">
        <v>55</v>
      </c>
      <c r="X67" s="19" t="s">
        <v>55</v>
      </c>
      <c r="Y67" s="19" t="s">
        <v>55</v>
      </c>
      <c r="Z67" s="19" t="s">
        <v>55</v>
      </c>
      <c r="AA67" s="19" t="s">
        <v>55</v>
      </c>
      <c r="AB67" s="19">
        <v>-4.7</v>
      </c>
      <c r="AC67" s="19">
        <v>0.23499999999999999</v>
      </c>
      <c r="AD67" s="19">
        <v>-3.4</v>
      </c>
      <c r="AE67" s="19">
        <v>-6.9</v>
      </c>
    </row>
    <row r="68" spans="1:31" ht="12" x14ac:dyDescent="0.15">
      <c r="A68" s="4" t="s">
        <v>155</v>
      </c>
      <c r="B68" s="19" t="s">
        <v>55</v>
      </c>
      <c r="C68" s="19" t="s">
        <v>55</v>
      </c>
      <c r="D68" s="20" t="s">
        <v>50</v>
      </c>
      <c r="E68" s="19" t="s">
        <v>55</v>
      </c>
      <c r="F68" s="19" t="s">
        <v>55</v>
      </c>
      <c r="G68" s="19" t="s">
        <v>55</v>
      </c>
      <c r="H68" s="19" t="s">
        <v>55</v>
      </c>
      <c r="I68" s="19" t="s">
        <v>55</v>
      </c>
      <c r="J68" s="19" t="s">
        <v>55</v>
      </c>
      <c r="K68" s="19" t="s">
        <v>55</v>
      </c>
      <c r="L68" s="19" t="s">
        <v>55</v>
      </c>
      <c r="M68" s="19" t="s">
        <v>55</v>
      </c>
      <c r="N68" s="19" t="s">
        <v>55</v>
      </c>
      <c r="O68" s="19" t="s">
        <v>55</v>
      </c>
      <c r="P68" s="19" t="s">
        <v>55</v>
      </c>
      <c r="Q68" s="19" t="s">
        <v>55</v>
      </c>
      <c r="R68" s="19" t="s">
        <v>55</v>
      </c>
      <c r="S68" s="19" t="s">
        <v>55</v>
      </c>
      <c r="T68" s="19" t="s">
        <v>55</v>
      </c>
      <c r="U68" s="19" t="s">
        <v>55</v>
      </c>
      <c r="V68" s="19" t="s">
        <v>55</v>
      </c>
      <c r="W68" s="19" t="s">
        <v>55</v>
      </c>
      <c r="X68" s="19" t="s">
        <v>55</v>
      </c>
      <c r="Y68" s="19" t="s">
        <v>55</v>
      </c>
      <c r="Z68" s="19" t="s">
        <v>55</v>
      </c>
      <c r="AA68" s="19" t="s">
        <v>55</v>
      </c>
      <c r="AB68" s="19" t="s">
        <v>55</v>
      </c>
      <c r="AC68" s="19" t="s">
        <v>55</v>
      </c>
      <c r="AD68" s="19" t="s">
        <v>55</v>
      </c>
      <c r="AE68" s="19" t="s">
        <v>55</v>
      </c>
    </row>
    <row r="69" spans="1:31" ht="12" x14ac:dyDescent="0.15">
      <c r="A69" s="4" t="s">
        <v>156</v>
      </c>
      <c r="B69" s="19">
        <v>18.626999999999999</v>
      </c>
      <c r="C69" s="19">
        <v>22.152999999999999</v>
      </c>
      <c r="D69" s="20" t="s">
        <v>50</v>
      </c>
      <c r="E69" s="19" t="s">
        <v>55</v>
      </c>
      <c r="F69" s="19" t="s">
        <v>55</v>
      </c>
      <c r="G69" s="19" t="s">
        <v>55</v>
      </c>
      <c r="H69" s="19" t="s">
        <v>55</v>
      </c>
      <c r="I69" s="19" t="s">
        <v>55</v>
      </c>
      <c r="J69" s="19" t="s">
        <v>55</v>
      </c>
      <c r="K69" s="19" t="s">
        <v>55</v>
      </c>
      <c r="L69" s="19" t="s">
        <v>55</v>
      </c>
      <c r="M69" s="19" t="s">
        <v>55</v>
      </c>
      <c r="N69" s="19" t="s">
        <v>55</v>
      </c>
      <c r="O69" s="19" t="s">
        <v>55</v>
      </c>
      <c r="P69" s="19" t="s">
        <v>55</v>
      </c>
      <c r="Q69" s="19" t="s">
        <v>55</v>
      </c>
      <c r="R69" s="19" t="s">
        <v>55</v>
      </c>
      <c r="S69" s="19" t="s">
        <v>55</v>
      </c>
      <c r="T69" s="19" t="s">
        <v>55</v>
      </c>
      <c r="U69" s="19" t="s">
        <v>55</v>
      </c>
      <c r="V69" s="19" t="s">
        <v>55</v>
      </c>
      <c r="W69" s="19" t="s">
        <v>55</v>
      </c>
      <c r="X69" s="19" t="s">
        <v>55</v>
      </c>
      <c r="Y69" s="19" t="s">
        <v>55</v>
      </c>
      <c r="Z69" s="19" t="s">
        <v>55</v>
      </c>
      <c r="AA69" s="19" t="s">
        <v>55</v>
      </c>
      <c r="AB69" s="19" t="s">
        <v>55</v>
      </c>
      <c r="AC69" s="19" t="s">
        <v>55</v>
      </c>
      <c r="AD69" s="19" t="s">
        <v>55</v>
      </c>
      <c r="AE69" s="19" t="s">
        <v>55</v>
      </c>
    </row>
    <row r="70" spans="1:31" ht="12" x14ac:dyDescent="0.15">
      <c r="A70" s="4" t="s">
        <v>157</v>
      </c>
      <c r="B70" s="19" t="s">
        <v>55</v>
      </c>
      <c r="C70" s="19" t="s">
        <v>55</v>
      </c>
      <c r="D70" s="20" t="s">
        <v>50</v>
      </c>
      <c r="E70" s="19" t="s">
        <v>55</v>
      </c>
      <c r="F70" s="19" t="s">
        <v>55</v>
      </c>
      <c r="G70" s="19" t="s">
        <v>55</v>
      </c>
      <c r="H70" s="19" t="s">
        <v>55</v>
      </c>
      <c r="I70" s="19" t="s">
        <v>55</v>
      </c>
      <c r="J70" s="19" t="s">
        <v>55</v>
      </c>
      <c r="K70" s="19" t="s">
        <v>55</v>
      </c>
      <c r="L70" s="19" t="s">
        <v>55</v>
      </c>
      <c r="M70" s="19" t="s">
        <v>55</v>
      </c>
      <c r="N70" s="19" t="s">
        <v>55</v>
      </c>
      <c r="O70" s="19" t="s">
        <v>55</v>
      </c>
      <c r="P70" s="19" t="s">
        <v>55</v>
      </c>
      <c r="Q70" s="19" t="s">
        <v>55</v>
      </c>
      <c r="R70" s="19" t="s">
        <v>55</v>
      </c>
      <c r="S70" s="19" t="s">
        <v>55</v>
      </c>
      <c r="T70" s="19" t="s">
        <v>55</v>
      </c>
      <c r="U70" s="19" t="s">
        <v>55</v>
      </c>
      <c r="V70" s="19" t="s">
        <v>55</v>
      </c>
      <c r="W70" s="19" t="s">
        <v>55</v>
      </c>
      <c r="X70" s="19" t="s">
        <v>55</v>
      </c>
      <c r="Y70" s="19" t="s">
        <v>55</v>
      </c>
      <c r="Z70" s="19">
        <v>1.7290000000000001</v>
      </c>
      <c r="AA70" s="19" t="s">
        <v>55</v>
      </c>
      <c r="AB70" s="19" t="s">
        <v>55</v>
      </c>
      <c r="AC70" s="19" t="s">
        <v>55</v>
      </c>
      <c r="AD70" s="19" t="s">
        <v>55</v>
      </c>
      <c r="AE70" s="19" t="s">
        <v>55</v>
      </c>
    </row>
    <row r="71" spans="1:31" ht="12" x14ac:dyDescent="0.15">
      <c r="A71" s="4" t="s">
        <v>158</v>
      </c>
      <c r="B71" s="19" t="s">
        <v>55</v>
      </c>
      <c r="C71" s="19">
        <v>4.7889999999999997</v>
      </c>
      <c r="D71" s="20" t="s">
        <v>50</v>
      </c>
      <c r="E71" s="19" t="s">
        <v>55</v>
      </c>
      <c r="F71" s="19" t="s">
        <v>55</v>
      </c>
      <c r="G71" s="19" t="s">
        <v>55</v>
      </c>
      <c r="H71" s="19" t="s">
        <v>55</v>
      </c>
      <c r="I71" s="19" t="s">
        <v>55</v>
      </c>
      <c r="J71" s="19" t="s">
        <v>55</v>
      </c>
      <c r="K71" s="19" t="s">
        <v>55</v>
      </c>
      <c r="L71" s="19" t="s">
        <v>55</v>
      </c>
      <c r="M71" s="19" t="s">
        <v>55</v>
      </c>
      <c r="N71" s="19" t="s">
        <v>55</v>
      </c>
      <c r="O71" s="19" t="s">
        <v>55</v>
      </c>
      <c r="P71" s="19" t="s">
        <v>55</v>
      </c>
      <c r="Q71" s="19">
        <v>4.37</v>
      </c>
      <c r="R71" s="19">
        <v>35.167000000000002</v>
      </c>
      <c r="S71" s="19">
        <v>11.326000000000001</v>
      </c>
      <c r="T71" s="19">
        <v>21.45</v>
      </c>
      <c r="U71" s="19">
        <v>25.521999999999998</v>
      </c>
      <c r="V71" s="19">
        <v>51.392000000000003</v>
      </c>
      <c r="W71" s="19">
        <v>72.298000000000002</v>
      </c>
      <c r="X71" s="19">
        <v>49.912999999999997</v>
      </c>
      <c r="Y71" s="19">
        <v>4.7080000000000002</v>
      </c>
      <c r="Z71" s="19">
        <v>-12.3</v>
      </c>
      <c r="AA71" s="19">
        <v>-5.2</v>
      </c>
      <c r="AB71" s="19">
        <v>69.825000000000003</v>
      </c>
      <c r="AC71" s="19">
        <v>38.497</v>
      </c>
      <c r="AD71" s="19">
        <v>17.829000000000001</v>
      </c>
      <c r="AE71" s="19">
        <v>-29</v>
      </c>
    </row>
    <row r="72" spans="1:31" x14ac:dyDescent="0.15">
      <c r="A72" s="4"/>
      <c r="B72" s="4"/>
      <c r="C72" s="4"/>
      <c r="D72" s="20"/>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x14ac:dyDescent="0.15">
      <c r="A73" s="9" t="s">
        <v>159</v>
      </c>
      <c r="B73" s="28">
        <v>47.851999999999997</v>
      </c>
      <c r="C73" s="28">
        <v>59.435000000000002</v>
      </c>
      <c r="D73" s="20" t="s">
        <v>50</v>
      </c>
      <c r="E73" s="28">
        <v>39.756</v>
      </c>
      <c r="F73" s="28">
        <v>45.146999999999998</v>
      </c>
      <c r="G73" s="28">
        <v>41.084000000000003</v>
      </c>
      <c r="H73" s="28">
        <v>45.756999999999998</v>
      </c>
      <c r="I73" s="28">
        <v>43.648000000000003</v>
      </c>
      <c r="J73" s="28">
        <v>46.343000000000004</v>
      </c>
      <c r="K73" s="28">
        <v>50.59</v>
      </c>
      <c r="L73" s="28">
        <v>55.704999999999998</v>
      </c>
      <c r="M73" s="28">
        <v>61.878</v>
      </c>
      <c r="N73" s="28">
        <v>69.662000000000006</v>
      </c>
      <c r="O73" s="28">
        <v>70.272999999999996</v>
      </c>
      <c r="P73" s="28">
        <v>85.709000000000003</v>
      </c>
      <c r="Q73" s="28">
        <v>79.84</v>
      </c>
      <c r="R73" s="28">
        <v>113.986</v>
      </c>
      <c r="S73" s="28">
        <v>103.086</v>
      </c>
      <c r="T73" s="28">
        <v>127.892</v>
      </c>
      <c r="U73" s="28">
        <v>130.71100000000001</v>
      </c>
      <c r="V73" s="28">
        <v>147.09</v>
      </c>
      <c r="W73" s="28">
        <v>159.12799999999999</v>
      </c>
      <c r="X73" s="28">
        <v>138.34899999999999</v>
      </c>
      <c r="Y73" s="28">
        <v>105.879</v>
      </c>
      <c r="Z73" s="28">
        <v>107.51600000000001</v>
      </c>
      <c r="AA73" s="28">
        <v>117.521</v>
      </c>
      <c r="AB73" s="28">
        <v>177.42</v>
      </c>
      <c r="AC73" s="28">
        <v>157.90899999999999</v>
      </c>
      <c r="AD73" s="28">
        <v>157.10400000000001</v>
      </c>
      <c r="AE73" s="28">
        <v>131.11199999999999</v>
      </c>
    </row>
    <row r="74" spans="1:31" x14ac:dyDescent="0.15">
      <c r="A74" s="69" t="s">
        <v>969</v>
      </c>
      <c r="B74" s="73">
        <f>B73/B55</f>
        <v>0.15244879559334668</v>
      </c>
      <c r="C74" s="73">
        <f t="shared" ref="C74:AE74" si="8">C73/C55</f>
        <v>0.14510746033257405</v>
      </c>
      <c r="D74" s="73"/>
      <c r="E74" s="73">
        <f t="shared" si="8"/>
        <v>8.3929902191559297E-2</v>
      </c>
      <c r="F74" s="73">
        <f t="shared" si="8"/>
        <v>8.795544074156332E-2</v>
      </c>
      <c r="G74" s="73">
        <f t="shared" si="8"/>
        <v>8.3215516927078056E-2</v>
      </c>
      <c r="H74" s="73">
        <f t="shared" si="8"/>
        <v>9.1187185128499465E-2</v>
      </c>
      <c r="I74" s="73">
        <f t="shared" si="8"/>
        <v>8.2911790349879111E-2</v>
      </c>
      <c r="J74" s="73">
        <f t="shared" si="8"/>
        <v>8.3680474676287322E-2</v>
      </c>
      <c r="K74" s="73">
        <f t="shared" si="8"/>
        <v>7.3127437460791034E-2</v>
      </c>
      <c r="L74" s="73">
        <f t="shared" si="8"/>
        <v>7.0645364203136024E-2</v>
      </c>
      <c r="M74" s="73">
        <f t="shared" si="8"/>
        <v>6.9062580220319872E-2</v>
      </c>
      <c r="N74" s="73">
        <f t="shared" si="8"/>
        <v>6.6797329717725631E-2</v>
      </c>
      <c r="O74" s="73">
        <f t="shared" si="8"/>
        <v>5.9175917684397908E-2</v>
      </c>
      <c r="P74" s="73">
        <f t="shared" si="8"/>
        <v>4.8310739020325025E-2</v>
      </c>
      <c r="Q74" s="73">
        <f t="shared" si="8"/>
        <v>5.5496125211047229E-2</v>
      </c>
      <c r="R74" s="73">
        <f t="shared" si="8"/>
        <v>6.2273377647558234E-2</v>
      </c>
      <c r="S74" s="73">
        <f t="shared" si="8"/>
        <v>4.8052334280837147E-2</v>
      </c>
      <c r="T74" s="73">
        <f t="shared" si="8"/>
        <v>5.2648652208994055E-2</v>
      </c>
      <c r="U74" s="73">
        <f t="shared" si="8"/>
        <v>5.932941165790645E-2</v>
      </c>
      <c r="V74" s="73">
        <f t="shared" si="8"/>
        <v>7.3026004188234225E-2</v>
      </c>
      <c r="W74" s="73">
        <f t="shared" si="8"/>
        <v>9.2070273535408698E-2</v>
      </c>
      <c r="X74" s="73">
        <f t="shared" si="8"/>
        <v>7.1338849350443087E-2</v>
      </c>
      <c r="Y74" s="73">
        <f t="shared" si="8"/>
        <v>4.907888155830166E-2</v>
      </c>
      <c r="Z74" s="73">
        <f t="shared" si="8"/>
        <v>4.7451609870761052E-2</v>
      </c>
      <c r="AA74" s="73">
        <f t="shared" si="8"/>
        <v>6.0463919780002109E-2</v>
      </c>
      <c r="AB74" s="73">
        <f t="shared" si="8"/>
        <v>9.7634205760429138E-2</v>
      </c>
      <c r="AC74" s="73">
        <f t="shared" si="8"/>
        <v>5.516828161820065E-2</v>
      </c>
      <c r="AD74" s="73">
        <f t="shared" si="8"/>
        <v>1.4668115950418364E-2</v>
      </c>
      <c r="AE74" s="73">
        <f t="shared" si="8"/>
        <v>1.4114075644952068E-2</v>
      </c>
    </row>
    <row r="75" spans="1:31" x14ac:dyDescent="0.15">
      <c r="A75" s="4"/>
      <c r="B75" s="4"/>
      <c r="C75" s="4"/>
      <c r="D75" s="20"/>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x14ac:dyDescent="0.15">
      <c r="A76" s="9" t="s">
        <v>160</v>
      </c>
      <c r="B76" s="14">
        <v>29.956</v>
      </c>
      <c r="C76" s="14">
        <v>46.079000000000001</v>
      </c>
      <c r="D76" s="20" t="s">
        <v>50</v>
      </c>
      <c r="E76" s="14">
        <v>76.647999999999996</v>
      </c>
      <c r="F76" s="14">
        <v>72.849999999999994</v>
      </c>
      <c r="G76" s="14">
        <v>82.972999999999999</v>
      </c>
      <c r="H76" s="14">
        <v>67.268000000000001</v>
      </c>
      <c r="I76" s="14">
        <v>73.72</v>
      </c>
      <c r="J76" s="14">
        <v>82.683000000000007</v>
      </c>
      <c r="K76" s="14">
        <v>86.370999999999995</v>
      </c>
      <c r="L76" s="14">
        <v>122.43899999999999</v>
      </c>
      <c r="M76" s="14">
        <v>180.00299999999999</v>
      </c>
      <c r="N76" s="14">
        <v>217.203</v>
      </c>
      <c r="O76" s="14">
        <v>254.56399999999999</v>
      </c>
      <c r="P76" s="14">
        <v>627.95600000000002</v>
      </c>
      <c r="Q76" s="14">
        <v>450.34500000000003</v>
      </c>
      <c r="R76" s="14">
        <v>512.01700000000005</v>
      </c>
      <c r="S76" s="14">
        <v>752.26499999999999</v>
      </c>
      <c r="T76" s="14">
        <v>902.46299999999997</v>
      </c>
      <c r="U76" s="14">
        <v>590.73900000000003</v>
      </c>
      <c r="V76" s="14">
        <v>435.048</v>
      </c>
      <c r="W76" s="14">
        <v>383.62099999999998</v>
      </c>
      <c r="X76" s="14">
        <v>471.87299999999999</v>
      </c>
      <c r="Y76" s="14">
        <v>656.62199999999996</v>
      </c>
      <c r="Z76" s="14">
        <v>672.65599999999995</v>
      </c>
      <c r="AA76" s="14">
        <v>442.53100000000001</v>
      </c>
      <c r="AB76" s="14">
        <v>305.45</v>
      </c>
      <c r="AC76" s="14">
        <v>932.19799999999998</v>
      </c>
      <c r="AD76" s="14">
        <v>5579.5209999999997</v>
      </c>
      <c r="AE76" s="14">
        <v>4185.085</v>
      </c>
    </row>
    <row r="77" spans="1:31" x14ac:dyDescent="0.15">
      <c r="A77" s="69" t="s">
        <v>969</v>
      </c>
      <c r="B77" s="73">
        <f>B76/B55</f>
        <v>9.5435010465483014E-2</v>
      </c>
      <c r="C77" s="73">
        <f t="shared" ref="C77:AE77" si="9">C76/C55</f>
        <v>0.11249948119230553</v>
      </c>
      <c r="D77" s="73"/>
      <c r="E77" s="73">
        <f t="shared" si="9"/>
        <v>0.16181354118066801</v>
      </c>
      <c r="F77" s="73">
        <f t="shared" si="9"/>
        <v>0.14192645930012818</v>
      </c>
      <c r="G77" s="73">
        <f t="shared" si="9"/>
        <v>0.16806155890347696</v>
      </c>
      <c r="H77" s="73">
        <f t="shared" si="9"/>
        <v>0.13405554492698171</v>
      </c>
      <c r="I77" s="73">
        <f t="shared" si="9"/>
        <v>0.14003521775552344</v>
      </c>
      <c r="J77" s="73">
        <f t="shared" si="9"/>
        <v>0.14929876545884954</v>
      </c>
      <c r="K77" s="73">
        <f t="shared" si="9"/>
        <v>0.12484858471883735</v>
      </c>
      <c r="L77" s="73">
        <f t="shared" si="9"/>
        <v>0.1552777622774934</v>
      </c>
      <c r="M77" s="73">
        <f t="shared" si="9"/>
        <v>0.20090293201781306</v>
      </c>
      <c r="N77" s="73">
        <f t="shared" si="9"/>
        <v>0.20827108619734086</v>
      </c>
      <c r="O77" s="73">
        <f t="shared" si="9"/>
        <v>0.21436481023168313</v>
      </c>
      <c r="P77" s="73">
        <f t="shared" si="9"/>
        <v>0.35395370885493027</v>
      </c>
      <c r="Q77" s="73">
        <f t="shared" si="9"/>
        <v>0.31303109353919173</v>
      </c>
      <c r="R77" s="73">
        <f t="shared" si="9"/>
        <v>0.27972758060612551</v>
      </c>
      <c r="S77" s="73">
        <f t="shared" si="9"/>
        <v>0.35065953910108022</v>
      </c>
      <c r="T77" s="73">
        <f t="shared" si="9"/>
        <v>0.3715123746480265</v>
      </c>
      <c r="U77" s="73">
        <f t="shared" si="9"/>
        <v>0.26813502546365647</v>
      </c>
      <c r="V77" s="73">
        <f t="shared" si="9"/>
        <v>0.21598896641568374</v>
      </c>
      <c r="W77" s="73">
        <f t="shared" si="9"/>
        <v>0.22196024837820508</v>
      </c>
      <c r="X77" s="73">
        <f t="shared" si="9"/>
        <v>0.24331854122213847</v>
      </c>
      <c r="Y77" s="73">
        <f t="shared" si="9"/>
        <v>0.30436888681018093</v>
      </c>
      <c r="Z77" s="73">
        <f t="shared" si="9"/>
        <v>0.29687311738928757</v>
      </c>
      <c r="AA77" s="73">
        <f t="shared" si="9"/>
        <v>0.2276798094312005</v>
      </c>
      <c r="AB77" s="73">
        <f t="shared" si="9"/>
        <v>0.16808910015512954</v>
      </c>
      <c r="AC77" s="73">
        <f t="shared" si="9"/>
        <v>0.32567973825382601</v>
      </c>
      <c r="AD77" s="73">
        <f t="shared" si="9"/>
        <v>0.52093556482199188</v>
      </c>
      <c r="AE77" s="73">
        <f t="shared" si="9"/>
        <v>0.45052021379091334</v>
      </c>
    </row>
    <row r="78" spans="1:31" x14ac:dyDescent="0.15">
      <c r="A78" s="4"/>
      <c r="B78" s="4"/>
      <c r="C78" s="4"/>
      <c r="D78" s="20"/>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ht="12" x14ac:dyDescent="0.15">
      <c r="A79" s="4" t="s">
        <v>161</v>
      </c>
      <c r="B79" s="19">
        <v>-11.9</v>
      </c>
      <c r="C79" s="19">
        <v>-13</v>
      </c>
      <c r="D79" s="20" t="s">
        <v>50</v>
      </c>
      <c r="E79" s="19" t="s">
        <v>55</v>
      </c>
      <c r="F79" s="19" t="s">
        <v>55</v>
      </c>
      <c r="G79" s="19">
        <v>-30.6</v>
      </c>
      <c r="H79" s="19">
        <v>-33.299999999999997</v>
      </c>
      <c r="I79" s="19">
        <v>-36.700000000000003</v>
      </c>
      <c r="J79" s="19">
        <v>-29.7</v>
      </c>
      <c r="K79" s="19">
        <v>-21.8</v>
      </c>
      <c r="L79" s="19">
        <v>-18.8</v>
      </c>
      <c r="M79" s="19">
        <v>-16.7</v>
      </c>
      <c r="N79" s="19">
        <v>-27.6</v>
      </c>
      <c r="O79" s="19">
        <v>-19.899999999999999</v>
      </c>
      <c r="P79" s="19">
        <v>-20</v>
      </c>
      <c r="Q79" s="19">
        <v>-31</v>
      </c>
      <c r="R79" s="19">
        <v>-35</v>
      </c>
      <c r="S79" s="19">
        <v>-39.299999999999997</v>
      </c>
      <c r="T79" s="19">
        <v>-52.6</v>
      </c>
      <c r="U79" s="19">
        <v>-57.6</v>
      </c>
      <c r="V79" s="19">
        <v>-63.2</v>
      </c>
      <c r="W79" s="19">
        <v>-69.599999999999994</v>
      </c>
      <c r="X79" s="19">
        <v>-57.4</v>
      </c>
      <c r="Y79" s="19">
        <v>-48.6</v>
      </c>
      <c r="Z79" s="19">
        <v>-55.7</v>
      </c>
      <c r="AA79" s="19">
        <v>-71.5</v>
      </c>
      <c r="AB79" s="19">
        <v>-84.1</v>
      </c>
      <c r="AC79" s="19">
        <v>-82</v>
      </c>
      <c r="AD79" s="19">
        <v>-90.1</v>
      </c>
      <c r="AE79" s="19">
        <v>-103.2</v>
      </c>
    </row>
    <row r="80" spans="1:31" ht="12" x14ac:dyDescent="0.15">
      <c r="A80" s="4" t="s">
        <v>162</v>
      </c>
      <c r="B80" s="19">
        <v>13.541</v>
      </c>
      <c r="C80" s="19">
        <v>16.504999999999999</v>
      </c>
      <c r="D80" s="20" t="s">
        <v>50</v>
      </c>
      <c r="E80" s="19" t="s">
        <v>55</v>
      </c>
      <c r="F80" s="19" t="s">
        <v>55</v>
      </c>
      <c r="G80" s="19">
        <v>5.9950000000000001</v>
      </c>
      <c r="H80" s="19">
        <v>4.7969999999999997</v>
      </c>
      <c r="I80" s="19">
        <v>7.13</v>
      </c>
      <c r="J80" s="19">
        <v>4.1399999999999997</v>
      </c>
      <c r="K80" s="19">
        <v>2.9569999999999999</v>
      </c>
      <c r="L80" s="19">
        <v>3.65</v>
      </c>
      <c r="M80" s="19">
        <v>5.53</v>
      </c>
      <c r="N80" s="19">
        <v>11.41</v>
      </c>
      <c r="O80" s="19">
        <v>9.3469999999999995</v>
      </c>
      <c r="P80" s="19">
        <v>13.858000000000001</v>
      </c>
      <c r="Q80" s="19">
        <v>13.525</v>
      </c>
      <c r="R80" s="19">
        <v>12.93</v>
      </c>
      <c r="S80" s="19">
        <v>23.21</v>
      </c>
      <c r="T80" s="19">
        <v>29.068000000000001</v>
      </c>
      <c r="U80" s="19">
        <v>12.696</v>
      </c>
      <c r="V80" s="19">
        <v>16.141999999999999</v>
      </c>
      <c r="W80" s="19">
        <v>11.57</v>
      </c>
      <c r="X80" s="19">
        <v>10.129</v>
      </c>
      <c r="Y80" s="19">
        <v>13.499000000000001</v>
      </c>
      <c r="Z80" s="19">
        <v>22.533000000000001</v>
      </c>
      <c r="AA80" s="19">
        <v>22.158999999999999</v>
      </c>
      <c r="AB80" s="19">
        <v>13.456</v>
      </c>
      <c r="AC80" s="19">
        <v>4.5609999999999999</v>
      </c>
      <c r="AD80" s="19">
        <v>44.698</v>
      </c>
      <c r="AE80" s="19">
        <v>110.642</v>
      </c>
    </row>
    <row r="81" spans="1:31" ht="12" x14ac:dyDescent="0.15">
      <c r="A81" s="9" t="s">
        <v>163</v>
      </c>
      <c r="B81" s="28">
        <v>1.6859999999999999</v>
      </c>
      <c r="C81" s="28">
        <v>3.5350000000000001</v>
      </c>
      <c r="D81" s="20" t="s">
        <v>50</v>
      </c>
      <c r="E81" s="28" t="s">
        <v>55</v>
      </c>
      <c r="F81" s="28" t="s">
        <v>55</v>
      </c>
      <c r="G81" s="28">
        <v>-24.6</v>
      </c>
      <c r="H81" s="28">
        <v>-28.6</v>
      </c>
      <c r="I81" s="28">
        <v>-29.5</v>
      </c>
      <c r="J81" s="28">
        <v>-25.5</v>
      </c>
      <c r="K81" s="28">
        <v>-18.8</v>
      </c>
      <c r="L81" s="28">
        <v>-15.1</v>
      </c>
      <c r="M81" s="28">
        <v>-11.1</v>
      </c>
      <c r="N81" s="28">
        <v>-16.2</v>
      </c>
      <c r="O81" s="28">
        <v>-10.6</v>
      </c>
      <c r="P81" s="28">
        <v>-6.1</v>
      </c>
      <c r="Q81" s="28">
        <v>-17.5</v>
      </c>
      <c r="R81" s="28">
        <v>-22.1</v>
      </c>
      <c r="S81" s="28">
        <v>-16.100000000000001</v>
      </c>
      <c r="T81" s="28">
        <v>-23.6</v>
      </c>
      <c r="U81" s="28">
        <v>-44.9</v>
      </c>
      <c r="V81" s="28">
        <v>-47</v>
      </c>
      <c r="W81" s="28">
        <v>-58.1</v>
      </c>
      <c r="X81" s="28">
        <v>-47.3</v>
      </c>
      <c r="Y81" s="28">
        <v>-35.1</v>
      </c>
      <c r="Z81" s="28">
        <v>-33.1</v>
      </c>
      <c r="AA81" s="28">
        <v>-49.3</v>
      </c>
      <c r="AB81" s="28">
        <v>-70.599999999999994</v>
      </c>
      <c r="AC81" s="28">
        <v>-77.5</v>
      </c>
      <c r="AD81" s="28">
        <v>-45.4</v>
      </c>
      <c r="AE81" s="28">
        <v>7.4</v>
      </c>
    </row>
    <row r="82" spans="1:31" x14ac:dyDescent="0.15">
      <c r="A82" s="4"/>
      <c r="B82" s="4"/>
      <c r="C82" s="4"/>
      <c r="D82" s="20"/>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spans="1:31" ht="12" x14ac:dyDescent="0.15">
      <c r="A83" s="4" t="s">
        <v>164</v>
      </c>
      <c r="B83" s="19" t="s">
        <v>55</v>
      </c>
      <c r="C83" s="19" t="s">
        <v>55</v>
      </c>
      <c r="D83" s="20" t="s">
        <v>50</v>
      </c>
      <c r="E83" s="19" t="s">
        <v>55</v>
      </c>
      <c r="F83" s="19" t="s">
        <v>55</v>
      </c>
      <c r="G83" s="19">
        <v>2.4489999999999998</v>
      </c>
      <c r="H83" s="19">
        <v>1.212</v>
      </c>
      <c r="I83" s="19">
        <v>1.19</v>
      </c>
      <c r="J83" s="19">
        <v>3.0059999999999998</v>
      </c>
      <c r="K83" s="19">
        <v>5.5279999999999996</v>
      </c>
      <c r="L83" s="19">
        <v>4.51</v>
      </c>
      <c r="M83" s="19">
        <v>2.5960000000000001</v>
      </c>
      <c r="N83" s="19">
        <v>1.952</v>
      </c>
      <c r="O83" s="19">
        <v>3.5659999999999998</v>
      </c>
      <c r="P83" s="19">
        <v>14.36</v>
      </c>
      <c r="Q83" s="19">
        <v>4.4619999999999997</v>
      </c>
      <c r="R83" s="19">
        <v>10.680999999999999</v>
      </c>
      <c r="S83" s="19">
        <v>21.808</v>
      </c>
      <c r="T83" s="19">
        <v>24.356999999999999</v>
      </c>
      <c r="U83" s="19">
        <v>18.786000000000001</v>
      </c>
      <c r="V83" s="19">
        <v>18.116</v>
      </c>
      <c r="W83" s="19">
        <v>10.326000000000001</v>
      </c>
      <c r="X83" s="19">
        <v>13.047000000000001</v>
      </c>
      <c r="Y83" s="19">
        <v>14.452</v>
      </c>
      <c r="Z83" s="19">
        <v>6.351</v>
      </c>
      <c r="AA83" s="19">
        <v>9.7859999999999996</v>
      </c>
      <c r="AB83" s="19">
        <v>8.94</v>
      </c>
      <c r="AC83" s="19">
        <v>11.132</v>
      </c>
      <c r="AD83" s="19">
        <v>20.158999999999999</v>
      </c>
      <c r="AE83" s="19">
        <v>1.7629999999999999</v>
      </c>
    </row>
    <row r="84" spans="1:31" ht="12" x14ac:dyDescent="0.15">
      <c r="A84" s="4" t="s">
        <v>165</v>
      </c>
      <c r="B84" s="19">
        <v>-0.8</v>
      </c>
      <c r="C84" s="19">
        <v>-6.2</v>
      </c>
      <c r="D84" s="20" t="s">
        <v>50</v>
      </c>
      <c r="E84" s="19" t="s">
        <v>55</v>
      </c>
      <c r="F84" s="19" t="s">
        <v>55</v>
      </c>
      <c r="G84" s="19">
        <v>-1.5</v>
      </c>
      <c r="H84" s="19">
        <v>-1.9</v>
      </c>
      <c r="I84" s="19">
        <v>-3.1</v>
      </c>
      <c r="J84" s="19">
        <v>-3.5</v>
      </c>
      <c r="K84" s="19">
        <v>6.59</v>
      </c>
      <c r="L84" s="19">
        <v>-0.5</v>
      </c>
      <c r="M84" s="19">
        <v>-3.8</v>
      </c>
      <c r="N84" s="19">
        <v>-2.2999999999999998</v>
      </c>
      <c r="O84" s="19">
        <v>6.2119999999999997</v>
      </c>
      <c r="P84" s="19">
        <v>-15.9</v>
      </c>
      <c r="Q84" s="19">
        <v>-7.6</v>
      </c>
      <c r="R84" s="19">
        <v>-5.8</v>
      </c>
      <c r="S84" s="19">
        <v>-25.3</v>
      </c>
      <c r="T84" s="19">
        <v>-26.8</v>
      </c>
      <c r="U84" s="19">
        <v>-12</v>
      </c>
      <c r="V84" s="19">
        <v>-16.5</v>
      </c>
      <c r="W84" s="19">
        <v>-12.4</v>
      </c>
      <c r="X84" s="19">
        <v>0.46</v>
      </c>
      <c r="Y84" s="19">
        <v>-1.3</v>
      </c>
      <c r="Z84" s="19">
        <v>-16.600000000000001</v>
      </c>
      <c r="AA84" s="19">
        <v>-2.2000000000000002</v>
      </c>
      <c r="AB84" s="19">
        <v>-4.4000000000000004</v>
      </c>
      <c r="AC84" s="19">
        <v>-17.2</v>
      </c>
      <c r="AD84" s="19">
        <v>-25.4</v>
      </c>
      <c r="AE84" s="19">
        <v>-15.3</v>
      </c>
    </row>
    <row r="85" spans="1:31" ht="12" x14ac:dyDescent="0.15">
      <c r="A85" s="4" t="s">
        <v>166</v>
      </c>
      <c r="B85" s="19">
        <v>-4.5999999999999996</v>
      </c>
      <c r="C85" s="19">
        <v>4.3209999999999997</v>
      </c>
      <c r="D85" s="20" t="s">
        <v>50</v>
      </c>
      <c r="E85" s="19">
        <v>5.9119999999999999</v>
      </c>
      <c r="F85" s="19">
        <v>-1.8</v>
      </c>
      <c r="G85" s="19">
        <v>-3.6</v>
      </c>
      <c r="H85" s="19">
        <v>-2.7</v>
      </c>
      <c r="I85" s="19">
        <v>0.66700000000000004</v>
      </c>
      <c r="J85" s="19">
        <v>-5.3</v>
      </c>
      <c r="K85" s="19">
        <v>-13.9</v>
      </c>
      <c r="L85" s="19">
        <v>-14.4</v>
      </c>
      <c r="M85" s="19">
        <v>-9.1999999999999993</v>
      </c>
      <c r="N85" s="19">
        <v>-4.2</v>
      </c>
      <c r="O85" s="19">
        <v>-22.5</v>
      </c>
      <c r="P85" s="19">
        <v>-11.1</v>
      </c>
      <c r="Q85" s="19">
        <v>-13.7</v>
      </c>
      <c r="R85" s="19" t="s">
        <v>55</v>
      </c>
      <c r="S85" s="19" t="s">
        <v>55</v>
      </c>
      <c r="T85" s="19">
        <v>-1.5</v>
      </c>
      <c r="U85" s="19">
        <v>-1</v>
      </c>
      <c r="V85" s="19">
        <v>-0.2</v>
      </c>
      <c r="W85" s="19">
        <v>-0.2</v>
      </c>
      <c r="X85" s="19">
        <v>-0.1</v>
      </c>
      <c r="Y85" s="19">
        <v>-1.5</v>
      </c>
      <c r="Z85" s="19">
        <v>-2.1</v>
      </c>
      <c r="AA85" s="19">
        <v>-1.3</v>
      </c>
      <c r="AB85" s="19">
        <v>-0.8</v>
      </c>
      <c r="AC85" s="19">
        <v>-1.2</v>
      </c>
      <c r="AD85" s="19">
        <v>-3.6</v>
      </c>
      <c r="AE85" s="19">
        <v>-11.5</v>
      </c>
    </row>
    <row r="86" spans="1:31" x14ac:dyDescent="0.15">
      <c r="A86" s="9" t="s">
        <v>167</v>
      </c>
      <c r="B86" s="28">
        <v>26.254999999999999</v>
      </c>
      <c r="C86" s="28">
        <v>47.764000000000003</v>
      </c>
      <c r="D86" s="20" t="s">
        <v>50</v>
      </c>
      <c r="E86" s="28">
        <v>82.56</v>
      </c>
      <c r="F86" s="28">
        <v>71.066000000000003</v>
      </c>
      <c r="G86" s="28">
        <v>55.713000000000001</v>
      </c>
      <c r="H86" s="28">
        <v>35.267000000000003</v>
      </c>
      <c r="I86" s="28">
        <v>42.914999999999999</v>
      </c>
      <c r="J86" s="28">
        <v>51.411999999999999</v>
      </c>
      <c r="K86" s="28">
        <v>65.751999999999995</v>
      </c>
      <c r="L86" s="28">
        <v>96.930999999999997</v>
      </c>
      <c r="M86" s="28">
        <v>158.43</v>
      </c>
      <c r="N86" s="28">
        <v>196.548</v>
      </c>
      <c r="O86" s="28">
        <v>231.25899999999999</v>
      </c>
      <c r="P86" s="28">
        <v>609.20000000000005</v>
      </c>
      <c r="Q86" s="28">
        <v>416.07100000000003</v>
      </c>
      <c r="R86" s="28">
        <v>494.779</v>
      </c>
      <c r="S86" s="28">
        <v>732.64099999999996</v>
      </c>
      <c r="T86" s="28">
        <v>875.00599999999997</v>
      </c>
      <c r="U86" s="28">
        <v>551.65899999999999</v>
      </c>
      <c r="V86" s="28">
        <v>389.38799999999998</v>
      </c>
      <c r="W86" s="28">
        <v>323.3</v>
      </c>
      <c r="X86" s="28">
        <v>438.01100000000002</v>
      </c>
      <c r="Y86" s="28">
        <v>633.15</v>
      </c>
      <c r="Z86" s="28">
        <v>627.13599999999997</v>
      </c>
      <c r="AA86" s="28">
        <v>399.49799999999999</v>
      </c>
      <c r="AB86" s="28">
        <v>238.536</v>
      </c>
      <c r="AC86" s="28">
        <v>847.39</v>
      </c>
      <c r="AD86" s="28">
        <v>5525.31</v>
      </c>
      <c r="AE86" s="28">
        <v>4167.3639999999996</v>
      </c>
    </row>
    <row r="87" spans="1:31" x14ac:dyDescent="0.15">
      <c r="A87" s="4"/>
      <c r="B87" s="4"/>
      <c r="C87" s="4"/>
      <c r="D87" s="20"/>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spans="1:31" ht="12" x14ac:dyDescent="0.15">
      <c r="A88" s="4" t="s">
        <v>168</v>
      </c>
      <c r="B88" s="19" t="s">
        <v>55</v>
      </c>
      <c r="C88" s="19" t="s">
        <v>55</v>
      </c>
      <c r="D88" s="20" t="s">
        <v>50</v>
      </c>
      <c r="E88" s="19" t="s">
        <v>55</v>
      </c>
      <c r="F88" s="19" t="s">
        <v>55</v>
      </c>
      <c r="G88" s="19" t="s">
        <v>55</v>
      </c>
      <c r="H88" s="19" t="s">
        <v>55</v>
      </c>
      <c r="I88" s="19">
        <v>-2</v>
      </c>
      <c r="J88" s="19">
        <v>1.3080000000000001</v>
      </c>
      <c r="K88" s="19" t="s">
        <v>55</v>
      </c>
      <c r="L88" s="19" t="s">
        <v>55</v>
      </c>
      <c r="M88" s="19" t="s">
        <v>55</v>
      </c>
      <c r="N88" s="19" t="s">
        <v>55</v>
      </c>
      <c r="O88" s="19" t="s">
        <v>55</v>
      </c>
      <c r="P88" s="19">
        <v>-1.2</v>
      </c>
      <c r="Q88" s="19" t="s">
        <v>55</v>
      </c>
      <c r="R88" s="19" t="s">
        <v>55</v>
      </c>
      <c r="S88" s="19" t="s">
        <v>55</v>
      </c>
      <c r="T88" s="19" t="s">
        <v>55</v>
      </c>
      <c r="U88" s="19">
        <v>-11.5</v>
      </c>
      <c r="V88" s="19" t="s">
        <v>55</v>
      </c>
      <c r="W88" s="19" t="s">
        <v>55</v>
      </c>
      <c r="X88" s="19" t="s">
        <v>55</v>
      </c>
      <c r="Y88" s="19" t="s">
        <v>55</v>
      </c>
      <c r="Z88" s="19" t="s">
        <v>55</v>
      </c>
      <c r="AA88" s="19" t="s">
        <v>55</v>
      </c>
      <c r="AB88" s="19" t="s">
        <v>55</v>
      </c>
      <c r="AC88" s="19" t="s">
        <v>55</v>
      </c>
      <c r="AD88" s="19" t="s">
        <v>55</v>
      </c>
      <c r="AE88" s="19" t="s">
        <v>55</v>
      </c>
    </row>
    <row r="89" spans="1:31" ht="12" x14ac:dyDescent="0.15">
      <c r="A89" s="4" t="s">
        <v>169</v>
      </c>
      <c r="B89" s="19" t="s">
        <v>55</v>
      </c>
      <c r="C89" s="19" t="s">
        <v>55</v>
      </c>
      <c r="D89" s="20" t="s">
        <v>50</v>
      </c>
      <c r="E89" s="19" t="s">
        <v>55</v>
      </c>
      <c r="F89" s="19" t="s">
        <v>55</v>
      </c>
      <c r="G89" s="19" t="s">
        <v>55</v>
      </c>
      <c r="H89" s="19" t="s">
        <v>55</v>
      </c>
      <c r="I89" s="19" t="s">
        <v>55</v>
      </c>
      <c r="J89" s="19" t="s">
        <v>55</v>
      </c>
      <c r="K89" s="19" t="s">
        <v>55</v>
      </c>
      <c r="L89" s="19" t="s">
        <v>55</v>
      </c>
      <c r="M89" s="19" t="s">
        <v>55</v>
      </c>
      <c r="N89" s="19" t="s">
        <v>55</v>
      </c>
      <c r="O89" s="19" t="s">
        <v>55</v>
      </c>
      <c r="P89" s="19" t="s">
        <v>55</v>
      </c>
      <c r="Q89" s="19" t="s">
        <v>55</v>
      </c>
      <c r="R89" s="19" t="s">
        <v>55</v>
      </c>
      <c r="S89" s="19" t="s">
        <v>55</v>
      </c>
      <c r="T89" s="19" t="s">
        <v>55</v>
      </c>
      <c r="U89" s="19">
        <v>0.58499999999999996</v>
      </c>
      <c r="V89" s="19" t="s">
        <v>55</v>
      </c>
      <c r="W89" s="19" t="s">
        <v>55</v>
      </c>
      <c r="X89" s="19" t="s">
        <v>55</v>
      </c>
      <c r="Y89" s="19" t="s">
        <v>55</v>
      </c>
      <c r="Z89" s="19">
        <v>-3.3</v>
      </c>
      <c r="AA89" s="19">
        <v>-0.1</v>
      </c>
      <c r="AB89" s="19">
        <v>-0.1</v>
      </c>
      <c r="AC89" s="19" t="s">
        <v>55</v>
      </c>
      <c r="AD89" s="19">
        <v>-33.6</v>
      </c>
      <c r="AE89" s="19">
        <v>-33.6</v>
      </c>
    </row>
    <row r="90" spans="1:31" ht="12" x14ac:dyDescent="0.15">
      <c r="A90" s="4" t="s">
        <v>170</v>
      </c>
      <c r="B90" s="19" t="s">
        <v>55</v>
      </c>
      <c r="C90" s="19" t="s">
        <v>55</v>
      </c>
      <c r="D90" s="20" t="s">
        <v>50</v>
      </c>
      <c r="E90" s="19" t="s">
        <v>55</v>
      </c>
      <c r="F90" s="19" t="s">
        <v>55</v>
      </c>
      <c r="G90" s="19">
        <v>-0.8</v>
      </c>
      <c r="H90" s="19">
        <v>-0.9</v>
      </c>
      <c r="I90" s="19" t="s">
        <v>55</v>
      </c>
      <c r="J90" s="19" t="s">
        <v>55</v>
      </c>
      <c r="K90" s="19" t="s">
        <v>55</v>
      </c>
      <c r="L90" s="19">
        <v>8.1790000000000003</v>
      </c>
      <c r="M90" s="19" t="s">
        <v>55</v>
      </c>
      <c r="N90" s="19">
        <v>0.73199999999999998</v>
      </c>
      <c r="O90" s="19">
        <v>1.3160000000000001</v>
      </c>
      <c r="P90" s="19">
        <v>1.387</v>
      </c>
      <c r="Q90" s="19" t="s">
        <v>55</v>
      </c>
      <c r="R90" s="19" t="s">
        <v>55</v>
      </c>
      <c r="S90" s="19">
        <v>1.4670000000000001</v>
      </c>
      <c r="T90" s="19">
        <v>0.33200000000000002</v>
      </c>
      <c r="U90" s="19">
        <v>2.1999999999999999E-2</v>
      </c>
      <c r="V90" s="19">
        <v>5</v>
      </c>
      <c r="W90" s="19" t="s">
        <v>55</v>
      </c>
      <c r="X90" s="19">
        <v>6.81</v>
      </c>
      <c r="Y90" s="19">
        <v>-7.5</v>
      </c>
      <c r="Z90" s="19">
        <v>7.2489999999999997</v>
      </c>
      <c r="AA90" s="19">
        <v>-1.4</v>
      </c>
      <c r="AB90" s="19">
        <v>-5.0999999999999996</v>
      </c>
      <c r="AC90" s="19">
        <v>-2.2000000000000002</v>
      </c>
      <c r="AD90" s="19">
        <v>1.4079999999999999</v>
      </c>
      <c r="AE90" s="19">
        <v>0.46600000000000003</v>
      </c>
    </row>
    <row r="91" spans="1:31" ht="12" x14ac:dyDescent="0.15">
      <c r="A91" s="4" t="s">
        <v>171</v>
      </c>
      <c r="B91" s="19" t="s">
        <v>55</v>
      </c>
      <c r="C91" s="19" t="s">
        <v>55</v>
      </c>
      <c r="D91" s="20" t="s">
        <v>50</v>
      </c>
      <c r="E91" s="19" t="s">
        <v>55</v>
      </c>
      <c r="F91" s="19" t="s">
        <v>55</v>
      </c>
      <c r="G91" s="19" t="s">
        <v>55</v>
      </c>
      <c r="H91" s="19" t="s">
        <v>55</v>
      </c>
      <c r="I91" s="19">
        <v>4</v>
      </c>
      <c r="J91" s="19" t="s">
        <v>55</v>
      </c>
      <c r="K91" s="19">
        <v>0.13500000000000001</v>
      </c>
      <c r="L91" s="19">
        <v>0.63500000000000001</v>
      </c>
      <c r="M91" s="19">
        <v>0.29799999999999999</v>
      </c>
      <c r="N91" s="19">
        <v>1.252</v>
      </c>
      <c r="O91" s="19">
        <v>0.39900000000000002</v>
      </c>
      <c r="P91" s="19">
        <v>4.1269999999999998</v>
      </c>
      <c r="Q91" s="19">
        <v>0.248</v>
      </c>
      <c r="R91" s="19">
        <v>1.32</v>
      </c>
      <c r="S91" s="19">
        <v>2.8260000000000001</v>
      </c>
      <c r="T91" s="19">
        <v>1.859</v>
      </c>
      <c r="U91" s="19">
        <v>86.263999999999996</v>
      </c>
      <c r="V91" s="19">
        <v>15.398</v>
      </c>
      <c r="W91" s="19">
        <v>8.0000000000000002E-3</v>
      </c>
      <c r="X91" s="19">
        <v>0.65700000000000003</v>
      </c>
      <c r="Y91" s="19" t="s">
        <v>55</v>
      </c>
      <c r="Z91" s="19" t="s">
        <v>55</v>
      </c>
      <c r="AA91" s="19">
        <v>2.4220000000000002</v>
      </c>
      <c r="AB91" s="19">
        <v>1.6259999999999999</v>
      </c>
      <c r="AC91" s="19">
        <v>0.28699999999999998</v>
      </c>
      <c r="AD91" s="19">
        <v>0.36499999999999999</v>
      </c>
      <c r="AE91" s="19">
        <v>1.2E-2</v>
      </c>
    </row>
    <row r="92" spans="1:31" ht="12" x14ac:dyDescent="0.15">
      <c r="A92" s="4" t="s">
        <v>172</v>
      </c>
      <c r="B92" s="19" t="s">
        <v>55</v>
      </c>
      <c r="C92" s="19" t="s">
        <v>55</v>
      </c>
      <c r="D92" s="20" t="s">
        <v>50</v>
      </c>
      <c r="E92" s="19" t="s">
        <v>55</v>
      </c>
      <c r="F92" s="19" t="s">
        <v>55</v>
      </c>
      <c r="G92" s="19" t="s">
        <v>55</v>
      </c>
      <c r="H92" s="19">
        <v>-2.6</v>
      </c>
      <c r="I92" s="19" t="s">
        <v>55</v>
      </c>
      <c r="J92" s="19" t="s">
        <v>55</v>
      </c>
      <c r="K92" s="19" t="s">
        <v>55</v>
      </c>
      <c r="L92" s="19" t="s">
        <v>55</v>
      </c>
      <c r="M92" s="19" t="s">
        <v>55</v>
      </c>
      <c r="N92" s="19" t="s">
        <v>55</v>
      </c>
      <c r="O92" s="19" t="s">
        <v>55</v>
      </c>
      <c r="P92" s="19" t="s">
        <v>55</v>
      </c>
      <c r="Q92" s="19">
        <v>-1</v>
      </c>
      <c r="R92" s="19">
        <v>-1</v>
      </c>
      <c r="S92" s="19" t="s">
        <v>55</v>
      </c>
      <c r="T92" s="19">
        <v>-1.8</v>
      </c>
      <c r="U92" s="19">
        <v>-10.1</v>
      </c>
      <c r="V92" s="19" t="s">
        <v>55</v>
      </c>
      <c r="W92" s="19" t="s">
        <v>55</v>
      </c>
      <c r="X92" s="19" t="s">
        <v>55</v>
      </c>
      <c r="Y92" s="19" t="s">
        <v>55</v>
      </c>
      <c r="Z92" s="19">
        <v>-1.4</v>
      </c>
      <c r="AA92" s="19">
        <v>-1</v>
      </c>
      <c r="AB92" s="19">
        <v>-11.2</v>
      </c>
      <c r="AC92" s="19">
        <v>-6.1</v>
      </c>
      <c r="AD92" s="19">
        <v>-8.6</v>
      </c>
      <c r="AE92" s="19">
        <v>15.839</v>
      </c>
    </row>
    <row r="93" spans="1:31" ht="12" x14ac:dyDescent="0.15">
      <c r="A93" s="4" t="s">
        <v>173</v>
      </c>
      <c r="B93" s="19" t="s">
        <v>55</v>
      </c>
      <c r="C93" s="19" t="s">
        <v>55</v>
      </c>
      <c r="D93" s="20" t="s">
        <v>50</v>
      </c>
      <c r="E93" s="19" t="s">
        <v>55</v>
      </c>
      <c r="F93" s="19" t="s">
        <v>55</v>
      </c>
      <c r="G93" s="19">
        <v>0.01</v>
      </c>
      <c r="H93" s="19" t="s">
        <v>55</v>
      </c>
      <c r="I93" s="19" t="s">
        <v>55</v>
      </c>
      <c r="J93" s="19">
        <v>1.0649999999999999</v>
      </c>
      <c r="K93" s="19">
        <v>0.154</v>
      </c>
      <c r="L93" s="19">
        <v>0.54600000000000004</v>
      </c>
      <c r="M93" s="19">
        <v>0.21299999999999999</v>
      </c>
      <c r="N93" s="19">
        <v>0.307</v>
      </c>
      <c r="O93" s="19">
        <v>0.27500000000000002</v>
      </c>
      <c r="P93" s="19">
        <v>0.58099999999999996</v>
      </c>
      <c r="Q93" s="19">
        <v>0.28499999999999998</v>
      </c>
      <c r="R93" s="19">
        <v>0.20100000000000001</v>
      </c>
      <c r="S93" s="19">
        <v>0.39500000000000002</v>
      </c>
      <c r="T93" s="19" t="s">
        <v>55</v>
      </c>
      <c r="U93" s="19" t="s">
        <v>55</v>
      </c>
      <c r="V93" s="19">
        <v>0.64300000000000002</v>
      </c>
      <c r="W93" s="19">
        <v>2.1819999999999999</v>
      </c>
      <c r="X93" s="19">
        <v>5.6360000000000001</v>
      </c>
      <c r="Y93" s="19">
        <v>0.154</v>
      </c>
      <c r="Z93" s="19">
        <v>0.443</v>
      </c>
      <c r="AA93" s="19">
        <v>0.49199999999999999</v>
      </c>
      <c r="AB93" s="19">
        <v>14.861000000000001</v>
      </c>
      <c r="AC93" s="19">
        <v>1.8109999999999999</v>
      </c>
      <c r="AD93" s="19">
        <v>1.6459999999999999</v>
      </c>
      <c r="AE93" s="19">
        <v>0.751</v>
      </c>
    </row>
    <row r="94" spans="1:31" ht="12" x14ac:dyDescent="0.15">
      <c r="A94" s="4" t="s">
        <v>174</v>
      </c>
      <c r="B94" s="19" t="s">
        <v>55</v>
      </c>
      <c r="C94" s="19" t="s">
        <v>55</v>
      </c>
      <c r="D94" s="20" t="s">
        <v>50</v>
      </c>
      <c r="E94" s="19" t="s">
        <v>55</v>
      </c>
      <c r="F94" s="19" t="s">
        <v>55</v>
      </c>
      <c r="G94" s="19" t="s">
        <v>55</v>
      </c>
      <c r="H94" s="19" t="s">
        <v>55</v>
      </c>
      <c r="I94" s="19" t="s">
        <v>55</v>
      </c>
      <c r="J94" s="19" t="s">
        <v>55</v>
      </c>
      <c r="K94" s="19" t="s">
        <v>55</v>
      </c>
      <c r="L94" s="19" t="s">
        <v>55</v>
      </c>
      <c r="M94" s="19" t="s">
        <v>55</v>
      </c>
      <c r="N94" s="19">
        <v>-1</v>
      </c>
      <c r="O94" s="19" t="s">
        <v>55</v>
      </c>
      <c r="P94" s="19" t="s">
        <v>55</v>
      </c>
      <c r="Q94" s="19" t="s">
        <v>55</v>
      </c>
      <c r="R94" s="19">
        <v>-2</v>
      </c>
      <c r="S94" s="19">
        <v>-3.5</v>
      </c>
      <c r="T94" s="19">
        <v>-2</v>
      </c>
      <c r="U94" s="19">
        <v>-3.8</v>
      </c>
      <c r="V94" s="19">
        <v>-5.5</v>
      </c>
      <c r="W94" s="19">
        <v>-17.2</v>
      </c>
      <c r="X94" s="19">
        <v>-36.200000000000003</v>
      </c>
      <c r="Y94" s="19">
        <v>-25.2</v>
      </c>
      <c r="Z94" s="19">
        <v>-15.1</v>
      </c>
      <c r="AA94" s="19">
        <v>-9.3000000000000007</v>
      </c>
      <c r="AB94" s="19" t="s">
        <v>55</v>
      </c>
      <c r="AC94" s="19" t="s">
        <v>55</v>
      </c>
      <c r="AD94" s="19" t="s">
        <v>55</v>
      </c>
      <c r="AE94" s="19">
        <v>-12.4</v>
      </c>
    </row>
    <row r="95" spans="1:31" ht="12" x14ac:dyDescent="0.15">
      <c r="A95" s="4" t="s">
        <v>175</v>
      </c>
      <c r="B95" s="19" t="s">
        <v>55</v>
      </c>
      <c r="C95" s="19" t="s">
        <v>55</v>
      </c>
      <c r="D95" s="20" t="s">
        <v>50</v>
      </c>
      <c r="E95" s="19" t="s">
        <v>55</v>
      </c>
      <c r="F95" s="19" t="s">
        <v>55</v>
      </c>
      <c r="G95" s="19" t="s">
        <v>55</v>
      </c>
      <c r="H95" s="19">
        <v>3.2130000000000001</v>
      </c>
      <c r="I95" s="19" t="s">
        <v>55</v>
      </c>
      <c r="J95" s="19">
        <v>-0.7</v>
      </c>
      <c r="K95" s="19">
        <v>0.42199999999999999</v>
      </c>
      <c r="L95" s="19">
        <v>0.38800000000000001</v>
      </c>
      <c r="M95" s="19">
        <v>-11.9</v>
      </c>
      <c r="N95" s="19">
        <v>-13.9</v>
      </c>
      <c r="O95" s="19">
        <v>-0.8</v>
      </c>
      <c r="P95" s="19">
        <v>-1.3</v>
      </c>
      <c r="Q95" s="19" t="s">
        <v>55</v>
      </c>
      <c r="R95" s="19" t="s">
        <v>55</v>
      </c>
      <c r="S95" s="19" t="s">
        <v>55</v>
      </c>
      <c r="T95" s="19" t="s">
        <v>55</v>
      </c>
      <c r="U95" s="19" t="s">
        <v>55</v>
      </c>
      <c r="V95" s="19" t="s">
        <v>55</v>
      </c>
      <c r="W95" s="19" t="s">
        <v>55</v>
      </c>
      <c r="X95" s="19" t="s">
        <v>55</v>
      </c>
      <c r="Y95" s="19">
        <v>-6</v>
      </c>
      <c r="Z95" s="19">
        <v>6</v>
      </c>
      <c r="AA95" s="19" t="s">
        <v>55</v>
      </c>
      <c r="AB95" s="19" t="s">
        <v>55</v>
      </c>
      <c r="AC95" s="19" t="s">
        <v>55</v>
      </c>
      <c r="AD95" s="19" t="s">
        <v>55</v>
      </c>
      <c r="AE95" s="19" t="s">
        <v>55</v>
      </c>
    </row>
    <row r="96" spans="1:31" x14ac:dyDescent="0.15">
      <c r="A96" s="9" t="s">
        <v>176</v>
      </c>
      <c r="B96" s="28">
        <v>26.254999999999999</v>
      </c>
      <c r="C96" s="28">
        <v>47.764000000000003</v>
      </c>
      <c r="D96" s="20" t="s">
        <v>50</v>
      </c>
      <c r="E96" s="28">
        <v>82.56</v>
      </c>
      <c r="F96" s="28">
        <v>71.066000000000003</v>
      </c>
      <c r="G96" s="28">
        <v>54.968000000000004</v>
      </c>
      <c r="H96" s="28">
        <v>34.895000000000003</v>
      </c>
      <c r="I96" s="28">
        <v>44.957000000000001</v>
      </c>
      <c r="J96" s="28">
        <v>53.118000000000002</v>
      </c>
      <c r="K96" s="28">
        <v>66.462999999999994</v>
      </c>
      <c r="L96" s="28">
        <v>106.679</v>
      </c>
      <c r="M96" s="28">
        <v>147.072</v>
      </c>
      <c r="N96" s="28">
        <v>183.90799999999999</v>
      </c>
      <c r="O96" s="28">
        <v>232.405</v>
      </c>
      <c r="P96" s="28">
        <v>612.85</v>
      </c>
      <c r="Q96" s="28">
        <v>415.60300000000001</v>
      </c>
      <c r="R96" s="28">
        <v>493.3</v>
      </c>
      <c r="S96" s="28">
        <v>733.82899999999995</v>
      </c>
      <c r="T96" s="28">
        <v>873.45100000000002</v>
      </c>
      <c r="U96" s="28">
        <v>613.10900000000004</v>
      </c>
      <c r="V96" s="28">
        <v>404.964</v>
      </c>
      <c r="W96" s="28">
        <v>308.286</v>
      </c>
      <c r="X96" s="28">
        <v>414.88900000000001</v>
      </c>
      <c r="Y96" s="28">
        <v>594.59</v>
      </c>
      <c r="Z96" s="28">
        <v>621.03800000000001</v>
      </c>
      <c r="AA96" s="28">
        <v>390.62200000000001</v>
      </c>
      <c r="AB96" s="28">
        <v>238.53800000000001</v>
      </c>
      <c r="AC96" s="28">
        <v>841.221</v>
      </c>
      <c r="AD96" s="28">
        <v>5486.4960000000001</v>
      </c>
      <c r="AE96" s="28">
        <v>4138.3890000000001</v>
      </c>
    </row>
    <row r="97" spans="1:31" x14ac:dyDescent="0.15">
      <c r="A97" s="4"/>
      <c r="B97" s="4"/>
      <c r="C97" s="4"/>
      <c r="D97" s="20"/>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spans="1:31" x14ac:dyDescent="0.15">
      <c r="A98" s="4" t="s">
        <v>177</v>
      </c>
      <c r="B98" s="19">
        <v>2.7930000000000001</v>
      </c>
      <c r="C98" s="19">
        <v>5.7450000000000001</v>
      </c>
      <c r="D98" s="20" t="s">
        <v>50</v>
      </c>
      <c r="E98" s="19">
        <v>8.4280000000000008</v>
      </c>
      <c r="F98" s="19">
        <v>7.4630000000000001</v>
      </c>
      <c r="G98" s="19">
        <v>3.7850000000000001</v>
      </c>
      <c r="H98" s="19">
        <v>4.8609999999999998</v>
      </c>
      <c r="I98" s="19">
        <v>7.5380000000000003</v>
      </c>
      <c r="J98" s="19">
        <v>10.555</v>
      </c>
      <c r="K98" s="19">
        <v>16.056000000000001</v>
      </c>
      <c r="L98" s="19">
        <v>27.308</v>
      </c>
      <c r="M98" s="19">
        <v>32.527000000000001</v>
      </c>
      <c r="N98" s="19">
        <v>37.915999999999997</v>
      </c>
      <c r="O98" s="19">
        <v>48.591999999999999</v>
      </c>
      <c r="P98" s="19">
        <v>107.95099999999999</v>
      </c>
      <c r="Q98" s="19">
        <v>75.84</v>
      </c>
      <c r="R98" s="19">
        <v>106.029</v>
      </c>
      <c r="S98" s="19">
        <v>179.71</v>
      </c>
      <c r="T98" s="19">
        <v>216.08199999999999</v>
      </c>
      <c r="U98" s="19">
        <v>138.53899999999999</v>
      </c>
      <c r="V98" s="19">
        <v>160.68600000000001</v>
      </c>
      <c r="W98" s="19">
        <v>83.766000000000005</v>
      </c>
      <c r="X98" s="19">
        <v>132.965</v>
      </c>
      <c r="Y98" s="19">
        <v>166.173</v>
      </c>
      <c r="Z98" s="19">
        <v>178.97499999999999</v>
      </c>
      <c r="AA98" s="19">
        <v>110.01900000000001</v>
      </c>
      <c r="AB98" s="19">
        <v>70.179000000000002</v>
      </c>
      <c r="AC98" s="19">
        <v>249.01599999999999</v>
      </c>
      <c r="AD98" s="19">
        <v>1572.212</v>
      </c>
      <c r="AE98" s="19">
        <v>1171.9490000000001</v>
      </c>
    </row>
    <row r="99" spans="1:31" x14ac:dyDescent="0.15">
      <c r="A99" s="9" t="s">
        <v>178</v>
      </c>
      <c r="B99" s="28">
        <v>23.462</v>
      </c>
      <c r="C99" s="28">
        <v>42.018999999999998</v>
      </c>
      <c r="D99" s="20" t="s">
        <v>50</v>
      </c>
      <c r="E99" s="28">
        <v>74.132000000000005</v>
      </c>
      <c r="F99" s="28">
        <v>63.603000000000002</v>
      </c>
      <c r="G99" s="28">
        <v>51.183</v>
      </c>
      <c r="H99" s="28">
        <v>30.033999999999999</v>
      </c>
      <c r="I99" s="28">
        <v>37.418999999999997</v>
      </c>
      <c r="J99" s="28">
        <v>42.563000000000002</v>
      </c>
      <c r="K99" s="28">
        <v>50.406999999999996</v>
      </c>
      <c r="L99" s="28">
        <v>79.370999999999995</v>
      </c>
      <c r="M99" s="28">
        <v>114.545</v>
      </c>
      <c r="N99" s="28">
        <v>145.99199999999999</v>
      </c>
      <c r="O99" s="28">
        <v>183.81299999999999</v>
      </c>
      <c r="P99" s="28">
        <v>504.899</v>
      </c>
      <c r="Q99" s="28">
        <v>339.76299999999998</v>
      </c>
      <c r="R99" s="28">
        <v>387.27100000000002</v>
      </c>
      <c r="S99" s="28">
        <v>554.11900000000003</v>
      </c>
      <c r="T99" s="28">
        <v>657.36900000000003</v>
      </c>
      <c r="U99" s="28">
        <v>474.57</v>
      </c>
      <c r="V99" s="28">
        <v>244.27799999999999</v>
      </c>
      <c r="W99" s="28">
        <v>224.52</v>
      </c>
      <c r="X99" s="28">
        <v>281.92399999999998</v>
      </c>
      <c r="Y99" s="28">
        <v>428.41699999999997</v>
      </c>
      <c r="Z99" s="28">
        <v>442.06299999999999</v>
      </c>
      <c r="AA99" s="28">
        <v>280.60300000000001</v>
      </c>
      <c r="AB99" s="28">
        <v>168.35900000000001</v>
      </c>
      <c r="AC99" s="28">
        <v>592.20500000000004</v>
      </c>
      <c r="AD99" s="28">
        <v>3914.2840000000001</v>
      </c>
      <c r="AE99" s="28">
        <v>2966.44</v>
      </c>
    </row>
    <row r="100" spans="1:31" x14ac:dyDescent="0.15">
      <c r="A100" s="4"/>
      <c r="B100" s="4"/>
      <c r="C100" s="4"/>
      <c r="D100" s="20"/>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spans="1:31" ht="12" x14ac:dyDescent="0.15">
      <c r="A101" s="4" t="s">
        <v>179</v>
      </c>
      <c r="B101" s="19" t="s">
        <v>55</v>
      </c>
      <c r="C101" s="19" t="s">
        <v>55</v>
      </c>
      <c r="D101" s="20" t="s">
        <v>50</v>
      </c>
      <c r="E101" s="19" t="s">
        <v>55</v>
      </c>
      <c r="F101" s="19" t="s">
        <v>55</v>
      </c>
      <c r="G101" s="19" t="s">
        <v>55</v>
      </c>
      <c r="H101" s="19" t="s">
        <v>55</v>
      </c>
      <c r="I101" s="19" t="s">
        <v>55</v>
      </c>
      <c r="J101" s="19" t="s">
        <v>55</v>
      </c>
      <c r="K101" s="19" t="s">
        <v>55</v>
      </c>
      <c r="L101" s="19" t="s">
        <v>55</v>
      </c>
      <c r="M101" s="19" t="s">
        <v>55</v>
      </c>
      <c r="N101" s="19" t="s">
        <v>55</v>
      </c>
      <c r="O101" s="19" t="s">
        <v>55</v>
      </c>
      <c r="P101" s="19" t="s">
        <v>55</v>
      </c>
      <c r="Q101" s="19" t="s">
        <v>55</v>
      </c>
      <c r="R101" s="19" t="s">
        <v>55</v>
      </c>
      <c r="S101" s="19" t="s">
        <v>55</v>
      </c>
      <c r="T101" s="19" t="s">
        <v>55</v>
      </c>
      <c r="U101" s="19" t="s">
        <v>55</v>
      </c>
      <c r="V101" s="19" t="s">
        <v>55</v>
      </c>
      <c r="W101" s="19" t="s">
        <v>55</v>
      </c>
      <c r="X101" s="19" t="s">
        <v>55</v>
      </c>
      <c r="Y101" s="19" t="s">
        <v>55</v>
      </c>
      <c r="Z101" s="19" t="s">
        <v>55</v>
      </c>
      <c r="AA101" s="19" t="s">
        <v>55</v>
      </c>
      <c r="AB101" s="19" t="s">
        <v>55</v>
      </c>
      <c r="AC101" s="19" t="s">
        <v>55</v>
      </c>
      <c r="AD101" s="19" t="s">
        <v>55</v>
      </c>
      <c r="AE101" s="19" t="s">
        <v>55</v>
      </c>
    </row>
    <row r="102" spans="1:31" ht="12" x14ac:dyDescent="0.15">
      <c r="A102" s="4" t="s">
        <v>180</v>
      </c>
      <c r="B102" s="19">
        <v>0.33200000000000002</v>
      </c>
      <c r="C102" s="19">
        <v>0.21</v>
      </c>
      <c r="D102" s="20" t="s">
        <v>50</v>
      </c>
      <c r="E102" s="19" t="s">
        <v>55</v>
      </c>
      <c r="F102" s="19" t="s">
        <v>55</v>
      </c>
      <c r="G102" s="19" t="s">
        <v>55</v>
      </c>
      <c r="H102" s="19" t="s">
        <v>55</v>
      </c>
      <c r="I102" s="19">
        <v>-4.9000000000000004</v>
      </c>
      <c r="J102" s="19" t="s">
        <v>55</v>
      </c>
      <c r="K102" s="19" t="s">
        <v>55</v>
      </c>
      <c r="L102" s="19" t="s">
        <v>55</v>
      </c>
      <c r="M102" s="19" t="s">
        <v>55</v>
      </c>
      <c r="N102" s="19" t="s">
        <v>55</v>
      </c>
      <c r="O102" s="19" t="s">
        <v>55</v>
      </c>
      <c r="P102" s="19" t="s">
        <v>55</v>
      </c>
      <c r="Q102" s="19" t="s">
        <v>55</v>
      </c>
      <c r="R102" s="19" t="s">
        <v>55</v>
      </c>
      <c r="S102" s="19" t="s">
        <v>55</v>
      </c>
      <c r="T102" s="19" t="s">
        <v>55</v>
      </c>
      <c r="U102" s="19" t="s">
        <v>55</v>
      </c>
      <c r="V102" s="19" t="s">
        <v>55</v>
      </c>
      <c r="W102" s="19" t="s">
        <v>55</v>
      </c>
      <c r="X102" s="19" t="s">
        <v>55</v>
      </c>
      <c r="Y102" s="19" t="s">
        <v>55</v>
      </c>
      <c r="Z102" s="19" t="s">
        <v>55</v>
      </c>
      <c r="AA102" s="19" t="s">
        <v>55</v>
      </c>
      <c r="AB102" s="19" t="s">
        <v>55</v>
      </c>
      <c r="AC102" s="19" t="s">
        <v>55</v>
      </c>
      <c r="AD102" s="19" t="s">
        <v>55</v>
      </c>
      <c r="AE102" s="19" t="s">
        <v>55</v>
      </c>
    </row>
    <row r="103" spans="1:31" x14ac:dyDescent="0.15">
      <c r="A103" s="9" t="s">
        <v>181</v>
      </c>
      <c r="B103" s="28">
        <v>23.794</v>
      </c>
      <c r="C103" s="28">
        <v>42.228999999999999</v>
      </c>
      <c r="D103" s="20" t="s">
        <v>50</v>
      </c>
      <c r="E103" s="28">
        <v>74.132000000000005</v>
      </c>
      <c r="F103" s="28">
        <v>63.603000000000002</v>
      </c>
      <c r="G103" s="28">
        <v>51.183</v>
      </c>
      <c r="H103" s="28">
        <v>30.033999999999999</v>
      </c>
      <c r="I103" s="28">
        <v>32.484999999999999</v>
      </c>
      <c r="J103" s="28">
        <v>42.563000000000002</v>
      </c>
      <c r="K103" s="28">
        <v>50.406999999999996</v>
      </c>
      <c r="L103" s="28">
        <v>79.370999999999995</v>
      </c>
      <c r="M103" s="28">
        <v>114.545</v>
      </c>
      <c r="N103" s="28">
        <v>145.99199999999999</v>
      </c>
      <c r="O103" s="28">
        <v>183.81299999999999</v>
      </c>
      <c r="P103" s="28">
        <v>504.899</v>
      </c>
      <c r="Q103" s="28">
        <v>339.76299999999998</v>
      </c>
      <c r="R103" s="28">
        <v>387.27100000000002</v>
      </c>
      <c r="S103" s="28">
        <v>554.11900000000003</v>
      </c>
      <c r="T103" s="28">
        <v>657.36900000000003</v>
      </c>
      <c r="U103" s="28">
        <v>474.57</v>
      </c>
      <c r="V103" s="28">
        <v>244.27799999999999</v>
      </c>
      <c r="W103" s="28">
        <v>224.52</v>
      </c>
      <c r="X103" s="28">
        <v>281.92399999999998</v>
      </c>
      <c r="Y103" s="28">
        <v>428.41699999999997</v>
      </c>
      <c r="Z103" s="28">
        <v>442.06299999999999</v>
      </c>
      <c r="AA103" s="28">
        <v>280.60300000000001</v>
      </c>
      <c r="AB103" s="28">
        <v>168.35900000000001</v>
      </c>
      <c r="AC103" s="28">
        <v>592.20500000000004</v>
      </c>
      <c r="AD103" s="28">
        <v>3914.2840000000001</v>
      </c>
      <c r="AE103" s="28">
        <v>2966.44</v>
      </c>
    </row>
    <row r="104" spans="1:31" x14ac:dyDescent="0.15">
      <c r="A104" s="4"/>
      <c r="B104" s="4"/>
      <c r="C104" s="4"/>
      <c r="D104" s="20"/>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x14ac:dyDescent="0.15">
      <c r="A105" s="4" t="s">
        <v>182</v>
      </c>
      <c r="B105" s="19">
        <v>-0.5</v>
      </c>
      <c r="C105" s="19">
        <v>-1.5</v>
      </c>
      <c r="D105" s="20" t="s">
        <v>50</v>
      </c>
      <c r="E105" s="19">
        <v>-3.9</v>
      </c>
      <c r="F105" s="19">
        <v>-1.3</v>
      </c>
      <c r="G105" s="19">
        <v>-3.1</v>
      </c>
      <c r="H105" s="19">
        <v>-2.9</v>
      </c>
      <c r="I105" s="19">
        <v>-2.4</v>
      </c>
      <c r="J105" s="19">
        <v>-2.4</v>
      </c>
      <c r="K105" s="19">
        <v>-3.7</v>
      </c>
      <c r="L105" s="19">
        <v>-5.0999999999999996</v>
      </c>
      <c r="M105" s="19">
        <v>-1</v>
      </c>
      <c r="N105" s="19">
        <v>-4.7</v>
      </c>
      <c r="O105" s="19">
        <v>-3.8</v>
      </c>
      <c r="P105" s="19">
        <v>-3.5</v>
      </c>
      <c r="Q105" s="19">
        <v>-1.5</v>
      </c>
      <c r="R105" s="19">
        <v>-5.0999999999999996</v>
      </c>
      <c r="S105" s="19">
        <v>-8.4</v>
      </c>
      <c r="T105" s="19">
        <v>-8.1999999999999993</v>
      </c>
      <c r="U105" s="19">
        <v>-7.5</v>
      </c>
      <c r="V105" s="19">
        <v>-7.4</v>
      </c>
      <c r="W105" s="19">
        <v>-4.2</v>
      </c>
      <c r="X105" s="19">
        <v>-3.6</v>
      </c>
      <c r="Y105" s="19">
        <v>-0.7</v>
      </c>
      <c r="Z105" s="19">
        <v>-2.2000000000000002</v>
      </c>
      <c r="AA105" s="19">
        <v>-2.5</v>
      </c>
      <c r="AB105" s="19">
        <v>-3.8</v>
      </c>
      <c r="AC105" s="19">
        <v>-6.8</v>
      </c>
      <c r="AD105" s="19">
        <v>-8</v>
      </c>
      <c r="AE105" s="19">
        <v>-5.9</v>
      </c>
    </row>
    <row r="106" spans="1:31" x14ac:dyDescent="0.15">
      <c r="A106" s="9" t="s">
        <v>183</v>
      </c>
      <c r="B106" s="29">
        <v>23.254000000000001</v>
      </c>
      <c r="C106" s="29">
        <v>40.729999999999997</v>
      </c>
      <c r="D106" s="20" t="s">
        <v>50</v>
      </c>
      <c r="E106" s="29">
        <v>70.215000000000003</v>
      </c>
      <c r="F106" s="29">
        <v>62.326999999999998</v>
      </c>
      <c r="G106" s="29">
        <v>48.075000000000003</v>
      </c>
      <c r="H106" s="29">
        <v>27.103999999999999</v>
      </c>
      <c r="I106" s="29">
        <v>30.102</v>
      </c>
      <c r="J106" s="29">
        <v>40.201999999999998</v>
      </c>
      <c r="K106" s="29">
        <v>46.753</v>
      </c>
      <c r="L106" s="29">
        <v>74.231999999999999</v>
      </c>
      <c r="M106" s="29">
        <v>113.506</v>
      </c>
      <c r="N106" s="29">
        <v>141.27699999999999</v>
      </c>
      <c r="O106" s="29">
        <v>180.02099999999999</v>
      </c>
      <c r="P106" s="29">
        <v>501.40699999999998</v>
      </c>
      <c r="Q106" s="29">
        <v>338.29700000000003</v>
      </c>
      <c r="R106" s="29">
        <v>382.12200000000001</v>
      </c>
      <c r="S106" s="29">
        <v>545.75800000000004</v>
      </c>
      <c r="T106" s="29">
        <v>649.16700000000003</v>
      </c>
      <c r="U106" s="29">
        <v>467.113</v>
      </c>
      <c r="V106" s="29">
        <v>236.88900000000001</v>
      </c>
      <c r="W106" s="29">
        <v>220.35599999999999</v>
      </c>
      <c r="X106" s="29">
        <v>278.29000000000002</v>
      </c>
      <c r="Y106" s="29">
        <v>427.697</v>
      </c>
      <c r="Z106" s="29">
        <v>439.83</v>
      </c>
      <c r="AA106" s="29">
        <v>278.11500000000001</v>
      </c>
      <c r="AB106" s="29">
        <v>164.518</v>
      </c>
      <c r="AC106" s="29">
        <v>585.45399999999995</v>
      </c>
      <c r="AD106" s="29">
        <v>3906.3110000000001</v>
      </c>
      <c r="AE106" s="29">
        <v>2960.5140000000001</v>
      </c>
    </row>
    <row r="107" spans="1:31" x14ac:dyDescent="0.15">
      <c r="A107" s="69" t="s">
        <v>969</v>
      </c>
      <c r="B107" s="74">
        <f>B106/B55</f>
        <v>7.4083513598756257E-2</v>
      </c>
      <c r="C107" s="74">
        <f t="shared" ref="C107:AE107" si="10">C106/C55</f>
        <v>9.9440175979569945E-2</v>
      </c>
      <c r="D107" s="74" t="e">
        <f t="shared" si="10"/>
        <v>#VALUE!</v>
      </c>
      <c r="E107" s="74">
        <f t="shared" si="10"/>
        <v>0.14823267135477253</v>
      </c>
      <c r="F107" s="74">
        <f t="shared" si="10"/>
        <v>0.12142553780094839</v>
      </c>
      <c r="G107" s="74">
        <f t="shared" si="10"/>
        <v>9.7375766144223483E-2</v>
      </c>
      <c r="H107" s="74">
        <f t="shared" si="10"/>
        <v>5.4014412346151397E-2</v>
      </c>
      <c r="I107" s="74">
        <f t="shared" si="10"/>
        <v>5.7180414065067374E-2</v>
      </c>
      <c r="J107" s="74">
        <f t="shared" si="10"/>
        <v>7.2591814145310032E-2</v>
      </c>
      <c r="K107" s="74">
        <f t="shared" si="10"/>
        <v>6.7581084870614011E-2</v>
      </c>
      <c r="L107" s="74">
        <f t="shared" si="10"/>
        <v>9.4141399794043498E-2</v>
      </c>
      <c r="M107" s="74">
        <f t="shared" si="10"/>
        <v>0.12668504525821175</v>
      </c>
      <c r="N107" s="74">
        <f t="shared" si="10"/>
        <v>0.13546734734189547</v>
      </c>
      <c r="O107" s="74">
        <f t="shared" si="10"/>
        <v>0.15159318482863968</v>
      </c>
      <c r="P107" s="74">
        <f t="shared" si="10"/>
        <v>0.28262309349034648</v>
      </c>
      <c r="Q107" s="74">
        <f t="shared" si="10"/>
        <v>0.23514745328809677</v>
      </c>
      <c r="R107" s="74">
        <f t="shared" si="10"/>
        <v>0.20876272185566863</v>
      </c>
      <c r="S107" s="74">
        <f t="shared" si="10"/>
        <v>0.25439871420407351</v>
      </c>
      <c r="T107" s="74">
        <f t="shared" si="10"/>
        <v>0.26723929259497115</v>
      </c>
      <c r="U107" s="74">
        <f t="shared" si="10"/>
        <v>0.21202147843532415</v>
      </c>
      <c r="V107" s="74">
        <f t="shared" si="10"/>
        <v>0.11760865528687618</v>
      </c>
      <c r="W107" s="74">
        <f t="shared" si="10"/>
        <v>0.12749633750922854</v>
      </c>
      <c r="X107" s="74">
        <f t="shared" si="10"/>
        <v>0.14349860415134777</v>
      </c>
      <c r="Y107" s="74">
        <f t="shared" si="10"/>
        <v>0.19825357630730309</v>
      </c>
      <c r="Z107" s="74">
        <f t="shared" si="10"/>
        <v>0.19411661119700169</v>
      </c>
      <c r="AA107" s="74">
        <f t="shared" si="10"/>
        <v>0.14308866542673468</v>
      </c>
      <c r="AB107" s="74">
        <f t="shared" si="10"/>
        <v>9.053423663225274E-2</v>
      </c>
      <c r="AC107" s="74">
        <f t="shared" si="10"/>
        <v>0.20453863393791388</v>
      </c>
      <c r="AD107" s="74">
        <f t="shared" si="10"/>
        <v>0.36471523759035229</v>
      </c>
      <c r="AE107" s="74">
        <f t="shared" si="10"/>
        <v>0.31869637061397604</v>
      </c>
    </row>
    <row r="108" spans="1:31" x14ac:dyDescent="0.15">
      <c r="A108" s="4"/>
      <c r="B108" s="4"/>
      <c r="C108" s="4"/>
      <c r="D108" s="20"/>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ht="12" x14ac:dyDescent="0.15">
      <c r="A109" s="4" t="s">
        <v>184</v>
      </c>
      <c r="B109" s="19" t="s">
        <v>55</v>
      </c>
      <c r="C109" s="19" t="s">
        <v>55</v>
      </c>
      <c r="D109" s="20" t="s">
        <v>50</v>
      </c>
      <c r="E109" s="19" t="s">
        <v>55</v>
      </c>
      <c r="F109" s="19" t="s">
        <v>55</v>
      </c>
      <c r="G109" s="19" t="s">
        <v>55</v>
      </c>
      <c r="H109" s="19" t="s">
        <v>55</v>
      </c>
      <c r="I109" s="19" t="s">
        <v>55</v>
      </c>
      <c r="J109" s="19" t="s">
        <v>55</v>
      </c>
      <c r="K109" s="19" t="s">
        <v>55</v>
      </c>
      <c r="L109" s="19" t="s">
        <v>55</v>
      </c>
      <c r="M109" s="19" t="s">
        <v>55</v>
      </c>
      <c r="N109" s="19" t="s">
        <v>55</v>
      </c>
      <c r="O109" s="19" t="s">
        <v>55</v>
      </c>
      <c r="P109" s="19" t="s">
        <v>55</v>
      </c>
      <c r="Q109" s="19" t="s">
        <v>55</v>
      </c>
      <c r="R109" s="19" t="s">
        <v>55</v>
      </c>
      <c r="S109" s="19" t="s">
        <v>55</v>
      </c>
      <c r="T109" s="19" t="s">
        <v>55</v>
      </c>
      <c r="U109" s="19" t="s">
        <v>55</v>
      </c>
      <c r="V109" s="19" t="s">
        <v>55</v>
      </c>
      <c r="W109" s="19" t="s">
        <v>55</v>
      </c>
      <c r="X109" s="19" t="s">
        <v>55</v>
      </c>
      <c r="Y109" s="19" t="s">
        <v>55</v>
      </c>
      <c r="Z109" s="19" t="s">
        <v>55</v>
      </c>
      <c r="AA109" s="19" t="s">
        <v>55</v>
      </c>
      <c r="AB109" s="19" t="s">
        <v>55</v>
      </c>
      <c r="AC109" s="19" t="s">
        <v>55</v>
      </c>
      <c r="AD109" s="19" t="s">
        <v>55</v>
      </c>
      <c r="AE109" s="19" t="s">
        <v>55</v>
      </c>
    </row>
    <row r="110" spans="1:31" x14ac:dyDescent="0.15">
      <c r="A110" s="4"/>
      <c r="B110" s="4"/>
      <c r="C110" s="4"/>
      <c r="D110" s="20"/>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spans="1:31" x14ac:dyDescent="0.15">
      <c r="A111" s="9" t="s">
        <v>185</v>
      </c>
      <c r="B111" s="14">
        <v>23.254000000000001</v>
      </c>
      <c r="C111" s="14">
        <v>40.729999999999997</v>
      </c>
      <c r="D111" s="20" t="s">
        <v>50</v>
      </c>
      <c r="E111" s="14">
        <v>70.215000000000003</v>
      </c>
      <c r="F111" s="14">
        <v>62.326999999999998</v>
      </c>
      <c r="G111" s="14">
        <v>48.075000000000003</v>
      </c>
      <c r="H111" s="14">
        <v>27.103999999999999</v>
      </c>
      <c r="I111" s="14">
        <v>30.102</v>
      </c>
      <c r="J111" s="14">
        <v>40.201999999999998</v>
      </c>
      <c r="K111" s="14">
        <v>46.753</v>
      </c>
      <c r="L111" s="14">
        <v>74.231999999999999</v>
      </c>
      <c r="M111" s="14">
        <v>113.506</v>
      </c>
      <c r="N111" s="14">
        <v>141.27699999999999</v>
      </c>
      <c r="O111" s="14">
        <v>180.02099999999999</v>
      </c>
      <c r="P111" s="14">
        <v>501.40699999999998</v>
      </c>
      <c r="Q111" s="14">
        <v>338.29700000000003</v>
      </c>
      <c r="R111" s="14">
        <v>382.12200000000001</v>
      </c>
      <c r="S111" s="14">
        <v>545.75800000000004</v>
      </c>
      <c r="T111" s="14">
        <v>649.16700000000003</v>
      </c>
      <c r="U111" s="14">
        <v>467.113</v>
      </c>
      <c r="V111" s="14">
        <v>236.88900000000001</v>
      </c>
      <c r="W111" s="14">
        <v>220.35599999999999</v>
      </c>
      <c r="X111" s="14">
        <v>278.29000000000002</v>
      </c>
      <c r="Y111" s="14">
        <v>427.697</v>
      </c>
      <c r="Z111" s="14">
        <v>439.83</v>
      </c>
      <c r="AA111" s="14">
        <v>278.11500000000001</v>
      </c>
      <c r="AB111" s="14">
        <v>164.518</v>
      </c>
      <c r="AC111" s="14">
        <v>585.45399999999995</v>
      </c>
      <c r="AD111" s="14">
        <v>3906.3110000000001</v>
      </c>
      <c r="AE111" s="14">
        <v>2960.5140000000001</v>
      </c>
    </row>
    <row r="112" spans="1:31" x14ac:dyDescent="0.15">
      <c r="A112" s="9" t="s">
        <v>186</v>
      </c>
      <c r="B112" s="14">
        <v>22.922000000000001</v>
      </c>
      <c r="C112" s="14">
        <v>40.520000000000003</v>
      </c>
      <c r="D112" s="20" t="s">
        <v>50</v>
      </c>
      <c r="E112" s="14">
        <v>70.215000000000003</v>
      </c>
      <c r="F112" s="14">
        <v>62.326999999999998</v>
      </c>
      <c r="G112" s="14">
        <v>48.075000000000003</v>
      </c>
      <c r="H112" s="14">
        <v>27.103999999999999</v>
      </c>
      <c r="I112" s="14">
        <v>35.036000000000001</v>
      </c>
      <c r="J112" s="14">
        <v>40.201999999999998</v>
      </c>
      <c r="K112" s="14">
        <v>46.753</v>
      </c>
      <c r="L112" s="14">
        <v>74.231999999999999</v>
      </c>
      <c r="M112" s="14">
        <v>113.506</v>
      </c>
      <c r="N112" s="14">
        <v>141.27699999999999</v>
      </c>
      <c r="O112" s="14">
        <v>180.02099999999999</v>
      </c>
      <c r="P112" s="14">
        <v>501.40699999999998</v>
      </c>
      <c r="Q112" s="14">
        <v>338.29700000000003</v>
      </c>
      <c r="R112" s="14">
        <v>382.12200000000001</v>
      </c>
      <c r="S112" s="14">
        <v>545.75800000000004</v>
      </c>
      <c r="T112" s="14">
        <v>649.16700000000003</v>
      </c>
      <c r="U112" s="14">
        <v>467.113</v>
      </c>
      <c r="V112" s="14">
        <v>236.88900000000001</v>
      </c>
      <c r="W112" s="14">
        <v>220.35599999999999</v>
      </c>
      <c r="X112" s="14">
        <v>278.29000000000002</v>
      </c>
      <c r="Y112" s="14">
        <v>427.697</v>
      </c>
      <c r="Z112" s="14">
        <v>439.83</v>
      </c>
      <c r="AA112" s="14">
        <v>278.11500000000001</v>
      </c>
      <c r="AB112" s="14">
        <v>164.518</v>
      </c>
      <c r="AC112" s="14">
        <v>585.45399999999995</v>
      </c>
      <c r="AD112" s="14">
        <v>3906.3110000000001</v>
      </c>
      <c r="AE112" s="14">
        <v>2960.5140000000001</v>
      </c>
    </row>
    <row r="113" spans="1:31" x14ac:dyDescent="0.15">
      <c r="A113" s="4"/>
      <c r="B113" s="4"/>
      <c r="C113" s="4"/>
      <c r="D113" s="20"/>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x14ac:dyDescent="0.15">
      <c r="A114" s="9" t="s">
        <v>187</v>
      </c>
      <c r="B114" s="4"/>
      <c r="C114" s="4"/>
      <c r="D114" s="20" t="s">
        <v>50</v>
      </c>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spans="1:31" x14ac:dyDescent="0.15">
      <c r="A115" s="4" t="s">
        <v>188</v>
      </c>
      <c r="B115" s="22">
        <v>0.11</v>
      </c>
      <c r="C115" s="22">
        <v>0.15</v>
      </c>
      <c r="D115" s="20" t="s">
        <v>50</v>
      </c>
      <c r="E115" s="22">
        <v>0.28999999999999998</v>
      </c>
      <c r="F115" s="22">
        <v>0.26</v>
      </c>
      <c r="G115" s="22">
        <v>0.19</v>
      </c>
      <c r="H115" s="22">
        <v>0.1</v>
      </c>
      <c r="I115" s="22">
        <v>0.11</v>
      </c>
      <c r="J115" s="22">
        <v>0.15</v>
      </c>
      <c r="K115" s="22">
        <v>0.18</v>
      </c>
      <c r="L115" s="22">
        <v>0.28000000000000003</v>
      </c>
      <c r="M115" s="22">
        <v>0.43</v>
      </c>
      <c r="N115" s="22">
        <v>0.54</v>
      </c>
      <c r="O115" s="22">
        <v>0.68</v>
      </c>
      <c r="P115" s="22">
        <v>1.91</v>
      </c>
      <c r="Q115" s="22">
        <v>1.29</v>
      </c>
      <c r="R115" s="22">
        <v>1.45</v>
      </c>
      <c r="S115" s="22">
        <v>2.0699999999999998</v>
      </c>
      <c r="T115" s="22">
        <v>2.4700000000000002</v>
      </c>
      <c r="U115" s="22">
        <v>1.77</v>
      </c>
      <c r="V115" s="22">
        <v>0.9</v>
      </c>
      <c r="W115" s="22">
        <v>0.84</v>
      </c>
      <c r="X115" s="22">
        <v>1.06</v>
      </c>
      <c r="Y115" s="22">
        <v>1.63</v>
      </c>
      <c r="Z115" s="22">
        <v>1.67</v>
      </c>
      <c r="AA115" s="22">
        <v>1.06</v>
      </c>
      <c r="AB115" s="22">
        <v>0.63</v>
      </c>
      <c r="AC115" s="22">
        <v>2.0499999999999998</v>
      </c>
      <c r="AD115" s="22">
        <v>13.68</v>
      </c>
      <c r="AE115" s="22">
        <v>10.36</v>
      </c>
    </row>
    <row r="116" spans="1:31" x14ac:dyDescent="0.15">
      <c r="A116" s="4" t="s">
        <v>189</v>
      </c>
      <c r="B116" s="30">
        <v>0.10373300000000001</v>
      </c>
      <c r="C116" s="30">
        <v>0.15364700000000001</v>
      </c>
      <c r="D116" s="20" t="s">
        <v>50</v>
      </c>
      <c r="E116" s="30">
        <v>0.29164600000000002</v>
      </c>
      <c r="F116" s="30">
        <v>0.258882</v>
      </c>
      <c r="G116" s="30">
        <v>0.18584500000000001</v>
      </c>
      <c r="H116" s="30">
        <v>0.102979</v>
      </c>
      <c r="I116" s="30">
        <v>0.13311700000000001</v>
      </c>
      <c r="J116" s="30">
        <v>0.15274399999999999</v>
      </c>
      <c r="K116" s="30">
        <v>0.17763499999999999</v>
      </c>
      <c r="L116" s="30">
        <v>0.28203899999999998</v>
      </c>
      <c r="M116" s="30">
        <v>0.43125799999999997</v>
      </c>
      <c r="N116" s="30">
        <v>0.53677200000000003</v>
      </c>
      <c r="O116" s="30">
        <v>0.68397799999999997</v>
      </c>
      <c r="P116" s="30">
        <v>1.905063</v>
      </c>
      <c r="Q116" s="30">
        <v>1.285339</v>
      </c>
      <c r="R116" s="30">
        <v>1.4518500000000001</v>
      </c>
      <c r="S116" s="30">
        <v>2.0735760000000001</v>
      </c>
      <c r="T116" s="30">
        <v>2.466472</v>
      </c>
      <c r="U116" s="30">
        <v>1.7747679999999999</v>
      </c>
      <c r="V116" s="30">
        <v>0.90004600000000001</v>
      </c>
      <c r="W116" s="30">
        <v>0.837229</v>
      </c>
      <c r="X116" s="30">
        <v>1.0573459999999999</v>
      </c>
      <c r="Y116" s="30">
        <v>1.6250100000000001</v>
      </c>
      <c r="Z116" s="30">
        <v>1.671108</v>
      </c>
      <c r="AA116" s="30">
        <v>1.0567</v>
      </c>
      <c r="AB116" s="30">
        <v>0.62509999999999999</v>
      </c>
      <c r="AC116" s="30">
        <v>2.0495999999999999</v>
      </c>
      <c r="AD116" s="30">
        <v>13.675700000000001</v>
      </c>
      <c r="AE116" s="30">
        <v>10.364535999999999</v>
      </c>
    </row>
    <row r="117" spans="1:31" x14ac:dyDescent="0.15">
      <c r="A117" s="4" t="s">
        <v>190</v>
      </c>
      <c r="B117" s="19">
        <v>220.97025400000001</v>
      </c>
      <c r="C117" s="19">
        <v>263.72074300000003</v>
      </c>
      <c r="D117" s="20" t="s">
        <v>50</v>
      </c>
      <c r="E117" s="19">
        <v>240.75399999999999</v>
      </c>
      <c r="F117" s="19">
        <v>240.75399999999999</v>
      </c>
      <c r="G117" s="19">
        <v>258.68299999999999</v>
      </c>
      <c r="H117" s="19">
        <v>263.197</v>
      </c>
      <c r="I117" s="19">
        <v>263.197</v>
      </c>
      <c r="J117" s="19">
        <v>263.197</v>
      </c>
      <c r="K117" s="19">
        <v>263.197</v>
      </c>
      <c r="L117" s="19">
        <v>263.197</v>
      </c>
      <c r="M117" s="19">
        <v>263.197</v>
      </c>
      <c r="N117" s="19">
        <v>263.197</v>
      </c>
      <c r="O117" s="19">
        <v>263.197</v>
      </c>
      <c r="P117" s="19">
        <v>263.197</v>
      </c>
      <c r="Q117" s="19">
        <v>263.19652400000001</v>
      </c>
      <c r="R117" s="19">
        <v>263.19652400000001</v>
      </c>
      <c r="S117" s="19">
        <v>263.19652400000001</v>
      </c>
      <c r="T117" s="19">
        <v>263.19652400000001</v>
      </c>
      <c r="U117" s="19">
        <v>263.19652400000001</v>
      </c>
      <c r="V117" s="19">
        <v>263.19652400000001</v>
      </c>
      <c r="W117" s="19">
        <v>263.19652400000001</v>
      </c>
      <c r="X117" s="19">
        <v>263.19652400000001</v>
      </c>
      <c r="Y117" s="19">
        <v>263.19652400000001</v>
      </c>
      <c r="Z117" s="19">
        <v>263.19652400000001</v>
      </c>
      <c r="AA117" s="19">
        <v>263.19201199999998</v>
      </c>
      <c r="AB117" s="19">
        <v>263.18669</v>
      </c>
      <c r="AC117" s="19">
        <v>285.64305200000001</v>
      </c>
      <c r="AD117" s="19">
        <v>285.63883299999998</v>
      </c>
      <c r="AE117" s="19">
        <v>285.63883299999998</v>
      </c>
    </row>
    <row r="118" spans="1:31" x14ac:dyDescent="0.15">
      <c r="A118" s="4"/>
      <c r="B118" s="4"/>
      <c r="C118" s="4"/>
      <c r="D118" s="20"/>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spans="1:31" x14ac:dyDescent="0.15">
      <c r="A119" s="4" t="s">
        <v>191</v>
      </c>
      <c r="B119" s="22">
        <v>0.11</v>
      </c>
      <c r="C119" s="22">
        <v>0.15</v>
      </c>
      <c r="D119" s="20" t="s">
        <v>50</v>
      </c>
      <c r="E119" s="22">
        <v>0.28999999999999998</v>
      </c>
      <c r="F119" s="22">
        <v>0.26</v>
      </c>
      <c r="G119" s="22">
        <v>0.19</v>
      </c>
      <c r="H119" s="22">
        <v>0.1</v>
      </c>
      <c r="I119" s="22">
        <v>0.11</v>
      </c>
      <c r="J119" s="22">
        <v>0.15</v>
      </c>
      <c r="K119" s="22">
        <v>0.18</v>
      </c>
      <c r="L119" s="22">
        <v>0.28000000000000003</v>
      </c>
      <c r="M119" s="22">
        <v>0.43</v>
      </c>
      <c r="N119" s="22">
        <v>0.54</v>
      </c>
      <c r="O119" s="22">
        <v>0.68</v>
      </c>
      <c r="P119" s="22">
        <v>1.91</v>
      </c>
      <c r="Q119" s="22">
        <v>1.29</v>
      </c>
      <c r="R119" s="22">
        <v>1.45</v>
      </c>
      <c r="S119" s="22">
        <v>2.0699999999999998</v>
      </c>
      <c r="T119" s="22">
        <v>2.4700000000000002</v>
      </c>
      <c r="U119" s="22">
        <v>1.77</v>
      </c>
      <c r="V119" s="22">
        <v>0.9</v>
      </c>
      <c r="W119" s="22">
        <v>0.84</v>
      </c>
      <c r="X119" s="22">
        <v>1.06</v>
      </c>
      <c r="Y119" s="22">
        <v>1.63</v>
      </c>
      <c r="Z119" s="22">
        <v>1.67</v>
      </c>
      <c r="AA119" s="22">
        <v>1.06</v>
      </c>
      <c r="AB119" s="22">
        <v>0.63</v>
      </c>
      <c r="AC119" s="22">
        <v>2.0499999999999998</v>
      </c>
      <c r="AD119" s="22">
        <v>13.68</v>
      </c>
      <c r="AE119" s="22">
        <v>10.36</v>
      </c>
    </row>
    <row r="120" spans="1:31" x14ac:dyDescent="0.15">
      <c r="A120" s="4" t="s">
        <v>192</v>
      </c>
      <c r="B120" s="30">
        <v>0.10373300000000001</v>
      </c>
      <c r="C120" s="30">
        <v>0.15364700000000001</v>
      </c>
      <c r="D120" s="20" t="s">
        <v>50</v>
      </c>
      <c r="E120" s="30">
        <v>0.29164600000000002</v>
      </c>
      <c r="F120" s="30">
        <v>0.258882</v>
      </c>
      <c r="G120" s="30">
        <v>0.18584500000000001</v>
      </c>
      <c r="H120" s="30">
        <v>0.102979</v>
      </c>
      <c r="I120" s="30">
        <v>0.13311700000000001</v>
      </c>
      <c r="J120" s="30">
        <v>0.15274399999999999</v>
      </c>
      <c r="K120" s="30">
        <v>0.17763499999999999</v>
      </c>
      <c r="L120" s="30">
        <v>0.28203899999999998</v>
      </c>
      <c r="M120" s="30">
        <v>0.43125799999999997</v>
      </c>
      <c r="N120" s="30">
        <v>0.53677200000000003</v>
      </c>
      <c r="O120" s="30">
        <v>0.68397799999999997</v>
      </c>
      <c r="P120" s="30">
        <v>1.905063</v>
      </c>
      <c r="Q120" s="30">
        <v>1.2853000000000001</v>
      </c>
      <c r="R120" s="30">
        <v>1.45</v>
      </c>
      <c r="S120" s="30">
        <v>2.0699999999999998</v>
      </c>
      <c r="T120" s="30">
        <v>2.466472</v>
      </c>
      <c r="U120" s="30">
        <v>1.77</v>
      </c>
      <c r="V120" s="30">
        <v>0.9</v>
      </c>
      <c r="W120" s="30">
        <v>0.837229</v>
      </c>
      <c r="X120" s="30">
        <v>1.0572999999999999</v>
      </c>
      <c r="Y120" s="30">
        <v>1.625</v>
      </c>
      <c r="Z120" s="30">
        <v>1.6710989999999999</v>
      </c>
      <c r="AA120" s="30">
        <v>1.0567</v>
      </c>
      <c r="AB120" s="30">
        <v>0.62509999999999999</v>
      </c>
      <c r="AC120" s="30">
        <v>2.0495999999999999</v>
      </c>
      <c r="AD120" s="30">
        <v>13.675700000000001</v>
      </c>
      <c r="AE120" s="30">
        <v>10.364504</v>
      </c>
    </row>
    <row r="121" spans="1:31" x14ac:dyDescent="0.15">
      <c r="A121" s="4" t="s">
        <v>193</v>
      </c>
      <c r="B121" s="19">
        <v>220.97025400000001</v>
      </c>
      <c r="C121" s="19">
        <v>263.72074300000003</v>
      </c>
      <c r="D121" s="20" t="s">
        <v>50</v>
      </c>
      <c r="E121" s="19">
        <v>240.75399999999999</v>
      </c>
      <c r="F121" s="19">
        <v>240.75399999999999</v>
      </c>
      <c r="G121" s="19">
        <v>258.68299999999999</v>
      </c>
      <c r="H121" s="19">
        <v>263.197</v>
      </c>
      <c r="I121" s="19">
        <v>263.197</v>
      </c>
      <c r="J121" s="19">
        <v>263.197</v>
      </c>
      <c r="K121" s="19">
        <v>263.197</v>
      </c>
      <c r="L121" s="19">
        <v>263.197</v>
      </c>
      <c r="M121" s="19">
        <v>263.197</v>
      </c>
      <c r="N121" s="19">
        <v>263.197</v>
      </c>
      <c r="O121" s="19">
        <v>263.197</v>
      </c>
      <c r="P121" s="19">
        <v>263.197</v>
      </c>
      <c r="Q121" s="19">
        <v>263.20469900000001</v>
      </c>
      <c r="R121" s="19">
        <v>263.53241300000002</v>
      </c>
      <c r="S121" s="19">
        <v>263.651207</v>
      </c>
      <c r="T121" s="19">
        <v>263.19652400000001</v>
      </c>
      <c r="U121" s="19">
        <v>263.90564899999998</v>
      </c>
      <c r="V121" s="19">
        <v>263.20999999999998</v>
      </c>
      <c r="W121" s="19">
        <v>263.19652400000001</v>
      </c>
      <c r="X121" s="19">
        <v>263.20817099999999</v>
      </c>
      <c r="Y121" s="19">
        <v>263.19652400000001</v>
      </c>
      <c r="Z121" s="19">
        <v>263.19652400000001</v>
      </c>
      <c r="AA121" s="19">
        <v>263.19201199999998</v>
      </c>
      <c r="AB121" s="19">
        <v>263.18669</v>
      </c>
      <c r="AC121" s="19">
        <v>285.64305200000001</v>
      </c>
      <c r="AD121" s="19">
        <v>285.63883299999998</v>
      </c>
      <c r="AE121" s="19">
        <v>285.63883299999998</v>
      </c>
    </row>
    <row r="122" spans="1:31" x14ac:dyDescent="0.15">
      <c r="A122" s="4"/>
      <c r="B122" s="4"/>
      <c r="C122" s="4"/>
      <c r="D122" s="20"/>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spans="1:31" x14ac:dyDescent="0.15">
      <c r="A123" s="4" t="s">
        <v>194</v>
      </c>
      <c r="B123" s="22">
        <v>7.0000000000000007E-2</v>
      </c>
      <c r="C123" s="22">
        <v>0.11</v>
      </c>
      <c r="D123" s="20" t="s">
        <v>50</v>
      </c>
      <c r="E123" s="22">
        <v>0.2</v>
      </c>
      <c r="F123" s="22">
        <v>0.18</v>
      </c>
      <c r="G123" s="22">
        <v>0.12</v>
      </c>
      <c r="H123" s="22">
        <v>7.0000000000000007E-2</v>
      </c>
      <c r="I123" s="22">
        <v>0.09</v>
      </c>
      <c r="J123" s="22">
        <v>0.11</v>
      </c>
      <c r="K123" s="22">
        <v>0.14000000000000001</v>
      </c>
      <c r="L123" s="22">
        <v>0.21</v>
      </c>
      <c r="M123" s="22">
        <v>0.37</v>
      </c>
      <c r="N123" s="22">
        <v>0.45</v>
      </c>
      <c r="O123" s="22">
        <v>0.53</v>
      </c>
      <c r="P123" s="22">
        <v>1.43</v>
      </c>
      <c r="Q123" s="22">
        <v>0.98</v>
      </c>
      <c r="R123" s="22">
        <v>1.1599999999999999</v>
      </c>
      <c r="S123" s="22">
        <v>1.71</v>
      </c>
      <c r="T123" s="22">
        <v>2.0499999999999998</v>
      </c>
      <c r="U123" s="22">
        <v>1.28</v>
      </c>
      <c r="V123" s="22">
        <v>0.9</v>
      </c>
      <c r="W123" s="22">
        <v>0.75</v>
      </c>
      <c r="X123" s="22">
        <v>1.03</v>
      </c>
      <c r="Y123" s="22">
        <v>1.5</v>
      </c>
      <c r="Z123" s="22">
        <v>1.48</v>
      </c>
      <c r="AA123" s="22">
        <v>0.94</v>
      </c>
      <c r="AB123" s="22">
        <v>0.55000000000000004</v>
      </c>
      <c r="AC123" s="22">
        <v>1.83</v>
      </c>
      <c r="AD123" s="22">
        <v>12.06</v>
      </c>
      <c r="AE123" s="22">
        <v>9.1</v>
      </c>
    </row>
    <row r="124" spans="1:31" x14ac:dyDescent="0.15">
      <c r="A124" s="4" t="s">
        <v>195</v>
      </c>
      <c r="B124" s="30">
        <v>7.1816000000000005E-2</v>
      </c>
      <c r="C124" s="30">
        <v>0.107513</v>
      </c>
      <c r="D124" s="20" t="s">
        <v>50</v>
      </c>
      <c r="E124" s="30">
        <v>0.19805600000000001</v>
      </c>
      <c r="F124" s="30">
        <v>0.17918799999999999</v>
      </c>
      <c r="G124" s="30">
        <v>0.12259200000000001</v>
      </c>
      <c r="H124" s="30">
        <v>7.2613999999999998E-2</v>
      </c>
      <c r="I124" s="30">
        <v>9.2853000000000005E-2</v>
      </c>
      <c r="J124" s="30">
        <v>0.11311400000000001</v>
      </c>
      <c r="K124" s="30">
        <v>0.14225399999999999</v>
      </c>
      <c r="L124" s="30">
        <v>0.210651</v>
      </c>
      <c r="M124" s="30">
        <v>0.37226700000000001</v>
      </c>
      <c r="N124" s="30">
        <v>0.44881700000000002</v>
      </c>
      <c r="O124" s="30">
        <v>0.53475099999999998</v>
      </c>
      <c r="P124" s="30">
        <v>1.4333670000000001</v>
      </c>
      <c r="Q124" s="30">
        <v>0.98242300000000005</v>
      </c>
      <c r="R124" s="30">
        <v>1.153891</v>
      </c>
      <c r="S124" s="30">
        <v>1.7050540000000001</v>
      </c>
      <c r="T124" s="30">
        <v>2.0466709999999999</v>
      </c>
      <c r="U124" s="30">
        <v>1.2782210000000001</v>
      </c>
      <c r="V124" s="30">
        <v>0.89654</v>
      </c>
      <c r="W124" s="30">
        <v>0.75190299999999999</v>
      </c>
      <c r="X124" s="30">
        <v>1.02627</v>
      </c>
      <c r="Y124" s="30">
        <v>1.5007740000000001</v>
      </c>
      <c r="Z124" s="30">
        <v>1.480745</v>
      </c>
      <c r="AA124" s="30">
        <v>0.93923100000000004</v>
      </c>
      <c r="AB124" s="30">
        <v>0.55186599999999997</v>
      </c>
      <c r="AC124" s="30">
        <v>1.8304929999999999</v>
      </c>
      <c r="AD124" s="30">
        <v>12.061895</v>
      </c>
      <c r="AE124" s="30">
        <v>9.0977700000000006</v>
      </c>
    </row>
    <row r="125" spans="1:31" x14ac:dyDescent="0.15">
      <c r="A125" s="4"/>
      <c r="B125" s="4"/>
      <c r="C125" s="4"/>
      <c r="D125" s="20"/>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spans="1:31" ht="12" x14ac:dyDescent="0.15">
      <c r="A126" s="4" t="s">
        <v>196</v>
      </c>
      <c r="B126" s="30" t="s">
        <v>53</v>
      </c>
      <c r="C126" s="30" t="s">
        <v>53</v>
      </c>
      <c r="D126" s="20" t="s">
        <v>50</v>
      </c>
      <c r="E126" s="30" t="s">
        <v>53</v>
      </c>
      <c r="F126" s="30" t="s">
        <v>53</v>
      </c>
      <c r="G126" s="22">
        <v>0.09</v>
      </c>
      <c r="H126" s="22">
        <v>0.05</v>
      </c>
      <c r="I126" s="22">
        <v>0.06</v>
      </c>
      <c r="J126" s="22">
        <v>0.08</v>
      </c>
      <c r="K126" s="22">
        <v>0.09</v>
      </c>
      <c r="L126" s="22">
        <v>0.18</v>
      </c>
      <c r="M126" s="22">
        <v>0.28000000000000003</v>
      </c>
      <c r="N126" s="22">
        <v>0.35</v>
      </c>
      <c r="O126" s="22">
        <v>0.44</v>
      </c>
      <c r="P126" s="22">
        <v>1.24</v>
      </c>
      <c r="Q126" s="22">
        <v>0.62</v>
      </c>
      <c r="R126" s="22">
        <v>0.73</v>
      </c>
      <c r="S126" s="22">
        <v>1.04</v>
      </c>
      <c r="T126" s="22">
        <v>1.23</v>
      </c>
      <c r="U126" s="22">
        <v>0.89</v>
      </c>
      <c r="V126" s="22">
        <v>0.56000000000000005</v>
      </c>
      <c r="W126" s="22">
        <v>0.41</v>
      </c>
      <c r="X126" s="22">
        <v>1.06</v>
      </c>
      <c r="Y126" s="22">
        <v>1.63</v>
      </c>
      <c r="Z126" s="22">
        <v>1.67</v>
      </c>
      <c r="AA126" s="22">
        <v>1.06</v>
      </c>
      <c r="AB126" s="22">
        <v>0.19</v>
      </c>
      <c r="AC126" s="22">
        <v>0.65</v>
      </c>
      <c r="AD126" s="22">
        <v>10.94</v>
      </c>
      <c r="AE126" s="22">
        <v>5.12</v>
      </c>
    </row>
    <row r="127" spans="1:31" ht="12" x14ac:dyDescent="0.15">
      <c r="A127" s="4" t="s">
        <v>197</v>
      </c>
      <c r="B127" s="18" t="s">
        <v>53</v>
      </c>
      <c r="C127" s="32">
        <v>0.31455899999999998</v>
      </c>
      <c r="D127" s="20" t="s">
        <v>50</v>
      </c>
      <c r="E127" s="32">
        <v>0.32928800000000003</v>
      </c>
      <c r="F127" s="32">
        <v>0.59163699999999997</v>
      </c>
      <c r="G127" s="32">
        <v>0.75018200000000002</v>
      </c>
      <c r="H127" s="32">
        <v>0.96295699999999995</v>
      </c>
      <c r="I127" s="32">
        <v>0.50793900000000003</v>
      </c>
      <c r="J127" s="32">
        <v>0.40876000000000001</v>
      </c>
      <c r="K127" s="32">
        <v>0.45689000000000002</v>
      </c>
      <c r="L127" s="32">
        <v>0.34629199999999999</v>
      </c>
      <c r="M127" s="32">
        <v>0.455764</v>
      </c>
      <c r="N127" s="32">
        <v>0.52779900000000002</v>
      </c>
      <c r="O127" s="32">
        <v>0.52721600000000002</v>
      </c>
      <c r="P127" s="32">
        <v>0.42446699999999998</v>
      </c>
      <c r="Q127" s="32">
        <v>1.0217229999999999</v>
      </c>
      <c r="R127" s="32">
        <v>0.45937899999999998</v>
      </c>
      <c r="S127" s="32">
        <v>0.508162</v>
      </c>
      <c r="T127" s="32">
        <v>0.515679</v>
      </c>
      <c r="U127" s="32">
        <v>0.598715</v>
      </c>
      <c r="V127" s="32">
        <v>0.62917199999999995</v>
      </c>
      <c r="W127" s="32">
        <v>0.57789599999999997</v>
      </c>
      <c r="X127" s="32">
        <v>0.89622299999999999</v>
      </c>
      <c r="Y127" s="32">
        <v>0.87429400000000002</v>
      </c>
      <c r="Z127" s="32">
        <v>1.0060249999999999</v>
      </c>
      <c r="AA127" s="32">
        <v>1.1857930000000001</v>
      </c>
      <c r="AB127" s="32">
        <v>0.74152899999999999</v>
      </c>
      <c r="AC127" s="32">
        <v>0.29328300000000002</v>
      </c>
      <c r="AD127" s="32">
        <v>0.57301599999999997</v>
      </c>
      <c r="AE127" s="32">
        <v>0.86493299999999995</v>
      </c>
    </row>
    <row r="128" spans="1:31" x14ac:dyDescent="0.15">
      <c r="A128" s="4"/>
      <c r="B128" s="4"/>
      <c r="C128" s="4"/>
      <c r="D128" s="20"/>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2" x14ac:dyDescent="0.15">
      <c r="A129" s="4" t="s">
        <v>198</v>
      </c>
      <c r="B129" s="31" t="s">
        <v>53</v>
      </c>
      <c r="C129" s="31" t="s">
        <v>53</v>
      </c>
      <c r="D129" s="20" t="s">
        <v>50</v>
      </c>
      <c r="E129" s="31">
        <v>1</v>
      </c>
      <c r="F129" s="31">
        <v>1</v>
      </c>
      <c r="G129" s="31">
        <v>1</v>
      </c>
      <c r="H129" s="31">
        <v>1</v>
      </c>
      <c r="I129" s="31">
        <v>1</v>
      </c>
      <c r="J129" s="31">
        <v>1</v>
      </c>
      <c r="K129" s="31">
        <v>1</v>
      </c>
      <c r="L129" s="31">
        <v>1</v>
      </c>
      <c r="M129" s="31">
        <v>1</v>
      </c>
      <c r="N129" s="31">
        <v>1</v>
      </c>
      <c r="O129" s="31">
        <v>1</v>
      </c>
      <c r="P129" s="31">
        <v>1</v>
      </c>
      <c r="Q129" s="31">
        <v>1</v>
      </c>
      <c r="R129" s="31">
        <v>1</v>
      </c>
      <c r="S129" s="31">
        <v>1</v>
      </c>
      <c r="T129" s="31">
        <v>1</v>
      </c>
      <c r="U129" s="31">
        <v>1</v>
      </c>
      <c r="V129" s="31">
        <v>1</v>
      </c>
      <c r="W129" s="31">
        <v>1</v>
      </c>
      <c r="X129" s="31">
        <v>1</v>
      </c>
      <c r="Y129" s="31">
        <v>1</v>
      </c>
      <c r="Z129" s="31">
        <v>1</v>
      </c>
      <c r="AA129" s="31">
        <v>1</v>
      </c>
      <c r="AB129" s="31">
        <v>1</v>
      </c>
      <c r="AC129" s="31">
        <v>1</v>
      </c>
      <c r="AD129" s="31">
        <v>1</v>
      </c>
      <c r="AE129" s="31">
        <v>1</v>
      </c>
    </row>
    <row r="130" spans="1:31" x14ac:dyDescent="0.15">
      <c r="A130" s="4"/>
      <c r="B130" s="4"/>
      <c r="C130" s="4"/>
      <c r="D130" s="20"/>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spans="1:31" x14ac:dyDescent="0.15">
      <c r="A131" s="9" t="s">
        <v>199</v>
      </c>
      <c r="B131" s="4"/>
      <c r="C131" s="4"/>
      <c r="D131" s="20" t="s">
        <v>50</v>
      </c>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spans="1:31" x14ac:dyDescent="0.15">
      <c r="A132" s="4" t="s">
        <v>57</v>
      </c>
      <c r="B132" s="19">
        <v>48.582999999999998</v>
      </c>
      <c r="C132" s="19">
        <v>68.231999999999999</v>
      </c>
      <c r="D132" s="20" t="s">
        <v>50</v>
      </c>
      <c r="E132" s="19">
        <v>107.432</v>
      </c>
      <c r="F132" s="19">
        <v>112.773</v>
      </c>
      <c r="G132" s="19">
        <v>142.35599999999999</v>
      </c>
      <c r="H132" s="19">
        <v>130.40700000000001</v>
      </c>
      <c r="I132" s="19">
        <v>137.86099999999999</v>
      </c>
      <c r="J132" s="19">
        <v>145.584</v>
      </c>
      <c r="K132" s="19">
        <v>149.53100000000001</v>
      </c>
      <c r="L132" s="19">
        <v>185.30199999999999</v>
      </c>
      <c r="M132" s="19">
        <v>252.625</v>
      </c>
      <c r="N132" s="19">
        <v>310.70100000000002</v>
      </c>
      <c r="O132" s="19">
        <v>355.35399999999998</v>
      </c>
      <c r="P132" s="19">
        <v>741.44399999999996</v>
      </c>
      <c r="Q132" s="19">
        <v>591.74099999999999</v>
      </c>
      <c r="R132" s="19">
        <v>656.48900000000003</v>
      </c>
      <c r="S132" s="19">
        <v>948.22699999999998</v>
      </c>
      <c r="T132" s="19">
        <v>1098.683</v>
      </c>
      <c r="U132" s="19">
        <v>797.53599999999994</v>
      </c>
      <c r="V132" s="19">
        <v>686.39700000000005</v>
      </c>
      <c r="W132" s="19">
        <v>691.36</v>
      </c>
      <c r="X132" s="19">
        <v>753.14200000000005</v>
      </c>
      <c r="Y132" s="19">
        <v>889.29</v>
      </c>
      <c r="Z132" s="19">
        <v>889.14700000000005</v>
      </c>
      <c r="AA132" s="19">
        <v>633.07000000000005</v>
      </c>
      <c r="AB132" s="19">
        <v>499.74900000000002</v>
      </c>
      <c r="AC132" s="19">
        <v>1136.0630000000001</v>
      </c>
      <c r="AD132" s="19">
        <v>5813.7730000000001</v>
      </c>
      <c r="AE132" s="19">
        <v>4439.6970000000001</v>
      </c>
    </row>
    <row r="133" spans="1:31" x14ac:dyDescent="0.15">
      <c r="A133" s="4" t="s">
        <v>200</v>
      </c>
      <c r="B133" s="19">
        <v>29.956</v>
      </c>
      <c r="C133" s="19">
        <v>46.079000000000001</v>
      </c>
      <c r="D133" s="20" t="s">
        <v>50</v>
      </c>
      <c r="E133" s="19">
        <v>77.131</v>
      </c>
      <c r="F133" s="19">
        <v>74.031999999999996</v>
      </c>
      <c r="G133" s="19">
        <v>84.337999999999994</v>
      </c>
      <c r="H133" s="19">
        <v>68.361000000000004</v>
      </c>
      <c r="I133" s="19">
        <v>74.703999999999994</v>
      </c>
      <c r="J133" s="19">
        <v>84.105000000000004</v>
      </c>
      <c r="K133" s="19">
        <v>87.802999999999997</v>
      </c>
      <c r="L133" s="19">
        <v>122.61199999999999</v>
      </c>
      <c r="M133" s="19">
        <v>182.571</v>
      </c>
      <c r="N133" s="19">
        <v>220.34700000000001</v>
      </c>
      <c r="O133" s="19">
        <v>257.52800000000002</v>
      </c>
      <c r="P133" s="19">
        <v>630.86900000000003</v>
      </c>
      <c r="Q133" s="19">
        <v>454.67899999999997</v>
      </c>
      <c r="R133" s="19">
        <v>512.54899999999998</v>
      </c>
      <c r="S133" s="19">
        <v>752.33</v>
      </c>
      <c r="T133" s="19">
        <v>902.52499999999998</v>
      </c>
      <c r="U133" s="19">
        <v>590.79999999999995</v>
      </c>
      <c r="V133" s="19">
        <v>435.10599999999999</v>
      </c>
      <c r="W133" s="19">
        <v>383.666</v>
      </c>
      <c r="X133" s="19">
        <v>472.29399999999998</v>
      </c>
      <c r="Y133" s="19">
        <v>656.66</v>
      </c>
      <c r="Z133" s="19">
        <v>672.89599999999996</v>
      </c>
      <c r="AA133" s="19">
        <v>442.86900000000003</v>
      </c>
      <c r="AB133" s="19">
        <v>316.78100000000001</v>
      </c>
      <c r="AC133" s="19">
        <v>940.33699999999999</v>
      </c>
      <c r="AD133" s="19">
        <v>5595.0209999999997</v>
      </c>
      <c r="AE133" s="19">
        <v>4197.3969999999999</v>
      </c>
    </row>
    <row r="134" spans="1:31" x14ac:dyDescent="0.15">
      <c r="A134" s="4" t="s">
        <v>58</v>
      </c>
      <c r="B134" s="19">
        <v>29.956</v>
      </c>
      <c r="C134" s="19">
        <v>46.079000000000001</v>
      </c>
      <c r="D134" s="20" t="s">
        <v>50</v>
      </c>
      <c r="E134" s="19">
        <v>76.647999999999996</v>
      </c>
      <c r="F134" s="19">
        <v>72.849999999999994</v>
      </c>
      <c r="G134" s="19">
        <v>82.972999999999999</v>
      </c>
      <c r="H134" s="19">
        <v>67.268000000000001</v>
      </c>
      <c r="I134" s="19">
        <v>73.72</v>
      </c>
      <c r="J134" s="19">
        <v>82.683000000000007</v>
      </c>
      <c r="K134" s="19">
        <v>86.370999999999995</v>
      </c>
      <c r="L134" s="19">
        <v>122.43899999999999</v>
      </c>
      <c r="M134" s="19">
        <v>180.00299999999999</v>
      </c>
      <c r="N134" s="19">
        <v>217.203</v>
      </c>
      <c r="O134" s="19">
        <v>254.56399999999999</v>
      </c>
      <c r="P134" s="19">
        <v>627.95600000000002</v>
      </c>
      <c r="Q134" s="19">
        <v>450.34500000000003</v>
      </c>
      <c r="R134" s="19">
        <v>512.01700000000005</v>
      </c>
      <c r="S134" s="19">
        <v>752.26499999999999</v>
      </c>
      <c r="T134" s="19">
        <v>902.46299999999997</v>
      </c>
      <c r="U134" s="19">
        <v>590.73900000000003</v>
      </c>
      <c r="V134" s="19">
        <v>435.048</v>
      </c>
      <c r="W134" s="19">
        <v>383.62099999999998</v>
      </c>
      <c r="X134" s="19">
        <v>471.87299999999999</v>
      </c>
      <c r="Y134" s="19">
        <v>656.62199999999996</v>
      </c>
      <c r="Z134" s="19">
        <v>672.65599999999995</v>
      </c>
      <c r="AA134" s="19">
        <v>442.53100000000001</v>
      </c>
      <c r="AB134" s="19">
        <v>305.45</v>
      </c>
      <c r="AC134" s="19">
        <v>932.19799999999998</v>
      </c>
      <c r="AD134" s="19">
        <v>5579.5209999999997</v>
      </c>
      <c r="AE134" s="19">
        <v>4185.085</v>
      </c>
    </row>
    <row r="135" spans="1:31" ht="12" x14ac:dyDescent="0.15">
      <c r="A135" s="4" t="s">
        <v>201</v>
      </c>
      <c r="B135" s="19" t="s">
        <v>53</v>
      </c>
      <c r="C135" s="19" t="s">
        <v>53</v>
      </c>
      <c r="D135" s="20" t="s">
        <v>50</v>
      </c>
      <c r="E135" s="19" t="s">
        <v>53</v>
      </c>
      <c r="F135" s="19" t="s">
        <v>53</v>
      </c>
      <c r="G135" s="19" t="s">
        <v>53</v>
      </c>
      <c r="H135" s="19" t="s">
        <v>53</v>
      </c>
      <c r="I135" s="19">
        <v>141.03</v>
      </c>
      <c r="J135" s="19">
        <v>148.995</v>
      </c>
      <c r="K135" s="19">
        <v>153.55500000000001</v>
      </c>
      <c r="L135" s="19">
        <v>190.21199999999999</v>
      </c>
      <c r="M135" s="19">
        <v>259.37700000000001</v>
      </c>
      <c r="N135" s="19">
        <v>319.89400000000001</v>
      </c>
      <c r="O135" s="19">
        <v>369.21899999999999</v>
      </c>
      <c r="P135" s="19">
        <v>759.15599999999995</v>
      </c>
      <c r="Q135" s="19">
        <v>640.86099999999999</v>
      </c>
      <c r="R135" s="19" t="s">
        <v>53</v>
      </c>
      <c r="S135" s="19" t="s">
        <v>53</v>
      </c>
      <c r="T135" s="19" t="s">
        <v>53</v>
      </c>
      <c r="U135" s="19">
        <v>893.47500000000002</v>
      </c>
      <c r="V135" s="19">
        <v>783.44799999999998</v>
      </c>
      <c r="W135" s="19">
        <v>754.37599999999998</v>
      </c>
      <c r="X135" s="19">
        <v>843.96100000000001</v>
      </c>
      <c r="Y135" s="19">
        <v>973.54700000000003</v>
      </c>
      <c r="Z135" s="19">
        <v>930.94799999999998</v>
      </c>
      <c r="AA135" s="19">
        <v>684.43100000000004</v>
      </c>
      <c r="AB135" s="19">
        <v>560.32100000000003</v>
      </c>
      <c r="AC135" s="19">
        <v>1207.96</v>
      </c>
      <c r="AD135" s="19">
        <v>5892.6530000000002</v>
      </c>
      <c r="AE135" s="19" t="s">
        <v>53</v>
      </c>
    </row>
    <row r="136" spans="1:31" x14ac:dyDescent="0.15">
      <c r="A136" s="4" t="s">
        <v>202</v>
      </c>
      <c r="B136" s="32">
        <v>0.106379</v>
      </c>
      <c r="C136" s="32">
        <v>0.120278</v>
      </c>
      <c r="D136" s="20" t="s">
        <v>50</v>
      </c>
      <c r="E136" s="32">
        <v>0.10208299999999999</v>
      </c>
      <c r="F136" s="32">
        <v>0.105015</v>
      </c>
      <c r="G136" s="32">
        <v>6.8858000000000003E-2</v>
      </c>
      <c r="H136" s="32">
        <v>0.13930300000000001</v>
      </c>
      <c r="I136" s="32">
        <v>0.16767099999999999</v>
      </c>
      <c r="J136" s="32">
        <v>0.198708</v>
      </c>
      <c r="K136" s="32">
        <v>0.24157799999999999</v>
      </c>
      <c r="L136" s="32">
        <v>0.25598199999999999</v>
      </c>
      <c r="M136" s="32">
        <v>0.221163</v>
      </c>
      <c r="N136" s="32">
        <v>0.20616799999999999</v>
      </c>
      <c r="O136" s="32">
        <v>0.20908299999999999</v>
      </c>
      <c r="P136" s="32">
        <v>0.176145</v>
      </c>
      <c r="Q136" s="32">
        <v>0.182481</v>
      </c>
      <c r="R136" s="32">
        <v>0.21493799999999999</v>
      </c>
      <c r="S136" s="32">
        <v>0.244893</v>
      </c>
      <c r="T136" s="32">
        <v>0.247388</v>
      </c>
      <c r="U136" s="32">
        <v>0.225961</v>
      </c>
      <c r="V136" s="32">
        <v>0.39678999999999998</v>
      </c>
      <c r="W136" s="32">
        <v>0.27171499999999998</v>
      </c>
      <c r="X136" s="32">
        <v>0.32048300000000002</v>
      </c>
      <c r="Y136" s="32">
        <v>0.279474</v>
      </c>
      <c r="Z136" s="32">
        <v>0.288186</v>
      </c>
      <c r="AA136" s="32">
        <v>0.28165000000000001</v>
      </c>
      <c r="AB136" s="32">
        <v>0.29420400000000002</v>
      </c>
      <c r="AC136" s="32">
        <v>0.29601699999999997</v>
      </c>
      <c r="AD136" s="32">
        <v>0.28655999999999998</v>
      </c>
      <c r="AE136" s="32">
        <v>0.28318900000000002</v>
      </c>
    </row>
    <row r="137" spans="1:31" ht="12" x14ac:dyDescent="0.15">
      <c r="A137" s="4" t="s">
        <v>203</v>
      </c>
      <c r="B137" s="19" t="s">
        <v>53</v>
      </c>
      <c r="C137" s="19" t="s">
        <v>53</v>
      </c>
      <c r="D137" s="20" t="s">
        <v>50</v>
      </c>
      <c r="E137" s="19" t="s">
        <v>53</v>
      </c>
      <c r="F137" s="19" t="s">
        <v>53</v>
      </c>
      <c r="G137" s="19">
        <v>0.08</v>
      </c>
      <c r="H137" s="19">
        <v>2.448</v>
      </c>
      <c r="I137" s="19">
        <v>2.37</v>
      </c>
      <c r="J137" s="19">
        <v>2.911</v>
      </c>
      <c r="K137" s="19">
        <v>8.5609999999999999</v>
      </c>
      <c r="L137" s="19">
        <v>20.695</v>
      </c>
      <c r="M137" s="19" t="s">
        <v>53</v>
      </c>
      <c r="N137" s="19" t="s">
        <v>53</v>
      </c>
      <c r="O137" s="19" t="s">
        <v>53</v>
      </c>
      <c r="P137" s="19" t="s">
        <v>53</v>
      </c>
      <c r="Q137" s="19">
        <v>46.609000000000002</v>
      </c>
      <c r="R137" s="19">
        <v>56.085999999999999</v>
      </c>
      <c r="S137" s="19">
        <v>178.143</v>
      </c>
      <c r="T137" s="19">
        <v>172.78</v>
      </c>
      <c r="U137" s="19">
        <v>104.76900000000001</v>
      </c>
      <c r="V137" s="19">
        <v>83.992000000000004</v>
      </c>
      <c r="W137" s="19">
        <v>82.039000000000001</v>
      </c>
      <c r="X137" s="19">
        <v>136.745</v>
      </c>
      <c r="Y137" s="19">
        <v>152.21700000000001</v>
      </c>
      <c r="Z137" s="19">
        <v>198.86600000000001</v>
      </c>
      <c r="AA137" s="19">
        <v>96.867000000000004</v>
      </c>
      <c r="AB137" s="19">
        <v>89.492999999999995</v>
      </c>
      <c r="AC137" s="19">
        <v>230.03100000000001</v>
      </c>
      <c r="AD137" s="19">
        <v>1790.13</v>
      </c>
      <c r="AE137" s="19">
        <v>1098.2180000000001</v>
      </c>
    </row>
    <row r="138" spans="1:31" ht="12" x14ac:dyDescent="0.15">
      <c r="A138" s="4" t="s">
        <v>204</v>
      </c>
      <c r="B138" s="19" t="s">
        <v>53</v>
      </c>
      <c r="C138" s="19" t="s">
        <v>53</v>
      </c>
      <c r="D138" s="20" t="s">
        <v>50</v>
      </c>
      <c r="E138" s="19" t="s">
        <v>53</v>
      </c>
      <c r="F138" s="19" t="s">
        <v>53</v>
      </c>
      <c r="G138" s="19" t="s">
        <v>53</v>
      </c>
      <c r="H138" s="19" t="s">
        <v>53</v>
      </c>
      <c r="I138" s="19" t="s">
        <v>53</v>
      </c>
      <c r="J138" s="19" t="s">
        <v>53</v>
      </c>
      <c r="K138" s="19" t="s">
        <v>53</v>
      </c>
      <c r="L138" s="19" t="s">
        <v>53</v>
      </c>
      <c r="M138" s="19" t="s">
        <v>53</v>
      </c>
      <c r="N138" s="19" t="s">
        <v>53</v>
      </c>
      <c r="O138" s="19" t="s">
        <v>53</v>
      </c>
      <c r="P138" s="19" t="s">
        <v>53</v>
      </c>
      <c r="Q138" s="19">
        <v>1.4990000000000001</v>
      </c>
      <c r="R138" s="19">
        <v>2.2080000000000002</v>
      </c>
      <c r="S138" s="19">
        <v>5.2309999999999999</v>
      </c>
      <c r="T138" s="19">
        <v>14.79</v>
      </c>
      <c r="U138" s="19">
        <v>8.2669999999999995</v>
      </c>
      <c r="V138" s="19">
        <v>7.7610000000000001</v>
      </c>
      <c r="W138" s="19">
        <v>5.7190000000000003</v>
      </c>
      <c r="X138" s="19">
        <v>10.843999999999999</v>
      </c>
      <c r="Y138" s="19">
        <v>14.396000000000001</v>
      </c>
      <c r="Z138" s="19">
        <v>7.516</v>
      </c>
      <c r="AA138" s="19">
        <v>7.3940000000000001</v>
      </c>
      <c r="AB138" s="19">
        <v>9.782</v>
      </c>
      <c r="AC138" s="19">
        <v>46.747999999999998</v>
      </c>
      <c r="AD138" s="19">
        <v>213.06</v>
      </c>
      <c r="AE138" s="19">
        <v>-36.1</v>
      </c>
    </row>
    <row r="139" spans="1:31" ht="12" x14ac:dyDescent="0.15">
      <c r="A139" s="4" t="s">
        <v>205</v>
      </c>
      <c r="B139" s="19">
        <v>2.7930000000000001</v>
      </c>
      <c r="C139" s="19">
        <v>5.7450000000000001</v>
      </c>
      <c r="D139" s="20" t="s">
        <v>50</v>
      </c>
      <c r="E139" s="19" t="s">
        <v>55</v>
      </c>
      <c r="F139" s="19" t="s">
        <v>55</v>
      </c>
      <c r="G139" s="19">
        <v>0.08</v>
      </c>
      <c r="H139" s="19">
        <v>2.448</v>
      </c>
      <c r="I139" s="19">
        <v>2.37</v>
      </c>
      <c r="J139" s="19">
        <v>2.911</v>
      </c>
      <c r="K139" s="19">
        <v>8.5609999999999999</v>
      </c>
      <c r="L139" s="19">
        <v>20.695</v>
      </c>
      <c r="M139" s="19" t="s">
        <v>55</v>
      </c>
      <c r="N139" s="19" t="s">
        <v>55</v>
      </c>
      <c r="O139" s="19">
        <v>38.218000000000004</v>
      </c>
      <c r="P139" s="19">
        <v>147.69399999999999</v>
      </c>
      <c r="Q139" s="19">
        <v>48.107999999999997</v>
      </c>
      <c r="R139" s="19">
        <v>58.293999999999997</v>
      </c>
      <c r="S139" s="19">
        <v>183.374</v>
      </c>
      <c r="T139" s="19">
        <v>187.57</v>
      </c>
      <c r="U139" s="19">
        <v>113.036</v>
      </c>
      <c r="V139" s="19">
        <v>91.753</v>
      </c>
      <c r="W139" s="19">
        <v>87.757999999999996</v>
      </c>
      <c r="X139" s="19">
        <v>147.589</v>
      </c>
      <c r="Y139" s="19">
        <v>166.613</v>
      </c>
      <c r="Z139" s="19">
        <v>206.38200000000001</v>
      </c>
      <c r="AA139" s="19">
        <v>104.261</v>
      </c>
      <c r="AB139" s="19">
        <v>99.275000000000006</v>
      </c>
      <c r="AC139" s="19">
        <v>276.779</v>
      </c>
      <c r="AD139" s="19">
        <v>2003.19</v>
      </c>
      <c r="AE139" s="19">
        <v>1062.0709999999999</v>
      </c>
    </row>
    <row r="140" spans="1:31" ht="12" x14ac:dyDescent="0.15">
      <c r="A140" s="4" t="s">
        <v>206</v>
      </c>
      <c r="B140" s="19" t="s">
        <v>53</v>
      </c>
      <c r="C140" s="19" t="s">
        <v>53</v>
      </c>
      <c r="D140" s="20" t="s">
        <v>50</v>
      </c>
      <c r="E140" s="19" t="s">
        <v>53</v>
      </c>
      <c r="F140" s="19" t="s">
        <v>53</v>
      </c>
      <c r="G140" s="19">
        <v>3.7050000000000001</v>
      </c>
      <c r="H140" s="19">
        <v>2.4129999999999998</v>
      </c>
      <c r="I140" s="19">
        <v>5.1680000000000001</v>
      </c>
      <c r="J140" s="19">
        <v>7.6440000000000001</v>
      </c>
      <c r="K140" s="19">
        <v>7.4950000000000001</v>
      </c>
      <c r="L140" s="19">
        <v>6.6130000000000004</v>
      </c>
      <c r="M140" s="19" t="s">
        <v>53</v>
      </c>
      <c r="N140" s="19" t="s">
        <v>53</v>
      </c>
      <c r="O140" s="19" t="s">
        <v>53</v>
      </c>
      <c r="P140" s="19" t="s">
        <v>53</v>
      </c>
      <c r="Q140" s="19">
        <v>26.657</v>
      </c>
      <c r="R140" s="19">
        <v>47.088999999999999</v>
      </c>
      <c r="S140" s="19">
        <v>-4.3</v>
      </c>
      <c r="T140" s="19">
        <v>28.986000000000001</v>
      </c>
      <c r="U140" s="19">
        <v>25.995000000000001</v>
      </c>
      <c r="V140" s="19" t="s">
        <v>53</v>
      </c>
      <c r="W140" s="19">
        <v>-4.2</v>
      </c>
      <c r="X140" s="19">
        <v>-14</v>
      </c>
      <c r="Y140" s="19">
        <v>-0.6</v>
      </c>
      <c r="Z140" s="19">
        <v>-29.3</v>
      </c>
      <c r="AA140" s="19">
        <v>8.1280000000000001</v>
      </c>
      <c r="AB140" s="19">
        <v>-18.8</v>
      </c>
      <c r="AC140" s="19">
        <v>-34.4</v>
      </c>
      <c r="AD140" s="19">
        <v>-452.3</v>
      </c>
      <c r="AE140" s="19">
        <v>70.459999999999994</v>
      </c>
    </row>
    <row r="141" spans="1:31" ht="12" x14ac:dyDescent="0.15">
      <c r="A141" s="4" t="s">
        <v>207</v>
      </c>
      <c r="B141" s="19" t="s">
        <v>53</v>
      </c>
      <c r="C141" s="19" t="s">
        <v>53</v>
      </c>
      <c r="D141" s="20" t="s">
        <v>50</v>
      </c>
      <c r="E141" s="19" t="s">
        <v>53</v>
      </c>
      <c r="F141" s="19" t="s">
        <v>53</v>
      </c>
      <c r="G141" s="19" t="s">
        <v>53</v>
      </c>
      <c r="H141" s="19" t="s">
        <v>53</v>
      </c>
      <c r="I141" s="19" t="s">
        <v>53</v>
      </c>
      <c r="J141" s="19" t="s">
        <v>53</v>
      </c>
      <c r="K141" s="19" t="s">
        <v>53</v>
      </c>
      <c r="L141" s="19" t="s">
        <v>53</v>
      </c>
      <c r="M141" s="19" t="s">
        <v>53</v>
      </c>
      <c r="N141" s="19" t="s">
        <v>53</v>
      </c>
      <c r="O141" s="19" t="s">
        <v>53</v>
      </c>
      <c r="P141" s="19" t="s">
        <v>53</v>
      </c>
      <c r="Q141" s="19">
        <v>1.075</v>
      </c>
      <c r="R141" s="19">
        <v>0.64600000000000002</v>
      </c>
      <c r="S141" s="19">
        <v>0.65100000000000002</v>
      </c>
      <c r="T141" s="19">
        <v>-0.5</v>
      </c>
      <c r="U141" s="19">
        <v>-0.5</v>
      </c>
      <c r="V141" s="19" t="s">
        <v>53</v>
      </c>
      <c r="W141" s="19">
        <v>0.23200000000000001</v>
      </c>
      <c r="X141" s="19">
        <v>-0.6</v>
      </c>
      <c r="Y141" s="19">
        <v>0.154</v>
      </c>
      <c r="Z141" s="19">
        <v>1.885</v>
      </c>
      <c r="AA141" s="19">
        <v>-2.4</v>
      </c>
      <c r="AB141" s="19">
        <v>-10.3</v>
      </c>
      <c r="AC141" s="19">
        <v>6.6790000000000003</v>
      </c>
      <c r="AD141" s="19">
        <v>21.338000000000001</v>
      </c>
      <c r="AE141" s="19">
        <v>39.417999999999999</v>
      </c>
    </row>
    <row r="142" spans="1:31" ht="12" x14ac:dyDescent="0.15">
      <c r="A142" s="4" t="s">
        <v>208</v>
      </c>
      <c r="B142" s="19" t="s">
        <v>55</v>
      </c>
      <c r="C142" s="19" t="s">
        <v>55</v>
      </c>
      <c r="D142" s="20" t="s">
        <v>50</v>
      </c>
      <c r="E142" s="19" t="s">
        <v>55</v>
      </c>
      <c r="F142" s="19" t="s">
        <v>55</v>
      </c>
      <c r="G142" s="19">
        <v>3.7050000000000001</v>
      </c>
      <c r="H142" s="19">
        <v>2.4129999999999998</v>
      </c>
      <c r="I142" s="19">
        <v>5.1680000000000001</v>
      </c>
      <c r="J142" s="19">
        <v>7.6440000000000001</v>
      </c>
      <c r="K142" s="19">
        <v>7.4950000000000001</v>
      </c>
      <c r="L142" s="19">
        <v>6.6130000000000004</v>
      </c>
      <c r="M142" s="19" t="s">
        <v>55</v>
      </c>
      <c r="N142" s="19" t="s">
        <v>55</v>
      </c>
      <c r="O142" s="19">
        <v>-1.2</v>
      </c>
      <c r="P142" s="19">
        <v>-59</v>
      </c>
      <c r="Q142" s="19">
        <v>27.731999999999999</v>
      </c>
      <c r="R142" s="19">
        <v>47.734999999999999</v>
      </c>
      <c r="S142" s="19">
        <v>-3.7</v>
      </c>
      <c r="T142" s="19">
        <v>28.512</v>
      </c>
      <c r="U142" s="19">
        <v>25.503</v>
      </c>
      <c r="V142" s="19">
        <v>68.933000000000007</v>
      </c>
      <c r="W142" s="19">
        <v>-4</v>
      </c>
      <c r="X142" s="19">
        <v>-14.6</v>
      </c>
      <c r="Y142" s="19">
        <v>-0.4</v>
      </c>
      <c r="Z142" s="19">
        <v>-27.4</v>
      </c>
      <c r="AA142" s="19">
        <v>5.758</v>
      </c>
      <c r="AB142" s="19">
        <v>-29.1</v>
      </c>
      <c r="AC142" s="19">
        <v>-27.8</v>
      </c>
      <c r="AD142" s="19">
        <v>-431</v>
      </c>
      <c r="AE142" s="19">
        <v>109.878</v>
      </c>
    </row>
    <row r="143" spans="1:31" x14ac:dyDescent="0.15">
      <c r="A143" s="4"/>
      <c r="B143" s="4"/>
      <c r="C143" s="4"/>
      <c r="D143" s="20"/>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spans="1:31" x14ac:dyDescent="0.15">
      <c r="A144" s="4" t="s">
        <v>209</v>
      </c>
      <c r="B144" s="19">
        <v>15.869375</v>
      </c>
      <c r="C144" s="19">
        <v>28.3535</v>
      </c>
      <c r="D144" s="20" t="s">
        <v>50</v>
      </c>
      <c r="E144" s="19">
        <v>47.683</v>
      </c>
      <c r="F144" s="19">
        <v>43.140250000000002</v>
      </c>
      <c r="G144" s="19">
        <v>31.712624999999999</v>
      </c>
      <c r="H144" s="19">
        <v>19.111875000000001</v>
      </c>
      <c r="I144" s="19">
        <v>24.438874999999999</v>
      </c>
      <c r="J144" s="19">
        <v>29.7715</v>
      </c>
      <c r="K144" s="19">
        <v>37.441000000000003</v>
      </c>
      <c r="L144" s="19">
        <v>55.442875000000001</v>
      </c>
      <c r="M144" s="19">
        <v>97.979749999999996</v>
      </c>
      <c r="N144" s="19">
        <v>118.1275</v>
      </c>
      <c r="O144" s="19">
        <v>140.74487500000001</v>
      </c>
      <c r="P144" s="19">
        <v>377.25799999999998</v>
      </c>
      <c r="Q144" s="19">
        <v>258.57837499999999</v>
      </c>
      <c r="R144" s="19">
        <v>304.087875</v>
      </c>
      <c r="S144" s="19">
        <v>449.539625</v>
      </c>
      <c r="T144" s="19">
        <v>538.67674999999997</v>
      </c>
      <c r="U144" s="19">
        <v>337.32987500000002</v>
      </c>
      <c r="V144" s="19">
        <v>235.9785</v>
      </c>
      <c r="W144" s="19">
        <v>197.89850000000001</v>
      </c>
      <c r="X144" s="19">
        <v>270.12287500000002</v>
      </c>
      <c r="Y144" s="19">
        <v>394.99874999999997</v>
      </c>
      <c r="Z144" s="19">
        <v>389.72699999999998</v>
      </c>
      <c r="AA144" s="19">
        <v>247.19825</v>
      </c>
      <c r="AB144" s="19">
        <v>145.244</v>
      </c>
      <c r="AC144" s="19">
        <v>522.86775</v>
      </c>
      <c r="AD144" s="19">
        <v>3445.34575</v>
      </c>
      <c r="AE144" s="19">
        <v>2598.6765</v>
      </c>
    </row>
    <row r="145" spans="1:31" ht="12" x14ac:dyDescent="0.15">
      <c r="A145" s="4" t="s">
        <v>210</v>
      </c>
      <c r="B145" s="19" t="s">
        <v>53</v>
      </c>
      <c r="C145" s="19" t="s">
        <v>53</v>
      </c>
      <c r="D145" s="20" t="s">
        <v>50</v>
      </c>
      <c r="E145" s="19" t="s">
        <v>53</v>
      </c>
      <c r="F145" s="19" t="s">
        <v>53</v>
      </c>
      <c r="G145" s="19">
        <v>7.7519999999999998</v>
      </c>
      <c r="H145" s="19">
        <v>4.4000000000000004</v>
      </c>
      <c r="I145" s="19">
        <v>2.4</v>
      </c>
      <c r="J145" s="19">
        <v>1.9</v>
      </c>
      <c r="K145" s="19" t="s">
        <v>53</v>
      </c>
      <c r="L145" s="19" t="s">
        <v>53</v>
      </c>
      <c r="M145" s="19" t="s">
        <v>53</v>
      </c>
      <c r="N145" s="19" t="s">
        <v>53</v>
      </c>
      <c r="O145" s="19" t="s">
        <v>53</v>
      </c>
      <c r="P145" s="19" t="s">
        <v>53</v>
      </c>
      <c r="Q145" s="19" t="s">
        <v>53</v>
      </c>
      <c r="R145" s="19" t="s">
        <v>53</v>
      </c>
      <c r="S145" s="19" t="s">
        <v>53</v>
      </c>
      <c r="T145" s="19">
        <v>14.153</v>
      </c>
      <c r="U145" s="19">
        <v>17.231999999999999</v>
      </c>
      <c r="V145" s="19">
        <v>7.7320000000000002</v>
      </c>
      <c r="W145" s="19">
        <v>4.6660000000000004</v>
      </c>
      <c r="X145" s="19">
        <v>5.4059999999999997</v>
      </c>
      <c r="Y145" s="19">
        <v>4.3819999999999997</v>
      </c>
      <c r="Z145" s="19">
        <v>5.0209999999999999</v>
      </c>
      <c r="AA145" s="19">
        <v>7.8410000000000002</v>
      </c>
      <c r="AB145" s="19">
        <v>8.4619999999999997</v>
      </c>
      <c r="AC145" s="19">
        <v>14.206</v>
      </c>
      <c r="AD145" s="19">
        <v>24.707999999999998</v>
      </c>
      <c r="AE145" s="19" t="s">
        <v>53</v>
      </c>
    </row>
    <row r="146" spans="1:31" ht="12" x14ac:dyDescent="0.15">
      <c r="A146" s="4" t="s">
        <v>211</v>
      </c>
      <c r="B146" s="19" t="s">
        <v>53</v>
      </c>
      <c r="C146" s="19" t="s">
        <v>53</v>
      </c>
      <c r="D146" s="20" t="s">
        <v>50</v>
      </c>
      <c r="E146" s="19" t="s">
        <v>53</v>
      </c>
      <c r="F146" s="19" t="s">
        <v>53</v>
      </c>
      <c r="G146" s="19" t="s">
        <v>53</v>
      </c>
      <c r="H146" s="19" t="s">
        <v>53</v>
      </c>
      <c r="I146" s="19" t="s">
        <v>53</v>
      </c>
      <c r="J146" s="19" t="s">
        <v>53</v>
      </c>
      <c r="K146" s="19" t="s">
        <v>53</v>
      </c>
      <c r="L146" s="19" t="s">
        <v>53</v>
      </c>
      <c r="M146" s="19" t="s">
        <v>53</v>
      </c>
      <c r="N146" s="19" t="s">
        <v>53</v>
      </c>
      <c r="O146" s="19" t="s">
        <v>53</v>
      </c>
      <c r="P146" s="19" t="s">
        <v>53</v>
      </c>
      <c r="Q146" s="19" t="s">
        <v>53</v>
      </c>
      <c r="R146" s="19" t="s">
        <v>53</v>
      </c>
      <c r="S146" s="19" t="s">
        <v>53</v>
      </c>
      <c r="T146" s="19">
        <v>56.743000000000002</v>
      </c>
      <c r="U146" s="19">
        <v>65.763000000000005</v>
      </c>
      <c r="V146" s="19">
        <v>61.713999999999999</v>
      </c>
      <c r="W146" s="19">
        <v>66.456000000000003</v>
      </c>
      <c r="X146" s="19">
        <v>57.408999999999999</v>
      </c>
      <c r="Y146" s="19">
        <v>49.372999999999998</v>
      </c>
      <c r="Z146" s="19">
        <v>57.594000000000001</v>
      </c>
      <c r="AA146" s="19">
        <v>76.652000000000001</v>
      </c>
      <c r="AB146" s="19">
        <v>90.96</v>
      </c>
      <c r="AC146" s="19">
        <v>95.11</v>
      </c>
      <c r="AD146" s="19">
        <v>112.678</v>
      </c>
      <c r="AE146" s="19" t="s">
        <v>53</v>
      </c>
    </row>
    <row r="147" spans="1:31" ht="12" x14ac:dyDescent="0.15">
      <c r="A147" s="4" t="s">
        <v>212</v>
      </c>
      <c r="B147" s="19" t="s">
        <v>55</v>
      </c>
      <c r="C147" s="19" t="s">
        <v>55</v>
      </c>
      <c r="D147" s="20" t="s">
        <v>50</v>
      </c>
      <c r="E147" s="19" t="s">
        <v>55</v>
      </c>
      <c r="F147" s="19" t="s">
        <v>55</v>
      </c>
      <c r="G147" s="19" t="s">
        <v>55</v>
      </c>
      <c r="H147" s="19" t="s">
        <v>55</v>
      </c>
      <c r="I147" s="19" t="s">
        <v>55</v>
      </c>
      <c r="J147" s="19" t="s">
        <v>55</v>
      </c>
      <c r="K147" s="19" t="s">
        <v>55</v>
      </c>
      <c r="L147" s="19" t="s">
        <v>55</v>
      </c>
      <c r="M147" s="19" t="s">
        <v>55</v>
      </c>
      <c r="N147" s="19" t="s">
        <v>55</v>
      </c>
      <c r="O147" s="19" t="s">
        <v>55</v>
      </c>
      <c r="P147" s="19">
        <v>8.3320000000000007</v>
      </c>
      <c r="Q147" s="19" t="s">
        <v>55</v>
      </c>
      <c r="R147" s="19">
        <v>0.20399999999999999</v>
      </c>
      <c r="S147" s="19">
        <v>5.6000000000000001E-2</v>
      </c>
      <c r="T147" s="19">
        <v>0.14000000000000001</v>
      </c>
      <c r="U147" s="19">
        <v>6.7000000000000004E-2</v>
      </c>
      <c r="V147" s="19">
        <v>-0.2</v>
      </c>
      <c r="W147" s="19">
        <v>-0.1</v>
      </c>
      <c r="X147" s="19">
        <v>2.7E-2</v>
      </c>
      <c r="Y147" s="19">
        <v>3.9E-2</v>
      </c>
      <c r="Z147" s="19" t="s">
        <v>55</v>
      </c>
      <c r="AA147" s="19">
        <v>0</v>
      </c>
      <c r="AB147" s="19">
        <v>0</v>
      </c>
      <c r="AC147" s="19">
        <v>-0.1</v>
      </c>
      <c r="AD147" s="19">
        <v>-1.7</v>
      </c>
      <c r="AE147" s="19" t="s">
        <v>55</v>
      </c>
    </row>
    <row r="148" spans="1:31" x14ac:dyDescent="0.15">
      <c r="A148" s="4" t="s">
        <v>213</v>
      </c>
      <c r="B148" s="33">
        <v>34759</v>
      </c>
      <c r="C148" s="33">
        <v>35124</v>
      </c>
      <c r="D148" s="20" t="s">
        <v>50</v>
      </c>
      <c r="E148" s="33">
        <v>35855</v>
      </c>
      <c r="F148" s="33">
        <v>35855</v>
      </c>
      <c r="G148" s="33">
        <v>36951</v>
      </c>
      <c r="H148" s="33">
        <v>37799</v>
      </c>
      <c r="I148" s="33">
        <v>38168</v>
      </c>
      <c r="J148" s="33">
        <v>38533</v>
      </c>
      <c r="K148" s="33">
        <v>38898</v>
      </c>
      <c r="L148" s="33">
        <v>39262</v>
      </c>
      <c r="M148" s="33">
        <v>39626</v>
      </c>
      <c r="N148" s="33">
        <v>39626</v>
      </c>
      <c r="O148" s="33">
        <v>40359</v>
      </c>
      <c r="P148" s="33">
        <v>40359</v>
      </c>
      <c r="Q148" s="33">
        <v>41026</v>
      </c>
      <c r="R148" s="33">
        <v>41351</v>
      </c>
      <c r="S148" s="33">
        <v>41351</v>
      </c>
      <c r="T148" s="33">
        <v>42142</v>
      </c>
      <c r="U148" s="33">
        <v>42481</v>
      </c>
      <c r="V148" s="33">
        <v>42852</v>
      </c>
      <c r="W148" s="33">
        <v>43209</v>
      </c>
      <c r="X148" s="33">
        <v>43209</v>
      </c>
      <c r="Y148" s="33">
        <v>43524</v>
      </c>
      <c r="Z148" s="33">
        <v>43893</v>
      </c>
      <c r="AA148" s="33">
        <v>44259</v>
      </c>
      <c r="AB148" s="33">
        <v>44624</v>
      </c>
      <c r="AC148" s="33">
        <v>44988</v>
      </c>
      <c r="AD148" s="33">
        <v>44988</v>
      </c>
      <c r="AE148" s="33">
        <v>45247</v>
      </c>
    </row>
    <row r="149" spans="1:31" ht="12" x14ac:dyDescent="0.15">
      <c r="A149" s="4" t="s">
        <v>214</v>
      </c>
      <c r="B149" s="18" t="s">
        <v>215</v>
      </c>
      <c r="C149" s="18" t="s">
        <v>215</v>
      </c>
      <c r="D149" s="20" t="s">
        <v>50</v>
      </c>
      <c r="E149" s="18" t="s">
        <v>215</v>
      </c>
      <c r="F149" s="18" t="s">
        <v>215</v>
      </c>
      <c r="G149" s="18" t="s">
        <v>215</v>
      </c>
      <c r="H149" s="18" t="s">
        <v>216</v>
      </c>
      <c r="I149" s="18" t="s">
        <v>216</v>
      </c>
      <c r="J149" s="18" t="s">
        <v>217</v>
      </c>
      <c r="K149" s="18" t="s">
        <v>216</v>
      </c>
      <c r="L149" s="18" t="s">
        <v>218</v>
      </c>
      <c r="M149" s="18" t="s">
        <v>219</v>
      </c>
      <c r="N149" s="18" t="s">
        <v>218</v>
      </c>
      <c r="O149" s="18" t="s">
        <v>218</v>
      </c>
      <c r="P149" s="18" t="s">
        <v>218</v>
      </c>
      <c r="Q149" s="18" t="s">
        <v>220</v>
      </c>
      <c r="R149" s="18" t="s">
        <v>218</v>
      </c>
      <c r="S149" s="18" t="s">
        <v>218</v>
      </c>
      <c r="T149" s="18" t="s">
        <v>218</v>
      </c>
      <c r="U149" s="18" t="s">
        <v>218</v>
      </c>
      <c r="V149" s="18" t="s">
        <v>220</v>
      </c>
      <c r="W149" s="18" t="s">
        <v>220</v>
      </c>
      <c r="X149" s="18" t="s">
        <v>218</v>
      </c>
      <c r="Y149" s="18" t="s">
        <v>216</v>
      </c>
      <c r="Z149" s="18" t="s">
        <v>216</v>
      </c>
      <c r="AA149" s="18" t="s">
        <v>216</v>
      </c>
      <c r="AB149" s="18" t="s">
        <v>216</v>
      </c>
      <c r="AC149" s="18" t="s">
        <v>216</v>
      </c>
      <c r="AD149" s="18" t="s">
        <v>215</v>
      </c>
      <c r="AE149" s="18" t="s">
        <v>215</v>
      </c>
    </row>
    <row r="150" spans="1:31" ht="12" x14ac:dyDescent="0.15">
      <c r="A150" s="4" t="s">
        <v>221</v>
      </c>
      <c r="B150" s="18" t="s">
        <v>222</v>
      </c>
      <c r="C150" s="18" t="s">
        <v>222</v>
      </c>
      <c r="D150" s="20" t="s">
        <v>50</v>
      </c>
      <c r="E150" s="18" t="s">
        <v>222</v>
      </c>
      <c r="F150" s="18" t="s">
        <v>222</v>
      </c>
      <c r="G150" s="18" t="s">
        <v>222</v>
      </c>
      <c r="H150" s="18" t="s">
        <v>222</v>
      </c>
      <c r="I150" s="18" t="s">
        <v>222</v>
      </c>
      <c r="J150" s="18" t="s">
        <v>222</v>
      </c>
      <c r="K150" s="18" t="s">
        <v>222</v>
      </c>
      <c r="L150" s="18" t="s">
        <v>222</v>
      </c>
      <c r="M150" s="18" t="s">
        <v>222</v>
      </c>
      <c r="N150" s="18" t="s">
        <v>222</v>
      </c>
      <c r="O150" s="18" t="s">
        <v>222</v>
      </c>
      <c r="P150" s="18" t="s">
        <v>222</v>
      </c>
      <c r="Q150" s="18" t="s">
        <v>222</v>
      </c>
      <c r="R150" s="18" t="s">
        <v>222</v>
      </c>
      <c r="S150" s="18" t="s">
        <v>222</v>
      </c>
      <c r="T150" s="18" t="s">
        <v>222</v>
      </c>
      <c r="U150" s="18" t="s">
        <v>222</v>
      </c>
      <c r="V150" s="18" t="s">
        <v>222</v>
      </c>
      <c r="W150" s="18" t="s">
        <v>222</v>
      </c>
      <c r="X150" s="18" t="s">
        <v>222</v>
      </c>
      <c r="Y150" s="18" t="s">
        <v>222</v>
      </c>
      <c r="Z150" s="18" t="s">
        <v>222</v>
      </c>
      <c r="AA150" s="18" t="s">
        <v>222</v>
      </c>
      <c r="AB150" s="18" t="s">
        <v>222</v>
      </c>
      <c r="AC150" s="18" t="s">
        <v>222</v>
      </c>
      <c r="AD150" s="18" t="s">
        <v>222</v>
      </c>
      <c r="AE150" s="18" t="s">
        <v>223</v>
      </c>
    </row>
    <row r="151" spans="1:31" x14ac:dyDescent="0.15">
      <c r="A151" s="4"/>
      <c r="B151" s="4"/>
      <c r="C151" s="4"/>
      <c r="D151" s="20"/>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spans="1:31" x14ac:dyDescent="0.15">
      <c r="A152" s="9" t="s">
        <v>224</v>
      </c>
      <c r="B152" s="4"/>
      <c r="C152" s="4"/>
      <c r="D152" s="20" t="s">
        <v>50</v>
      </c>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2" x14ac:dyDescent="0.15">
      <c r="A153" s="4" t="s">
        <v>225</v>
      </c>
      <c r="B153" s="19" t="s">
        <v>53</v>
      </c>
      <c r="C153" s="19" t="s">
        <v>53</v>
      </c>
      <c r="D153" s="20" t="s">
        <v>50</v>
      </c>
      <c r="E153" s="19" t="s">
        <v>53</v>
      </c>
      <c r="F153" s="19" t="s">
        <v>53</v>
      </c>
      <c r="G153" s="19">
        <v>0.755</v>
      </c>
      <c r="H153" s="19">
        <v>1.29</v>
      </c>
      <c r="I153" s="19">
        <v>1.0740000000000001</v>
      </c>
      <c r="J153" s="19">
        <v>1.1339999999999999</v>
      </c>
      <c r="K153" s="19">
        <v>1.3460000000000001</v>
      </c>
      <c r="L153" s="19">
        <v>1.7190000000000001</v>
      </c>
      <c r="M153" s="19">
        <v>1.389</v>
      </c>
      <c r="N153" s="19">
        <v>1.6990000000000001</v>
      </c>
      <c r="O153" s="19">
        <v>1.67</v>
      </c>
      <c r="P153" s="19">
        <v>1.8180000000000001</v>
      </c>
      <c r="Q153" s="19" t="s">
        <v>53</v>
      </c>
      <c r="R153" s="19" t="s">
        <v>53</v>
      </c>
      <c r="S153" s="19" t="s">
        <v>53</v>
      </c>
      <c r="T153" s="19" t="s">
        <v>53</v>
      </c>
      <c r="U153" s="19" t="s">
        <v>53</v>
      </c>
      <c r="V153" s="19">
        <v>0.217</v>
      </c>
      <c r="W153" s="19">
        <v>0.23</v>
      </c>
      <c r="X153" s="19">
        <v>0.17299999999999999</v>
      </c>
      <c r="Y153" s="19" t="s">
        <v>53</v>
      </c>
      <c r="Z153" s="19" t="s">
        <v>53</v>
      </c>
      <c r="AA153" s="19" t="s">
        <v>53</v>
      </c>
      <c r="AB153" s="19" t="s">
        <v>53</v>
      </c>
      <c r="AC153" s="19" t="s">
        <v>53</v>
      </c>
      <c r="AD153" s="19" t="s">
        <v>53</v>
      </c>
      <c r="AE153" s="19" t="s">
        <v>53</v>
      </c>
    </row>
    <row r="154" spans="1:31" ht="12" x14ac:dyDescent="0.15">
      <c r="A154" s="4" t="s">
        <v>226</v>
      </c>
      <c r="B154" s="19" t="s">
        <v>53</v>
      </c>
      <c r="C154" s="19" t="s">
        <v>53</v>
      </c>
      <c r="D154" s="20" t="s">
        <v>50</v>
      </c>
      <c r="E154" s="19" t="s">
        <v>53</v>
      </c>
      <c r="F154" s="19" t="s">
        <v>53</v>
      </c>
      <c r="G154" s="19" t="s">
        <v>53</v>
      </c>
      <c r="H154" s="19" t="s">
        <v>53</v>
      </c>
      <c r="I154" s="19" t="s">
        <v>53</v>
      </c>
      <c r="J154" s="19" t="s">
        <v>53</v>
      </c>
      <c r="K154" s="19" t="s">
        <v>53</v>
      </c>
      <c r="L154" s="19" t="s">
        <v>53</v>
      </c>
      <c r="M154" s="19" t="s">
        <v>53</v>
      </c>
      <c r="N154" s="19" t="s">
        <v>53</v>
      </c>
      <c r="O154" s="19" t="s">
        <v>53</v>
      </c>
      <c r="P154" s="19" t="s">
        <v>53</v>
      </c>
      <c r="Q154" s="19" t="s">
        <v>53</v>
      </c>
      <c r="R154" s="19" t="s">
        <v>53</v>
      </c>
      <c r="S154" s="19" t="s">
        <v>53</v>
      </c>
      <c r="T154" s="19" t="s">
        <v>53</v>
      </c>
      <c r="U154" s="19" t="s">
        <v>53</v>
      </c>
      <c r="V154" s="19">
        <v>1.929</v>
      </c>
      <c r="W154" s="19">
        <v>1.6140000000000001</v>
      </c>
      <c r="X154" s="19">
        <v>1.3380000000000001</v>
      </c>
      <c r="Y154" s="19">
        <v>2.5390000000000001</v>
      </c>
      <c r="Z154" s="19">
        <v>3.0779999999999998</v>
      </c>
      <c r="AA154" s="19">
        <v>3.911</v>
      </c>
      <c r="AB154" s="19">
        <v>2.3769999999999998</v>
      </c>
      <c r="AC154" s="19">
        <v>2.415</v>
      </c>
      <c r="AD154" s="19">
        <v>5.6609999999999996</v>
      </c>
      <c r="AE154" s="19" t="s">
        <v>53</v>
      </c>
    </row>
    <row r="155" spans="1:31" ht="12" x14ac:dyDescent="0.15">
      <c r="A155" s="4" t="s">
        <v>227</v>
      </c>
      <c r="B155" s="19" t="s">
        <v>53</v>
      </c>
      <c r="C155" s="19" t="s">
        <v>53</v>
      </c>
      <c r="D155" s="20" t="s">
        <v>50</v>
      </c>
      <c r="E155" s="19" t="s">
        <v>53</v>
      </c>
      <c r="F155" s="19" t="s">
        <v>53</v>
      </c>
      <c r="G155" s="19" t="s">
        <v>53</v>
      </c>
      <c r="H155" s="19" t="s">
        <v>53</v>
      </c>
      <c r="I155" s="19" t="s">
        <v>53</v>
      </c>
      <c r="J155" s="19" t="s">
        <v>53</v>
      </c>
      <c r="K155" s="19" t="s">
        <v>53</v>
      </c>
      <c r="L155" s="19" t="s">
        <v>53</v>
      </c>
      <c r="M155" s="19" t="s">
        <v>53</v>
      </c>
      <c r="N155" s="19" t="s">
        <v>53</v>
      </c>
      <c r="O155" s="19" t="s">
        <v>53</v>
      </c>
      <c r="P155" s="19" t="s">
        <v>53</v>
      </c>
      <c r="Q155" s="19" t="s">
        <v>53</v>
      </c>
      <c r="R155" s="19" t="s">
        <v>53</v>
      </c>
      <c r="S155" s="19" t="s">
        <v>53</v>
      </c>
      <c r="T155" s="19" t="s">
        <v>53</v>
      </c>
      <c r="U155" s="19" t="s">
        <v>53</v>
      </c>
      <c r="V155" s="19">
        <v>2.1459999999999999</v>
      </c>
      <c r="W155" s="19">
        <v>1.8440000000000001</v>
      </c>
      <c r="X155" s="19">
        <v>1.5109999999999999</v>
      </c>
      <c r="Y155" s="19">
        <v>2.5390000000000001</v>
      </c>
      <c r="Z155" s="19">
        <v>3.0779999999999998</v>
      </c>
      <c r="AA155" s="19">
        <v>3.911</v>
      </c>
      <c r="AB155" s="19">
        <v>2.3769999999999998</v>
      </c>
      <c r="AC155" s="19">
        <v>2.415</v>
      </c>
      <c r="AD155" s="19">
        <v>5.6609999999999996</v>
      </c>
      <c r="AE155" s="19">
        <v>6.7190000000000003</v>
      </c>
    </row>
    <row r="156" spans="1:31" ht="12" x14ac:dyDescent="0.15">
      <c r="A156" s="4" t="s">
        <v>228</v>
      </c>
      <c r="B156" s="19" t="s">
        <v>53</v>
      </c>
      <c r="C156" s="19" t="s">
        <v>53</v>
      </c>
      <c r="D156" s="20" t="s">
        <v>50</v>
      </c>
      <c r="E156" s="19" t="s">
        <v>53</v>
      </c>
      <c r="F156" s="19" t="s">
        <v>53</v>
      </c>
      <c r="G156" s="19" t="s">
        <v>53</v>
      </c>
      <c r="H156" s="19" t="s">
        <v>53</v>
      </c>
      <c r="I156" s="19" t="s">
        <v>53</v>
      </c>
      <c r="J156" s="19" t="s">
        <v>53</v>
      </c>
      <c r="K156" s="19" t="s">
        <v>53</v>
      </c>
      <c r="L156" s="19" t="s">
        <v>53</v>
      </c>
      <c r="M156" s="19" t="s">
        <v>53</v>
      </c>
      <c r="N156" s="19" t="s">
        <v>53</v>
      </c>
      <c r="O156" s="19" t="s">
        <v>53</v>
      </c>
      <c r="P156" s="19" t="s">
        <v>53</v>
      </c>
      <c r="Q156" s="19">
        <v>75.47</v>
      </c>
      <c r="R156" s="19">
        <v>78.819000000000003</v>
      </c>
      <c r="S156" s="19">
        <v>91.76</v>
      </c>
      <c r="T156" s="19">
        <v>106.44199999999999</v>
      </c>
      <c r="U156" s="19">
        <v>105.18899999999999</v>
      </c>
      <c r="V156" s="19">
        <v>91.012</v>
      </c>
      <c r="W156" s="19">
        <v>84.569000000000003</v>
      </c>
      <c r="X156" s="19">
        <v>86.430999999999997</v>
      </c>
      <c r="Y156" s="19">
        <v>94.534999999999997</v>
      </c>
      <c r="Z156" s="19">
        <v>110.492</v>
      </c>
      <c r="AA156" s="19">
        <v>109.616</v>
      </c>
      <c r="AB156" s="19">
        <v>101.529</v>
      </c>
      <c r="AC156" s="19">
        <v>113</v>
      </c>
      <c r="AD156" s="19">
        <v>133.154</v>
      </c>
      <c r="AE156" s="19">
        <v>155.69300000000001</v>
      </c>
    </row>
    <row r="157" spans="1:31" ht="12" x14ac:dyDescent="0.15">
      <c r="A157" s="4" t="s">
        <v>229</v>
      </c>
      <c r="B157" s="19" t="s">
        <v>53</v>
      </c>
      <c r="C157" s="19" t="s">
        <v>53</v>
      </c>
      <c r="D157" s="20" t="s">
        <v>50</v>
      </c>
      <c r="E157" s="19" t="s">
        <v>53</v>
      </c>
      <c r="F157" s="19" t="s">
        <v>53</v>
      </c>
      <c r="G157" s="19">
        <v>2.5339999999999998</v>
      </c>
      <c r="H157" s="19">
        <v>3</v>
      </c>
      <c r="I157" s="19">
        <v>2.2000000000000002</v>
      </c>
      <c r="J157" s="19">
        <v>2.1970000000000001</v>
      </c>
      <c r="K157" s="19">
        <v>1.444</v>
      </c>
      <c r="L157" s="19">
        <v>1.8029999999999999</v>
      </c>
      <c r="M157" s="19">
        <v>2.48</v>
      </c>
      <c r="N157" s="19">
        <v>2.4289999999999998</v>
      </c>
      <c r="O157" s="19">
        <v>2.843</v>
      </c>
      <c r="P157" s="19">
        <v>2.617</v>
      </c>
      <c r="Q157" s="19">
        <v>4.5999999999999996</v>
      </c>
      <c r="R157" s="19" t="s">
        <v>53</v>
      </c>
      <c r="S157" s="19" t="s">
        <v>53</v>
      </c>
      <c r="T157" s="19">
        <v>10.4</v>
      </c>
      <c r="U157" s="19">
        <v>9.1999999999999993</v>
      </c>
      <c r="V157" s="19">
        <v>7.4</v>
      </c>
      <c r="W157" s="19">
        <v>4.4000000000000004</v>
      </c>
      <c r="X157" s="19">
        <v>11</v>
      </c>
      <c r="Y157" s="19" t="s">
        <v>53</v>
      </c>
      <c r="Z157" s="19" t="s">
        <v>53</v>
      </c>
      <c r="AA157" s="19" t="s">
        <v>53</v>
      </c>
      <c r="AB157" s="19" t="s">
        <v>53</v>
      </c>
      <c r="AC157" s="19" t="s">
        <v>53</v>
      </c>
      <c r="AD157" s="19" t="s">
        <v>53</v>
      </c>
      <c r="AE157" s="19" t="s">
        <v>53</v>
      </c>
    </row>
    <row r="158" spans="1:31" ht="12" x14ac:dyDescent="0.15">
      <c r="A158" s="4" t="s">
        <v>230</v>
      </c>
      <c r="B158" s="19" t="s">
        <v>53</v>
      </c>
      <c r="C158" s="19" t="s">
        <v>53</v>
      </c>
      <c r="D158" s="20" t="s">
        <v>50</v>
      </c>
      <c r="E158" s="19" t="s">
        <v>53</v>
      </c>
      <c r="F158" s="19" t="s">
        <v>53</v>
      </c>
      <c r="G158" s="19" t="s">
        <v>53</v>
      </c>
      <c r="H158" s="19" t="s">
        <v>53</v>
      </c>
      <c r="I158" s="19" t="s">
        <v>53</v>
      </c>
      <c r="J158" s="19" t="s">
        <v>53</v>
      </c>
      <c r="K158" s="19" t="s">
        <v>53</v>
      </c>
      <c r="L158" s="19" t="s">
        <v>53</v>
      </c>
      <c r="M158" s="19" t="s">
        <v>53</v>
      </c>
      <c r="N158" s="19" t="s">
        <v>53</v>
      </c>
      <c r="O158" s="19" t="s">
        <v>53</v>
      </c>
      <c r="P158" s="19" t="s">
        <v>53</v>
      </c>
      <c r="Q158" s="19" t="s">
        <v>53</v>
      </c>
      <c r="R158" s="19" t="s">
        <v>53</v>
      </c>
      <c r="S158" s="19" t="s">
        <v>53</v>
      </c>
      <c r="T158" s="19" t="s">
        <v>53</v>
      </c>
      <c r="U158" s="19" t="s">
        <v>53</v>
      </c>
      <c r="V158" s="19" t="s">
        <v>53</v>
      </c>
      <c r="W158" s="19" t="s">
        <v>53</v>
      </c>
      <c r="X158" s="19" t="s">
        <v>53</v>
      </c>
      <c r="Y158" s="19" t="s">
        <v>53</v>
      </c>
      <c r="Z158" s="19" t="s">
        <v>53</v>
      </c>
      <c r="AA158" s="19">
        <v>5.5369999999999999</v>
      </c>
      <c r="AB158" s="19">
        <v>5.2619999999999996</v>
      </c>
      <c r="AC158" s="19">
        <v>0.28399999999999997</v>
      </c>
      <c r="AD158" s="19" t="s">
        <v>53</v>
      </c>
      <c r="AE158" s="19" t="s">
        <v>53</v>
      </c>
    </row>
    <row r="159" spans="1:31" ht="12" x14ac:dyDescent="0.15">
      <c r="A159" s="4" t="s">
        <v>231</v>
      </c>
      <c r="B159" s="19" t="s">
        <v>53</v>
      </c>
      <c r="C159" s="19" t="s">
        <v>53</v>
      </c>
      <c r="D159" s="20" t="s">
        <v>50</v>
      </c>
      <c r="E159" s="19" t="s">
        <v>53</v>
      </c>
      <c r="F159" s="19" t="s">
        <v>53</v>
      </c>
      <c r="G159" s="19" t="s">
        <v>53</v>
      </c>
      <c r="H159" s="19" t="s">
        <v>53</v>
      </c>
      <c r="I159" s="19">
        <v>3.169</v>
      </c>
      <c r="J159" s="19">
        <v>3.411</v>
      </c>
      <c r="K159" s="19">
        <v>4.024</v>
      </c>
      <c r="L159" s="19">
        <v>4.91</v>
      </c>
      <c r="M159" s="19">
        <v>6.7519999999999998</v>
      </c>
      <c r="N159" s="19">
        <v>9.1929999999999996</v>
      </c>
      <c r="O159" s="19">
        <v>13.865</v>
      </c>
      <c r="P159" s="19">
        <v>17.712</v>
      </c>
      <c r="Q159" s="19">
        <v>49.12</v>
      </c>
      <c r="R159" s="19" t="s">
        <v>53</v>
      </c>
      <c r="S159" s="19" t="s">
        <v>53</v>
      </c>
      <c r="T159" s="19" t="s">
        <v>53</v>
      </c>
      <c r="U159" s="19">
        <v>95.938999999999993</v>
      </c>
      <c r="V159" s="19">
        <v>97.051000000000002</v>
      </c>
      <c r="W159" s="19">
        <v>63.015999999999998</v>
      </c>
      <c r="X159" s="19">
        <v>90.819000000000003</v>
      </c>
      <c r="Y159" s="19">
        <v>84.257000000000005</v>
      </c>
      <c r="Z159" s="19">
        <v>41.801000000000002</v>
      </c>
      <c r="AA159" s="19">
        <v>51.360999999999997</v>
      </c>
      <c r="AB159" s="19">
        <v>60.572000000000003</v>
      </c>
      <c r="AC159" s="19">
        <v>71.897000000000006</v>
      </c>
      <c r="AD159" s="19">
        <v>78.88</v>
      </c>
      <c r="AE159" s="19" t="s">
        <v>53</v>
      </c>
    </row>
    <row r="160" spans="1:31" ht="12" x14ac:dyDescent="0.15">
      <c r="A160" s="4" t="s">
        <v>232</v>
      </c>
      <c r="B160" s="19" t="s">
        <v>55</v>
      </c>
      <c r="C160" s="19" t="s">
        <v>55</v>
      </c>
      <c r="D160" s="20" t="s">
        <v>50</v>
      </c>
      <c r="E160" s="19" t="s">
        <v>55</v>
      </c>
      <c r="F160" s="19" t="s">
        <v>55</v>
      </c>
      <c r="G160" s="19" t="s">
        <v>55</v>
      </c>
      <c r="H160" s="19" t="s">
        <v>55</v>
      </c>
      <c r="I160" s="19">
        <v>2.1101740000000002</v>
      </c>
      <c r="J160" s="19">
        <v>2.0821290000000001</v>
      </c>
      <c r="K160" s="19">
        <v>2.0946690000000001</v>
      </c>
      <c r="L160" s="19">
        <v>2.7547459999999999</v>
      </c>
      <c r="M160" s="19">
        <v>2.9826009999999998</v>
      </c>
      <c r="N160" s="19">
        <v>4.3390959999999996</v>
      </c>
      <c r="O160" s="19">
        <v>4.232596</v>
      </c>
      <c r="P160" s="19">
        <v>4.8848279999999997</v>
      </c>
      <c r="Q160" s="19">
        <v>12.476872999999999</v>
      </c>
      <c r="R160" s="19" t="s">
        <v>55</v>
      </c>
      <c r="S160" s="19" t="s">
        <v>55</v>
      </c>
      <c r="T160" s="19" t="s">
        <v>55</v>
      </c>
      <c r="U160" s="19">
        <v>33.696078999999997</v>
      </c>
      <c r="V160" s="19">
        <v>30.534573999999999</v>
      </c>
      <c r="W160" s="19">
        <v>21.531811000000001</v>
      </c>
      <c r="X160" s="19">
        <v>30.800719000000001</v>
      </c>
      <c r="Y160" s="19">
        <v>28.316419</v>
      </c>
      <c r="Z160" s="19">
        <v>15.576055999999999</v>
      </c>
      <c r="AA160" s="19">
        <v>20.554672</v>
      </c>
      <c r="AB160" s="19">
        <v>23.499029</v>
      </c>
      <c r="AC160" s="19">
        <v>23.592569000000001</v>
      </c>
      <c r="AD160" s="19">
        <v>25.537558000000001</v>
      </c>
      <c r="AE160" s="19" t="s">
        <v>55</v>
      </c>
    </row>
    <row r="161" spans="1:31" ht="12" x14ac:dyDescent="0.15">
      <c r="A161" s="4" t="s">
        <v>233</v>
      </c>
      <c r="B161" s="19" t="s">
        <v>55</v>
      </c>
      <c r="C161" s="19" t="s">
        <v>55</v>
      </c>
      <c r="D161" s="20" t="s">
        <v>50</v>
      </c>
      <c r="E161" s="19" t="s">
        <v>55</v>
      </c>
      <c r="F161" s="19" t="s">
        <v>55</v>
      </c>
      <c r="G161" s="19" t="s">
        <v>55</v>
      </c>
      <c r="H161" s="19" t="s">
        <v>55</v>
      </c>
      <c r="I161" s="19">
        <v>1.058826</v>
      </c>
      <c r="J161" s="19">
        <v>1.3288709999999999</v>
      </c>
      <c r="K161" s="19">
        <v>1.9293309999999999</v>
      </c>
      <c r="L161" s="19">
        <v>2.1552539999999998</v>
      </c>
      <c r="M161" s="19">
        <v>3.7693989999999999</v>
      </c>
      <c r="N161" s="19">
        <v>4.853904</v>
      </c>
      <c r="O161" s="19">
        <v>9.6324039999999993</v>
      </c>
      <c r="P161" s="19">
        <v>12.827171999999999</v>
      </c>
      <c r="Q161" s="19">
        <v>36.643127</v>
      </c>
      <c r="R161" s="19" t="s">
        <v>55</v>
      </c>
      <c r="S161" s="19" t="s">
        <v>55</v>
      </c>
      <c r="T161" s="19" t="s">
        <v>55</v>
      </c>
      <c r="U161" s="19">
        <v>62.242921000000003</v>
      </c>
      <c r="V161" s="19">
        <v>66.516425999999996</v>
      </c>
      <c r="W161" s="19">
        <v>41.484189000000001</v>
      </c>
      <c r="X161" s="19">
        <v>60.018281000000002</v>
      </c>
      <c r="Y161" s="19">
        <v>55.940581000000002</v>
      </c>
      <c r="Z161" s="19">
        <v>26.224944000000001</v>
      </c>
      <c r="AA161" s="19">
        <v>30.806328000000001</v>
      </c>
      <c r="AB161" s="19">
        <v>37.072971000000003</v>
      </c>
      <c r="AC161" s="19">
        <v>48.304431000000001</v>
      </c>
      <c r="AD161" s="19">
        <v>53.342441999999998</v>
      </c>
      <c r="AE161" s="19" t="s">
        <v>55</v>
      </c>
    </row>
    <row r="162" spans="1:31" ht="12" x14ac:dyDescent="0.15">
      <c r="A162" s="4" t="s">
        <v>234</v>
      </c>
      <c r="B162" s="19" t="s">
        <v>53</v>
      </c>
      <c r="C162" s="19" t="s">
        <v>53</v>
      </c>
      <c r="D162" s="20" t="s">
        <v>50</v>
      </c>
      <c r="E162" s="19" t="s">
        <v>53</v>
      </c>
      <c r="F162" s="19" t="s">
        <v>53</v>
      </c>
      <c r="G162" s="19" t="s">
        <v>53</v>
      </c>
      <c r="H162" s="19" t="s">
        <v>53</v>
      </c>
      <c r="I162" s="19" t="s">
        <v>53</v>
      </c>
      <c r="J162" s="19" t="s">
        <v>53</v>
      </c>
      <c r="K162" s="19" t="s">
        <v>53</v>
      </c>
      <c r="L162" s="19" t="s">
        <v>53</v>
      </c>
      <c r="M162" s="19" t="s">
        <v>53</v>
      </c>
      <c r="N162" s="19" t="s">
        <v>53</v>
      </c>
      <c r="O162" s="19" t="s">
        <v>53</v>
      </c>
      <c r="P162" s="19" t="s">
        <v>53</v>
      </c>
      <c r="Q162" s="19">
        <v>22.38</v>
      </c>
      <c r="R162" s="19" t="s">
        <v>53</v>
      </c>
      <c r="S162" s="19" t="s">
        <v>53</v>
      </c>
      <c r="T162" s="19" t="s">
        <v>53</v>
      </c>
      <c r="U162" s="19">
        <v>14.523</v>
      </c>
      <c r="V162" s="19">
        <v>11.005000000000001</v>
      </c>
      <c r="W162" s="19">
        <v>3.956</v>
      </c>
      <c r="X162" s="19">
        <v>6.0510000000000002</v>
      </c>
      <c r="Y162" s="19" t="s">
        <v>53</v>
      </c>
      <c r="Z162" s="19" t="s">
        <v>53</v>
      </c>
      <c r="AA162" s="19" t="s">
        <v>53</v>
      </c>
      <c r="AB162" s="19" t="s">
        <v>53</v>
      </c>
      <c r="AC162" s="19" t="s">
        <v>53</v>
      </c>
      <c r="AD162" s="19" t="s">
        <v>53</v>
      </c>
      <c r="AE162" s="19" t="s">
        <v>53</v>
      </c>
    </row>
    <row r="163" spans="1:31" x14ac:dyDescent="0.15">
      <c r="A163" s="4"/>
      <c r="B163" s="4"/>
      <c r="C163" s="4"/>
      <c r="D163" s="20"/>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spans="1:31" ht="12" x14ac:dyDescent="0.15">
      <c r="A164" s="4" t="s">
        <v>235</v>
      </c>
      <c r="B164" s="19" t="s">
        <v>55</v>
      </c>
      <c r="C164" s="19" t="s">
        <v>55</v>
      </c>
      <c r="D164" s="20" t="s">
        <v>50</v>
      </c>
      <c r="E164" s="19" t="s">
        <v>55</v>
      </c>
      <c r="F164" s="19" t="s">
        <v>55</v>
      </c>
      <c r="G164" s="19" t="s">
        <v>55</v>
      </c>
      <c r="H164" s="19" t="s">
        <v>55</v>
      </c>
      <c r="I164" s="19" t="s">
        <v>55</v>
      </c>
      <c r="J164" s="19" t="s">
        <v>55</v>
      </c>
      <c r="K164" s="19" t="s">
        <v>55</v>
      </c>
      <c r="L164" s="19" t="s">
        <v>55</v>
      </c>
      <c r="M164" s="19" t="s">
        <v>55</v>
      </c>
      <c r="N164" s="19" t="s">
        <v>55</v>
      </c>
      <c r="O164" s="19" t="s">
        <v>55</v>
      </c>
      <c r="P164" s="19" t="s">
        <v>55</v>
      </c>
      <c r="Q164" s="19" t="s">
        <v>55</v>
      </c>
      <c r="R164" s="19">
        <v>22.782</v>
      </c>
      <c r="S164" s="19">
        <v>11.2</v>
      </c>
      <c r="T164" s="19" t="s">
        <v>55</v>
      </c>
      <c r="U164" s="19" t="s">
        <v>55</v>
      </c>
      <c r="V164" s="19" t="s">
        <v>55</v>
      </c>
      <c r="W164" s="19" t="s">
        <v>55</v>
      </c>
      <c r="X164" s="19" t="s">
        <v>55</v>
      </c>
      <c r="Y164" s="19" t="s">
        <v>55</v>
      </c>
      <c r="Z164" s="19" t="s">
        <v>55</v>
      </c>
      <c r="AA164" s="19" t="s">
        <v>55</v>
      </c>
      <c r="AB164" s="19" t="s">
        <v>55</v>
      </c>
      <c r="AC164" s="19" t="s">
        <v>55</v>
      </c>
      <c r="AD164" s="19" t="s">
        <v>55</v>
      </c>
      <c r="AE164" s="19" t="s">
        <v>55</v>
      </c>
    </row>
    <row r="165" spans="1:31" ht="12" x14ac:dyDescent="0.15">
      <c r="A165" s="9" t="s">
        <v>236</v>
      </c>
      <c r="B165" s="14" t="s">
        <v>55</v>
      </c>
      <c r="C165" s="14" t="s">
        <v>55</v>
      </c>
      <c r="D165" s="20" t="s">
        <v>50</v>
      </c>
      <c r="E165" s="14" t="s">
        <v>55</v>
      </c>
      <c r="F165" s="14" t="s">
        <v>55</v>
      </c>
      <c r="G165" s="14" t="s">
        <v>55</v>
      </c>
      <c r="H165" s="14" t="s">
        <v>55</v>
      </c>
      <c r="I165" s="14" t="s">
        <v>55</v>
      </c>
      <c r="J165" s="14" t="s">
        <v>55</v>
      </c>
      <c r="K165" s="14" t="s">
        <v>55</v>
      </c>
      <c r="L165" s="14" t="s">
        <v>55</v>
      </c>
      <c r="M165" s="14" t="s">
        <v>55</v>
      </c>
      <c r="N165" s="14" t="s">
        <v>55</v>
      </c>
      <c r="O165" s="14" t="s">
        <v>55</v>
      </c>
      <c r="P165" s="14" t="s">
        <v>55</v>
      </c>
      <c r="Q165" s="14" t="s">
        <v>55</v>
      </c>
      <c r="R165" s="14">
        <v>22.782</v>
      </c>
      <c r="S165" s="14">
        <v>11.2</v>
      </c>
      <c r="T165" s="14" t="s">
        <v>55</v>
      </c>
      <c r="U165" s="14" t="s">
        <v>55</v>
      </c>
      <c r="V165" s="14" t="s">
        <v>55</v>
      </c>
      <c r="W165" s="14" t="s">
        <v>55</v>
      </c>
      <c r="X165" s="14" t="s">
        <v>55</v>
      </c>
      <c r="Y165" s="14" t="s">
        <v>55</v>
      </c>
      <c r="Z165" s="14" t="s">
        <v>55</v>
      </c>
      <c r="AA165" s="14" t="s">
        <v>55</v>
      </c>
      <c r="AB165" s="14" t="s">
        <v>55</v>
      </c>
      <c r="AC165" s="14" t="s">
        <v>55</v>
      </c>
      <c r="AD165" s="14" t="s">
        <v>55</v>
      </c>
      <c r="AE165" s="14" t="s">
        <v>55</v>
      </c>
    </row>
    <row r="166" spans="1:31" x14ac:dyDescent="0.15">
      <c r="A166" s="4"/>
      <c r="B166" s="4"/>
      <c r="C166" s="4"/>
      <c r="D166" s="20"/>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spans="1:31" x14ac:dyDescent="0.15">
      <c r="A167" s="9" t="s">
        <v>237</v>
      </c>
      <c r="B167" s="4"/>
      <c r="C167" s="4"/>
      <c r="D167" s="20" t="s">
        <v>50</v>
      </c>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spans="1:31" ht="12" x14ac:dyDescent="0.15">
      <c r="A168" s="4" t="s">
        <v>238</v>
      </c>
      <c r="B168" s="19" t="s">
        <v>55</v>
      </c>
      <c r="C168" s="19" t="s">
        <v>55</v>
      </c>
      <c r="D168" s="20" t="s">
        <v>50</v>
      </c>
      <c r="E168" s="19">
        <v>147.80000000000001</v>
      </c>
      <c r="F168" s="19">
        <v>123.974</v>
      </c>
      <c r="G168" s="19">
        <v>82.058000000000007</v>
      </c>
      <c r="H168" s="19">
        <v>49.27</v>
      </c>
      <c r="I168" s="19">
        <v>48.765999999999998</v>
      </c>
      <c r="J168" s="19">
        <v>93.796000000000006</v>
      </c>
      <c r="K168" s="19">
        <v>115.548</v>
      </c>
      <c r="L168" s="19">
        <v>173.65199999999999</v>
      </c>
      <c r="M168" s="19">
        <v>250.40799999999999</v>
      </c>
      <c r="N168" s="19">
        <v>308.52800000000002</v>
      </c>
      <c r="O168" s="19">
        <v>385.33600000000001</v>
      </c>
      <c r="P168" s="19">
        <v>1001.824</v>
      </c>
      <c r="Q168" s="19" t="s">
        <v>55</v>
      </c>
      <c r="R168" s="19" t="s">
        <v>55</v>
      </c>
      <c r="S168" s="19" t="s">
        <v>55</v>
      </c>
      <c r="T168" s="19" t="s">
        <v>55</v>
      </c>
      <c r="U168" s="19" t="s">
        <v>55</v>
      </c>
      <c r="V168" s="19" t="s">
        <v>55</v>
      </c>
      <c r="W168" s="19" t="s">
        <v>55</v>
      </c>
      <c r="X168" s="19" t="s">
        <v>55</v>
      </c>
      <c r="Y168" s="19" t="s">
        <v>55</v>
      </c>
      <c r="Z168" s="19" t="s">
        <v>55</v>
      </c>
      <c r="AA168" s="19" t="s">
        <v>55</v>
      </c>
      <c r="AB168" s="19" t="s">
        <v>55</v>
      </c>
      <c r="AC168" s="19" t="s">
        <v>55</v>
      </c>
      <c r="AD168" s="19" t="s">
        <v>55</v>
      </c>
      <c r="AE168" s="19" t="s">
        <v>55</v>
      </c>
    </row>
    <row r="169" spans="1:31" x14ac:dyDescent="0.15">
      <c r="A169" s="4"/>
      <c r="B169" s="4"/>
      <c r="C169" s="4"/>
      <c r="D169" s="20"/>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spans="1:31" ht="12" x14ac:dyDescent="0.15">
      <c r="A170" s="4" t="s">
        <v>239</v>
      </c>
      <c r="B170" s="19" t="s">
        <v>55</v>
      </c>
      <c r="C170" s="19" t="s">
        <v>55</v>
      </c>
      <c r="D170" s="20" t="s">
        <v>50</v>
      </c>
      <c r="E170" s="19">
        <v>147.80000000000001</v>
      </c>
      <c r="F170" s="19">
        <v>123.974</v>
      </c>
      <c r="G170" s="19">
        <v>82.058000000000007</v>
      </c>
      <c r="H170" s="19">
        <v>49.27</v>
      </c>
      <c r="I170" s="19">
        <v>48.765999999999998</v>
      </c>
      <c r="J170" s="19">
        <v>93.796000000000006</v>
      </c>
      <c r="K170" s="19">
        <v>115.548</v>
      </c>
      <c r="L170" s="19">
        <v>173.65199999999999</v>
      </c>
      <c r="M170" s="19">
        <v>250.40799999999999</v>
      </c>
      <c r="N170" s="19">
        <v>308.52800000000002</v>
      </c>
      <c r="O170" s="19">
        <v>385.33600000000001</v>
      </c>
      <c r="P170" s="19">
        <v>1001.824</v>
      </c>
      <c r="Q170" s="19" t="s">
        <v>55</v>
      </c>
      <c r="R170" s="19" t="s">
        <v>55</v>
      </c>
      <c r="S170" s="19" t="s">
        <v>55</v>
      </c>
      <c r="T170" s="19" t="s">
        <v>55</v>
      </c>
      <c r="U170" s="19" t="s">
        <v>55</v>
      </c>
      <c r="V170" s="19" t="s">
        <v>55</v>
      </c>
      <c r="W170" s="19" t="s">
        <v>55</v>
      </c>
      <c r="X170" s="19" t="s">
        <v>55</v>
      </c>
      <c r="Y170" s="19" t="s">
        <v>55</v>
      </c>
      <c r="Z170" s="19" t="s">
        <v>55</v>
      </c>
      <c r="AA170" s="19" t="s">
        <v>55</v>
      </c>
      <c r="AB170" s="19" t="s">
        <v>55</v>
      </c>
      <c r="AC170" s="19" t="s">
        <v>55</v>
      </c>
      <c r="AD170" s="19" t="s">
        <v>55</v>
      </c>
      <c r="AE170" s="19" t="s">
        <v>55</v>
      </c>
    </row>
    <row r="171" spans="1:31" x14ac:dyDescent="0.15">
      <c r="A171" s="4"/>
      <c r="B171" s="4"/>
      <c r="C171" s="4"/>
      <c r="D171" s="20"/>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spans="1:31" ht="12" x14ac:dyDescent="0.15">
      <c r="A172" s="4" t="s">
        <v>240</v>
      </c>
      <c r="B172" s="30" t="s">
        <v>55</v>
      </c>
      <c r="C172" s="30" t="s">
        <v>55</v>
      </c>
      <c r="D172" s="20" t="s">
        <v>50</v>
      </c>
      <c r="E172" s="30" t="s">
        <v>55</v>
      </c>
      <c r="F172" s="30" t="s">
        <v>55</v>
      </c>
      <c r="G172" s="30" t="s">
        <v>55</v>
      </c>
      <c r="H172" s="22">
        <v>0.09</v>
      </c>
      <c r="I172" s="22">
        <v>0.09</v>
      </c>
      <c r="J172" s="22">
        <v>0.18</v>
      </c>
      <c r="K172" s="30" t="s">
        <v>55</v>
      </c>
      <c r="L172" s="30" t="s">
        <v>55</v>
      </c>
      <c r="M172" s="30" t="s">
        <v>55</v>
      </c>
      <c r="N172" s="30" t="s">
        <v>55</v>
      </c>
      <c r="O172" s="30" t="s">
        <v>55</v>
      </c>
      <c r="P172" s="30" t="s">
        <v>55</v>
      </c>
      <c r="Q172" s="30" t="s">
        <v>55</v>
      </c>
      <c r="R172" s="30" t="s">
        <v>55</v>
      </c>
      <c r="S172" s="30" t="s">
        <v>55</v>
      </c>
      <c r="T172" s="30" t="s">
        <v>55</v>
      </c>
      <c r="U172" s="30" t="s">
        <v>55</v>
      </c>
      <c r="V172" s="30" t="s">
        <v>55</v>
      </c>
      <c r="W172" s="30" t="s">
        <v>55</v>
      </c>
      <c r="X172" s="30" t="s">
        <v>55</v>
      </c>
      <c r="Y172" s="30" t="s">
        <v>55</v>
      </c>
      <c r="Z172" s="30" t="s">
        <v>55</v>
      </c>
      <c r="AA172" s="30" t="s">
        <v>55</v>
      </c>
      <c r="AB172" s="30" t="s">
        <v>55</v>
      </c>
      <c r="AC172" s="30" t="s">
        <v>55</v>
      </c>
      <c r="AD172" s="30" t="s">
        <v>55</v>
      </c>
      <c r="AE172" s="30" t="s">
        <v>55</v>
      </c>
    </row>
    <row r="173" spans="1:31" ht="12" x14ac:dyDescent="0.15">
      <c r="A173" s="4" t="s">
        <v>189</v>
      </c>
      <c r="B173" s="30" t="s">
        <v>55</v>
      </c>
      <c r="C173" s="30" t="s">
        <v>55</v>
      </c>
      <c r="D173" s="20" t="s">
        <v>50</v>
      </c>
      <c r="E173" s="22">
        <v>0.31</v>
      </c>
      <c r="F173" s="22">
        <v>0.26</v>
      </c>
      <c r="G173" s="22">
        <v>0.16</v>
      </c>
      <c r="H173" s="30" t="s">
        <v>55</v>
      </c>
      <c r="I173" s="30" t="s">
        <v>55</v>
      </c>
      <c r="J173" s="22">
        <v>0.18</v>
      </c>
      <c r="K173" s="22">
        <v>0.22</v>
      </c>
      <c r="L173" s="22">
        <v>0.33</v>
      </c>
      <c r="M173" s="22">
        <v>0.48</v>
      </c>
      <c r="N173" s="22">
        <v>0.59</v>
      </c>
      <c r="O173" s="22">
        <v>0.73</v>
      </c>
      <c r="P173" s="22">
        <v>1.9</v>
      </c>
      <c r="Q173" s="30" t="s">
        <v>55</v>
      </c>
      <c r="R173" s="30" t="s">
        <v>55</v>
      </c>
      <c r="S173" s="30" t="s">
        <v>55</v>
      </c>
      <c r="T173" s="30" t="s">
        <v>55</v>
      </c>
      <c r="U173" s="30" t="s">
        <v>55</v>
      </c>
      <c r="V173" s="30" t="s">
        <v>55</v>
      </c>
      <c r="W173" s="30" t="s">
        <v>55</v>
      </c>
      <c r="X173" s="30" t="s">
        <v>55</v>
      </c>
      <c r="Y173" s="30" t="s">
        <v>55</v>
      </c>
      <c r="Z173" s="30" t="s">
        <v>55</v>
      </c>
      <c r="AA173" s="30" t="s">
        <v>55</v>
      </c>
      <c r="AB173" s="30" t="s">
        <v>55</v>
      </c>
      <c r="AC173" s="30" t="s">
        <v>55</v>
      </c>
      <c r="AD173" s="30" t="s">
        <v>55</v>
      </c>
      <c r="AE173" s="30" t="s">
        <v>55</v>
      </c>
    </row>
    <row r="174" spans="1:31" ht="12" x14ac:dyDescent="0.15">
      <c r="A174" s="4" t="s">
        <v>190</v>
      </c>
      <c r="B174" s="19" t="s">
        <v>55</v>
      </c>
      <c r="C174" s="19" t="s">
        <v>55</v>
      </c>
      <c r="D174" s="20" t="s">
        <v>50</v>
      </c>
      <c r="E174" s="19">
        <v>240.75399999999999</v>
      </c>
      <c r="F174" s="19">
        <v>240.75399999999999</v>
      </c>
      <c r="G174" s="19">
        <v>258.68299999999999</v>
      </c>
      <c r="H174" s="19" t="s">
        <v>55</v>
      </c>
      <c r="I174" s="19" t="s">
        <v>55</v>
      </c>
      <c r="J174" s="19">
        <v>263.197</v>
      </c>
      <c r="K174" s="19">
        <v>263.197</v>
      </c>
      <c r="L174" s="19">
        <v>263.197</v>
      </c>
      <c r="M174" s="19">
        <v>263.197</v>
      </c>
      <c r="N174" s="19">
        <v>263.197</v>
      </c>
      <c r="O174" s="19">
        <v>263.197</v>
      </c>
      <c r="P174" s="19">
        <v>263.197</v>
      </c>
      <c r="Q174" s="19" t="s">
        <v>55</v>
      </c>
      <c r="R174" s="19" t="s">
        <v>55</v>
      </c>
      <c r="S174" s="19" t="s">
        <v>55</v>
      </c>
      <c r="T174" s="19" t="s">
        <v>55</v>
      </c>
      <c r="U174" s="19" t="s">
        <v>55</v>
      </c>
      <c r="V174" s="19" t="s">
        <v>55</v>
      </c>
      <c r="W174" s="19" t="s">
        <v>55</v>
      </c>
      <c r="X174" s="19" t="s">
        <v>55</v>
      </c>
      <c r="Y174" s="19" t="s">
        <v>55</v>
      </c>
      <c r="Z174" s="19" t="s">
        <v>55</v>
      </c>
      <c r="AA174" s="19" t="s">
        <v>55</v>
      </c>
      <c r="AB174" s="19" t="s">
        <v>55</v>
      </c>
      <c r="AC174" s="19" t="s">
        <v>55</v>
      </c>
      <c r="AD174" s="19" t="s">
        <v>55</v>
      </c>
      <c r="AE174" s="19" t="s">
        <v>55</v>
      </c>
    </row>
    <row r="175" spans="1:31" x14ac:dyDescent="0.15">
      <c r="A175" s="4"/>
      <c r="B175" s="4"/>
      <c r="C175" s="4"/>
      <c r="D175" s="20"/>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spans="1:31" x14ac:dyDescent="0.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spans="1:1" x14ac:dyDescent="0.15">
      <c r="A177" t="s">
        <v>241</v>
      </c>
    </row>
    <row r="178" spans="1:1" x14ac:dyDescent="0.15">
      <c r="A178" t="s">
        <v>242</v>
      </c>
    </row>
    <row r="179" spans="1:1" x14ac:dyDescent="0.15">
      <c r="A179" s="34" t="s">
        <v>243</v>
      </c>
    </row>
    <row r="180" spans="1:1" x14ac:dyDescent="0.15">
      <c r="A180"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pageSetUpPr autoPageBreaks="0"/>
  </sheetPr>
  <dimension ref="A1:IU117"/>
  <sheetViews>
    <sheetView topLeftCell="X8" zoomScale="131" workbookViewId="0">
      <selection activeCell="V28" sqref="V28:AB29"/>
    </sheetView>
  </sheetViews>
  <sheetFormatPr baseColWidth="10" defaultColWidth="8.83203125" defaultRowHeight="11" x14ac:dyDescent="0.15"/>
  <cols>
    <col min="1" max="1" width="45.83203125" customWidth="1"/>
    <col min="2" max="3" width="14.83203125" customWidth="1"/>
    <col min="4" max="4" width="4.83203125" customWidth="1"/>
    <col min="5" max="31" width="14.83203125" customWidth="1"/>
  </cols>
  <sheetData>
    <row r="1" spans="1:255" x14ac:dyDescent="0.15">
      <c r="A1" s="178" cm="1">
        <f t="array" ref="A1:H1">W32:AD32</f>
        <v>2696.8449999999998</v>
      </c>
      <c r="B1">
        <v>2331.9110000000001</v>
      </c>
      <c r="C1">
        <v>2466.261</v>
      </c>
      <c r="D1">
        <v>2398.3820000000001</v>
      </c>
      <c r="E1">
        <v>2682.1660000000002</v>
      </c>
      <c r="F1">
        <v>2569.2579999999998</v>
      </c>
      <c r="G1">
        <v>4586.0950000000003</v>
      </c>
      <c r="H1">
        <v>6991.509</v>
      </c>
    </row>
    <row r="5" spans="1:255" ht="17" x14ac:dyDescent="0.2">
      <c r="A5" s="1" t="s">
        <v>244</v>
      </c>
    </row>
    <row r="7" spans="1:255" ht="12" x14ac:dyDescent="0.15">
      <c r="A7" s="2" t="s">
        <v>245</v>
      </c>
      <c r="B7" s="3" t="s">
        <v>246</v>
      </c>
      <c r="C7" t="s">
        <v>104</v>
      </c>
      <c r="D7" s="4" t="s">
        <v>4</v>
      </c>
      <c r="E7" s="3" t="s">
        <v>247</v>
      </c>
      <c r="F7" t="s">
        <v>106</v>
      </c>
    </row>
    <row r="8" spans="1:255" x14ac:dyDescent="0.15">
      <c r="A8" s="4"/>
      <c r="B8" s="3" t="s">
        <v>248</v>
      </c>
      <c r="C8" t="s">
        <v>108</v>
      </c>
      <c r="D8" s="4" t="s">
        <v>4</v>
      </c>
      <c r="E8" s="3" t="s">
        <v>249</v>
      </c>
      <c r="F8" t="s">
        <v>8</v>
      </c>
    </row>
    <row r="9" spans="1:255" x14ac:dyDescent="0.15">
      <c r="A9" s="4"/>
      <c r="B9" s="3" t="s">
        <v>250</v>
      </c>
      <c r="C9" t="s">
        <v>111</v>
      </c>
      <c r="D9" s="4" t="s">
        <v>4</v>
      </c>
      <c r="E9" s="3" t="s">
        <v>251</v>
      </c>
      <c r="F9" t="s">
        <v>6</v>
      </c>
    </row>
    <row r="10" spans="1:255" x14ac:dyDescent="0.15">
      <c r="A10" s="4"/>
      <c r="B10" s="3" t="s">
        <v>252</v>
      </c>
      <c r="C10" t="s">
        <v>10</v>
      </c>
      <c r="D10" s="4" t="s">
        <v>4</v>
      </c>
      <c r="E10" s="3" t="s">
        <v>253</v>
      </c>
      <c r="F10" s="5" t="s">
        <v>12</v>
      </c>
    </row>
    <row r="11" spans="1:255" x14ac:dyDescent="0.15">
      <c r="A11" s="4"/>
      <c r="B11" s="3" t="s">
        <v>254</v>
      </c>
      <c r="C11" t="s">
        <v>116</v>
      </c>
      <c r="D11" s="4" t="s">
        <v>4</v>
      </c>
      <c r="E11" s="27"/>
      <c r="F11" s="27"/>
    </row>
    <row r="14" spans="1:255" x14ac:dyDescent="0.15">
      <c r="A14" s="6" t="s">
        <v>255</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row>
    <row r="15" spans="1:255" ht="24" x14ac:dyDescent="0.15">
      <c r="A15" s="7" t="s">
        <v>256</v>
      </c>
      <c r="B15" s="12" t="s">
        <v>257</v>
      </c>
      <c r="C15" s="12" t="s">
        <v>258</v>
      </c>
      <c r="D15" s="20" t="s">
        <v>19</v>
      </c>
      <c r="E15" s="38">
        <v>35430</v>
      </c>
      <c r="F15" s="38">
        <v>35795</v>
      </c>
      <c r="G15" s="38">
        <v>36525</v>
      </c>
      <c r="H15" s="12" t="s">
        <v>259</v>
      </c>
      <c r="I15" s="12" t="s">
        <v>260</v>
      </c>
      <c r="J15" s="12" t="s">
        <v>261</v>
      </c>
      <c r="K15" s="38">
        <v>37986</v>
      </c>
      <c r="L15" s="38">
        <v>38352</v>
      </c>
      <c r="M15" s="38">
        <v>38717</v>
      </c>
      <c r="N15" s="38">
        <v>39082</v>
      </c>
      <c r="O15" s="38">
        <v>39447</v>
      </c>
      <c r="P15" s="38">
        <v>39813</v>
      </c>
      <c r="Q15" s="12" t="s">
        <v>262</v>
      </c>
      <c r="R15" s="38">
        <v>40543</v>
      </c>
      <c r="S15" s="38">
        <v>40908</v>
      </c>
      <c r="T15" s="12" t="s">
        <v>263</v>
      </c>
      <c r="U15" s="38">
        <v>41639</v>
      </c>
      <c r="V15" s="12" t="s">
        <v>264</v>
      </c>
      <c r="W15" s="38">
        <v>42369</v>
      </c>
      <c r="X15" s="12" t="s">
        <v>265</v>
      </c>
      <c r="Y15" s="12" t="s">
        <v>266</v>
      </c>
      <c r="Z15" s="12" t="s">
        <v>267</v>
      </c>
      <c r="AA15" s="38">
        <v>43830</v>
      </c>
      <c r="AB15" s="38">
        <v>44196</v>
      </c>
      <c r="AC15" s="12" t="s">
        <v>268</v>
      </c>
      <c r="AD15" s="38">
        <v>44926</v>
      </c>
      <c r="AE15" s="38">
        <v>45199</v>
      </c>
    </row>
    <row r="16" spans="1:255" ht="12" x14ac:dyDescent="0.15">
      <c r="A16" s="8" t="s">
        <v>48</v>
      </c>
      <c r="B16" s="13" t="s">
        <v>49</v>
      </c>
      <c r="C16" s="13" t="s">
        <v>49</v>
      </c>
      <c r="D16" s="20"/>
      <c r="E16" s="13" t="s">
        <v>49</v>
      </c>
      <c r="F16" s="13" t="s">
        <v>49</v>
      </c>
      <c r="G16" s="13" t="s">
        <v>49</v>
      </c>
      <c r="H16" s="13" t="s">
        <v>49</v>
      </c>
      <c r="I16" s="13" t="s">
        <v>49</v>
      </c>
      <c r="J16" s="13" t="s">
        <v>49</v>
      </c>
      <c r="K16" s="13" t="s">
        <v>49</v>
      </c>
      <c r="L16" s="13" t="s">
        <v>49</v>
      </c>
      <c r="M16" s="13" t="s">
        <v>49</v>
      </c>
      <c r="N16" s="13" t="s">
        <v>49</v>
      </c>
      <c r="O16" s="13" t="s">
        <v>49</v>
      </c>
      <c r="P16" s="13" t="s">
        <v>49</v>
      </c>
      <c r="Q16" s="13" t="s">
        <v>49</v>
      </c>
      <c r="R16" s="13" t="s">
        <v>49</v>
      </c>
      <c r="S16" s="13" t="s">
        <v>49</v>
      </c>
      <c r="T16" s="13" t="s">
        <v>49</v>
      </c>
      <c r="U16" s="13" t="s">
        <v>49</v>
      </c>
      <c r="V16" s="13" t="s">
        <v>49</v>
      </c>
      <c r="W16" s="13" t="s">
        <v>49</v>
      </c>
      <c r="X16" s="13" t="s">
        <v>49</v>
      </c>
      <c r="Y16" s="13" t="s">
        <v>49</v>
      </c>
      <c r="Z16" s="13" t="s">
        <v>49</v>
      </c>
      <c r="AA16" s="13" t="s">
        <v>49</v>
      </c>
      <c r="AB16" s="13" t="s">
        <v>49</v>
      </c>
      <c r="AC16" s="13" t="s">
        <v>49</v>
      </c>
      <c r="AD16" s="13" t="s">
        <v>49</v>
      </c>
      <c r="AE16" s="13" t="s">
        <v>49</v>
      </c>
    </row>
    <row r="17" spans="1:31" x14ac:dyDescent="0.15">
      <c r="A17" s="9" t="s">
        <v>269</v>
      </c>
      <c r="B17" s="4"/>
      <c r="C17" s="4"/>
      <c r="D17" s="20" t="s">
        <v>50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spans="1:31" x14ac:dyDescent="0.15">
      <c r="A18" s="4" t="s">
        <v>270</v>
      </c>
      <c r="B18" s="19">
        <v>50.764000000000003</v>
      </c>
      <c r="C18" s="19">
        <v>173.99100000000001</v>
      </c>
      <c r="D18" s="20" t="s">
        <v>50</v>
      </c>
      <c r="E18" s="19">
        <v>199.315</v>
      </c>
      <c r="F18" s="19">
        <v>73.072000000000003</v>
      </c>
      <c r="G18" s="19">
        <v>29.501999999999999</v>
      </c>
      <c r="H18" s="19">
        <v>32.728000000000002</v>
      </c>
      <c r="I18" s="19">
        <v>121.536</v>
      </c>
      <c r="J18" s="19">
        <v>65.203999999999994</v>
      </c>
      <c r="K18" s="19">
        <v>69.272999999999996</v>
      </c>
      <c r="L18" s="19">
        <v>66.753</v>
      </c>
      <c r="M18" s="19">
        <v>147.95599999999999</v>
      </c>
      <c r="N18" s="19">
        <v>183.94300000000001</v>
      </c>
      <c r="O18" s="19">
        <v>18.236000000000001</v>
      </c>
      <c r="P18" s="19">
        <v>303.79899999999998</v>
      </c>
      <c r="Q18" s="19">
        <v>375.63900000000001</v>
      </c>
      <c r="R18" s="19">
        <v>524.65200000000004</v>
      </c>
      <c r="S18" s="19">
        <v>444.99200000000002</v>
      </c>
      <c r="T18" s="19">
        <v>324.35300000000001</v>
      </c>
      <c r="U18" s="19">
        <v>476.62200000000001</v>
      </c>
      <c r="V18" s="19">
        <v>354.56599999999997</v>
      </c>
      <c r="W18" s="19">
        <v>527.25900000000001</v>
      </c>
      <c r="X18" s="19">
        <v>514.66899999999998</v>
      </c>
      <c r="Y18" s="19">
        <v>630.43799999999999</v>
      </c>
      <c r="Z18" s="19">
        <v>556.06600000000003</v>
      </c>
      <c r="AA18" s="19">
        <v>588.53</v>
      </c>
      <c r="AB18" s="19">
        <v>509.10199999999998</v>
      </c>
      <c r="AC18" s="19">
        <v>1515.0509999999999</v>
      </c>
      <c r="AD18" s="19">
        <v>2655.2359999999999</v>
      </c>
      <c r="AE18" s="19">
        <v>1185.395</v>
      </c>
    </row>
    <row r="19" spans="1:31" ht="12" x14ac:dyDescent="0.15">
      <c r="A19" s="4" t="s">
        <v>271</v>
      </c>
      <c r="B19" s="19">
        <v>70.013999999999996</v>
      </c>
      <c r="C19" s="19">
        <v>27.236000000000001</v>
      </c>
      <c r="D19" s="20" t="s">
        <v>50</v>
      </c>
      <c r="E19" s="19">
        <v>4.7869999999999999</v>
      </c>
      <c r="F19" s="19">
        <v>2E-3</v>
      </c>
      <c r="G19" s="19">
        <v>15.346</v>
      </c>
      <c r="H19" s="19">
        <v>15.000999999999999</v>
      </c>
      <c r="I19" s="19">
        <v>14.15</v>
      </c>
      <c r="J19" s="19" t="s">
        <v>55</v>
      </c>
      <c r="K19" s="19" t="s">
        <v>55</v>
      </c>
      <c r="L19" s="19" t="s">
        <v>55</v>
      </c>
      <c r="M19" s="19" t="s">
        <v>55</v>
      </c>
      <c r="N19" s="19" t="s">
        <v>55</v>
      </c>
      <c r="O19" s="19">
        <v>145.976</v>
      </c>
      <c r="P19" s="19">
        <v>20.120999999999999</v>
      </c>
      <c r="Q19" s="19">
        <v>169.798</v>
      </c>
      <c r="R19" s="19">
        <v>69.817999999999998</v>
      </c>
      <c r="S19" s="19">
        <v>129.06899999999999</v>
      </c>
      <c r="T19" s="19">
        <v>244.161</v>
      </c>
      <c r="U19" s="19">
        <v>431.88299999999998</v>
      </c>
      <c r="V19" s="19">
        <v>653.44200000000001</v>
      </c>
      <c r="W19" s="19">
        <v>617.26700000000005</v>
      </c>
      <c r="X19" s="19">
        <v>284.16000000000003</v>
      </c>
      <c r="Y19" s="19">
        <v>360.94099999999997</v>
      </c>
      <c r="Z19" s="19">
        <v>291.79000000000002</v>
      </c>
      <c r="AA19" s="19">
        <v>485.68900000000002</v>
      </c>
      <c r="AB19" s="19">
        <v>345.459</v>
      </c>
      <c r="AC19" s="19">
        <v>905.17</v>
      </c>
      <c r="AD19" s="19">
        <v>950.16700000000003</v>
      </c>
      <c r="AE19" s="19">
        <v>1502.2950000000001</v>
      </c>
    </row>
    <row r="20" spans="1:31" ht="12" x14ac:dyDescent="0.15">
      <c r="A20" s="4" t="s">
        <v>272</v>
      </c>
      <c r="B20" s="19" t="s">
        <v>55</v>
      </c>
      <c r="C20" s="19" t="s">
        <v>55</v>
      </c>
      <c r="D20" s="20" t="s">
        <v>50</v>
      </c>
      <c r="E20" s="19" t="s">
        <v>55</v>
      </c>
      <c r="F20" s="19" t="s">
        <v>55</v>
      </c>
      <c r="G20" s="19" t="s">
        <v>55</v>
      </c>
      <c r="H20" s="19" t="s">
        <v>55</v>
      </c>
      <c r="I20" s="19" t="s">
        <v>55</v>
      </c>
      <c r="J20" s="19" t="s">
        <v>55</v>
      </c>
      <c r="K20" s="19" t="s">
        <v>55</v>
      </c>
      <c r="L20" s="19" t="s">
        <v>55</v>
      </c>
      <c r="M20" s="19" t="s">
        <v>55</v>
      </c>
      <c r="N20" s="19" t="s">
        <v>55</v>
      </c>
      <c r="O20" s="19" t="s">
        <v>55</v>
      </c>
      <c r="P20" s="19" t="s">
        <v>55</v>
      </c>
      <c r="Q20" s="19" t="s">
        <v>55</v>
      </c>
      <c r="R20" s="19" t="s">
        <v>55</v>
      </c>
      <c r="S20" s="19" t="s">
        <v>55</v>
      </c>
      <c r="T20" s="19" t="s">
        <v>55</v>
      </c>
      <c r="U20" s="19" t="s">
        <v>55</v>
      </c>
      <c r="V20" s="19" t="s">
        <v>55</v>
      </c>
      <c r="W20" s="19" t="s">
        <v>55</v>
      </c>
      <c r="X20" s="19" t="s">
        <v>55</v>
      </c>
      <c r="Y20" s="19">
        <v>6.0380000000000003</v>
      </c>
      <c r="Z20" s="19" t="s">
        <v>55</v>
      </c>
      <c r="AA20" s="19" t="s">
        <v>55</v>
      </c>
      <c r="AB20" s="19" t="s">
        <v>55</v>
      </c>
      <c r="AC20" s="19" t="s">
        <v>55</v>
      </c>
      <c r="AD20" s="19" t="s">
        <v>55</v>
      </c>
      <c r="AE20" s="19" t="s">
        <v>55</v>
      </c>
    </row>
    <row r="21" spans="1:31" x14ac:dyDescent="0.15">
      <c r="A21" s="9" t="s">
        <v>273</v>
      </c>
      <c r="B21" s="28">
        <v>120.77800000000001</v>
      </c>
      <c r="C21" s="28">
        <v>201.227</v>
      </c>
      <c r="D21" s="20" t="s">
        <v>50</v>
      </c>
      <c r="E21" s="28">
        <v>204.102</v>
      </c>
      <c r="F21" s="28">
        <v>73.073999999999998</v>
      </c>
      <c r="G21" s="28">
        <v>44.847999999999999</v>
      </c>
      <c r="H21" s="28">
        <v>47.728999999999999</v>
      </c>
      <c r="I21" s="28">
        <v>135.68600000000001</v>
      </c>
      <c r="J21" s="28">
        <v>65.203999999999994</v>
      </c>
      <c r="K21" s="28">
        <v>69.272999999999996</v>
      </c>
      <c r="L21" s="28">
        <v>66.753</v>
      </c>
      <c r="M21" s="28">
        <v>147.95599999999999</v>
      </c>
      <c r="N21" s="28">
        <v>183.94300000000001</v>
      </c>
      <c r="O21" s="28">
        <v>164.21199999999999</v>
      </c>
      <c r="P21" s="28">
        <v>323.92</v>
      </c>
      <c r="Q21" s="28">
        <v>545.43700000000001</v>
      </c>
      <c r="R21" s="28">
        <v>594.47</v>
      </c>
      <c r="S21" s="28">
        <v>574.06100000000004</v>
      </c>
      <c r="T21" s="28">
        <v>568.51400000000001</v>
      </c>
      <c r="U21" s="28">
        <v>908.505</v>
      </c>
      <c r="V21" s="28">
        <v>1008.008</v>
      </c>
      <c r="W21" s="28">
        <v>1144.5260000000001</v>
      </c>
      <c r="X21" s="28">
        <v>798.82899999999995</v>
      </c>
      <c r="Y21" s="28">
        <v>997.41700000000003</v>
      </c>
      <c r="Z21" s="28">
        <v>847.85599999999999</v>
      </c>
      <c r="AA21" s="28">
        <v>1074.2190000000001</v>
      </c>
      <c r="AB21" s="28">
        <v>854.56100000000004</v>
      </c>
      <c r="AC21" s="28">
        <v>2420.221</v>
      </c>
      <c r="AD21" s="28">
        <v>3605.4029999999998</v>
      </c>
      <c r="AE21" s="28">
        <v>2687.69</v>
      </c>
    </row>
    <row r="22" spans="1:31" x14ac:dyDescent="0.15">
      <c r="A22" s="4"/>
      <c r="B22" s="4"/>
      <c r="C22" s="4"/>
      <c r="D22" s="20"/>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spans="1:31" x14ac:dyDescent="0.15">
      <c r="A23" s="4" t="s">
        <v>274</v>
      </c>
      <c r="B23" s="19">
        <v>90.363</v>
      </c>
      <c r="C23" s="19">
        <v>111.285</v>
      </c>
      <c r="D23" s="20" t="s">
        <v>50</v>
      </c>
      <c r="E23" s="19">
        <v>88.676000000000002</v>
      </c>
      <c r="F23" s="19">
        <v>131.03899999999999</v>
      </c>
      <c r="G23" s="19">
        <v>178.25200000000001</v>
      </c>
      <c r="H23" s="19">
        <v>150.804</v>
      </c>
      <c r="I23" s="19">
        <v>132.386</v>
      </c>
      <c r="J23" s="19">
        <v>118.812</v>
      </c>
      <c r="K23" s="19">
        <v>139.47300000000001</v>
      </c>
      <c r="L23" s="19">
        <v>150.91999999999999</v>
      </c>
      <c r="M23" s="19">
        <v>212.29499999999999</v>
      </c>
      <c r="N23" s="19">
        <v>195.07499999999999</v>
      </c>
      <c r="O23" s="19">
        <v>225.511</v>
      </c>
      <c r="P23" s="19">
        <v>321.18799999999999</v>
      </c>
      <c r="Q23" s="19">
        <v>378.42099999999999</v>
      </c>
      <c r="R23" s="19">
        <v>386.892</v>
      </c>
      <c r="S23" s="19">
        <v>504.74599999999998</v>
      </c>
      <c r="T23" s="19">
        <v>592.14200000000005</v>
      </c>
      <c r="U23" s="19">
        <v>442.17700000000002</v>
      </c>
      <c r="V23" s="19">
        <v>456.73700000000002</v>
      </c>
      <c r="W23" s="19">
        <v>379.49700000000001</v>
      </c>
      <c r="X23" s="19">
        <v>427.09800000000001</v>
      </c>
      <c r="Y23" s="19">
        <v>471.45299999999997</v>
      </c>
      <c r="Z23" s="19">
        <v>473.34500000000003</v>
      </c>
      <c r="AA23" s="19">
        <v>428.57</v>
      </c>
      <c r="AB23" s="19">
        <v>374.94499999999999</v>
      </c>
      <c r="AC23" s="19">
        <v>671.83600000000001</v>
      </c>
      <c r="AD23" s="19">
        <v>1082.567</v>
      </c>
      <c r="AE23" s="19">
        <v>952.69100000000003</v>
      </c>
    </row>
    <row r="24" spans="1:31" x14ac:dyDescent="0.15">
      <c r="A24" s="4" t="s">
        <v>275</v>
      </c>
      <c r="B24" s="19">
        <v>39.409999999999997</v>
      </c>
      <c r="C24" s="19">
        <v>43.997</v>
      </c>
      <c r="D24" s="20" t="s">
        <v>50</v>
      </c>
      <c r="E24" s="19">
        <v>30.731999999999999</v>
      </c>
      <c r="F24" s="19">
        <v>31.501999999999999</v>
      </c>
      <c r="G24" s="19">
        <v>70.215999999999994</v>
      </c>
      <c r="H24" s="19">
        <v>34.866999999999997</v>
      </c>
      <c r="I24" s="19">
        <v>25.382999999999999</v>
      </c>
      <c r="J24" s="19">
        <v>29.826000000000001</v>
      </c>
      <c r="K24" s="19">
        <v>27.670999999999999</v>
      </c>
      <c r="L24" s="19">
        <v>27.527999999999999</v>
      </c>
      <c r="M24" s="19">
        <v>40.948999999999998</v>
      </c>
      <c r="N24" s="19">
        <v>37.686999999999998</v>
      </c>
      <c r="O24" s="19">
        <v>37.570999999999998</v>
      </c>
      <c r="P24" s="19">
        <v>43.823999999999998</v>
      </c>
      <c r="Q24" s="19">
        <v>57.883000000000003</v>
      </c>
      <c r="R24" s="19">
        <v>8.9250000000000007</v>
      </c>
      <c r="S24" s="19">
        <v>13.749000000000001</v>
      </c>
      <c r="T24" s="19">
        <v>7.9119999999999999</v>
      </c>
      <c r="U24" s="19">
        <v>8.3109999999999999</v>
      </c>
      <c r="V24" s="19">
        <v>17.931999999999999</v>
      </c>
      <c r="W24" s="19">
        <v>27.498000000000001</v>
      </c>
      <c r="X24" s="19">
        <v>23.628</v>
      </c>
      <c r="Y24" s="19">
        <v>52.026000000000003</v>
      </c>
      <c r="Z24" s="19">
        <v>66.001000000000005</v>
      </c>
      <c r="AA24" s="19">
        <v>69.289000000000001</v>
      </c>
      <c r="AB24" s="19">
        <v>145.613</v>
      </c>
      <c r="AC24" s="19">
        <v>181.91300000000001</v>
      </c>
      <c r="AD24" s="19">
        <v>155.572</v>
      </c>
      <c r="AE24" s="19">
        <v>151.952</v>
      </c>
    </row>
    <row r="25" spans="1:31" ht="12" x14ac:dyDescent="0.15">
      <c r="A25" s="4" t="s">
        <v>276</v>
      </c>
      <c r="B25" s="19" t="s">
        <v>55</v>
      </c>
      <c r="C25" s="19" t="s">
        <v>55</v>
      </c>
      <c r="D25" s="20" t="s">
        <v>50</v>
      </c>
      <c r="E25" s="19">
        <v>106.193</v>
      </c>
      <c r="F25" s="19">
        <v>36.264000000000003</v>
      </c>
      <c r="G25" s="19" t="s">
        <v>55</v>
      </c>
      <c r="H25" s="19">
        <v>28.922000000000001</v>
      </c>
      <c r="I25" s="19">
        <v>23.102</v>
      </c>
      <c r="J25" s="19">
        <v>20.097000000000001</v>
      </c>
      <c r="K25" s="19">
        <v>36.066000000000003</v>
      </c>
      <c r="L25" s="19">
        <v>44.948999999999998</v>
      </c>
      <c r="M25" s="19" t="s">
        <v>55</v>
      </c>
      <c r="N25" s="19">
        <v>47.970999999999997</v>
      </c>
      <c r="O25" s="19">
        <v>59.973999999999997</v>
      </c>
      <c r="P25" s="19">
        <v>57.88</v>
      </c>
      <c r="Q25" s="19" t="s">
        <v>55</v>
      </c>
      <c r="R25" s="19" t="s">
        <v>55</v>
      </c>
      <c r="S25" s="19" t="s">
        <v>55</v>
      </c>
      <c r="T25" s="19" t="s">
        <v>55</v>
      </c>
      <c r="U25" s="19" t="s">
        <v>55</v>
      </c>
      <c r="V25" s="19" t="s">
        <v>55</v>
      </c>
      <c r="W25" s="19" t="s">
        <v>55</v>
      </c>
      <c r="X25" s="19" t="s">
        <v>55</v>
      </c>
      <c r="Y25" s="19" t="s">
        <v>55</v>
      </c>
      <c r="Z25" s="19" t="s">
        <v>55</v>
      </c>
      <c r="AA25" s="19" t="s">
        <v>55</v>
      </c>
      <c r="AB25" s="19" t="s">
        <v>55</v>
      </c>
      <c r="AC25" s="19" t="s">
        <v>55</v>
      </c>
      <c r="AD25" s="19" t="s">
        <v>55</v>
      </c>
      <c r="AE25" s="19" t="s">
        <v>55</v>
      </c>
    </row>
    <row r="26" spans="1:31" x14ac:dyDescent="0.15">
      <c r="A26" s="9" t="s">
        <v>277</v>
      </c>
      <c r="B26" s="28">
        <v>129.773</v>
      </c>
      <c r="C26" s="28">
        <v>155.28200000000001</v>
      </c>
      <c r="D26" s="20" t="s">
        <v>50</v>
      </c>
      <c r="E26" s="28">
        <v>225.601</v>
      </c>
      <c r="F26" s="28">
        <v>198.80500000000001</v>
      </c>
      <c r="G26" s="28">
        <v>248.46799999999999</v>
      </c>
      <c r="H26" s="28">
        <v>214.59299999999999</v>
      </c>
      <c r="I26" s="28">
        <v>180.87100000000001</v>
      </c>
      <c r="J26" s="28">
        <v>168.73500000000001</v>
      </c>
      <c r="K26" s="28">
        <v>203.21</v>
      </c>
      <c r="L26" s="28">
        <v>223.39699999999999</v>
      </c>
      <c r="M26" s="28">
        <v>253.244</v>
      </c>
      <c r="N26" s="28">
        <v>280.733</v>
      </c>
      <c r="O26" s="28">
        <v>323.05599999999998</v>
      </c>
      <c r="P26" s="28">
        <v>422.892</v>
      </c>
      <c r="Q26" s="28">
        <v>436.30399999999997</v>
      </c>
      <c r="R26" s="28">
        <v>395.81700000000001</v>
      </c>
      <c r="S26" s="28">
        <v>518.495</v>
      </c>
      <c r="T26" s="28">
        <v>600.05399999999997</v>
      </c>
      <c r="U26" s="28">
        <v>450.488</v>
      </c>
      <c r="V26" s="28">
        <v>474.66899999999998</v>
      </c>
      <c r="W26" s="28">
        <v>406.995</v>
      </c>
      <c r="X26" s="28">
        <v>450.726</v>
      </c>
      <c r="Y26" s="28">
        <v>523.47900000000004</v>
      </c>
      <c r="Z26" s="28">
        <v>539.346</v>
      </c>
      <c r="AA26" s="28">
        <v>497.85899999999998</v>
      </c>
      <c r="AB26" s="28">
        <v>520.55799999999999</v>
      </c>
      <c r="AC26" s="28">
        <v>853.74900000000002</v>
      </c>
      <c r="AD26" s="28">
        <v>1238.1389999999999</v>
      </c>
      <c r="AE26" s="28">
        <v>1104.643</v>
      </c>
    </row>
    <row r="27" spans="1:31" x14ac:dyDescent="0.15">
      <c r="A27" s="4"/>
      <c r="B27" s="4"/>
      <c r="C27" s="4"/>
      <c r="D27" s="20"/>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spans="1:31" x14ac:dyDescent="0.15">
      <c r="A28" s="4" t="s">
        <v>278</v>
      </c>
      <c r="B28" s="19">
        <v>101.36199999999999</v>
      </c>
      <c r="C28" s="19">
        <v>78.352000000000004</v>
      </c>
      <c r="D28" s="20" t="s">
        <v>50</v>
      </c>
      <c r="E28" s="19">
        <v>159.82599999999999</v>
      </c>
      <c r="F28" s="19">
        <v>171.98400000000001</v>
      </c>
      <c r="G28" s="19">
        <v>204.24199999999999</v>
      </c>
      <c r="H28" s="19">
        <v>212.13399999999999</v>
      </c>
      <c r="I28" s="19">
        <v>208.39400000000001</v>
      </c>
      <c r="J28" s="19">
        <v>232.80199999999999</v>
      </c>
      <c r="K28" s="19">
        <v>245.39400000000001</v>
      </c>
      <c r="L28" s="19">
        <v>274.60199999999998</v>
      </c>
      <c r="M28" s="19">
        <v>327.23200000000003</v>
      </c>
      <c r="N28" s="19">
        <v>365.49900000000002</v>
      </c>
      <c r="O28" s="19">
        <v>387.76799999999997</v>
      </c>
      <c r="P28" s="19">
        <v>540.72699999999998</v>
      </c>
      <c r="Q28" s="19">
        <v>630.76300000000003</v>
      </c>
      <c r="R28" s="19">
        <v>605.101</v>
      </c>
      <c r="S28" s="19">
        <v>744.40200000000004</v>
      </c>
      <c r="T28" s="19">
        <v>890.57899999999995</v>
      </c>
      <c r="U28" s="19">
        <v>955.53</v>
      </c>
      <c r="V28" s="19">
        <v>919.60299999999995</v>
      </c>
      <c r="W28" s="19">
        <v>1003.846</v>
      </c>
      <c r="X28" s="19">
        <v>993.072</v>
      </c>
      <c r="Y28" s="19">
        <v>902.07399999999996</v>
      </c>
      <c r="Z28" s="19">
        <v>913.67399999999998</v>
      </c>
      <c r="AA28" s="19">
        <v>983.33799999999997</v>
      </c>
      <c r="AB28" s="19">
        <v>1093.028</v>
      </c>
      <c r="AC28" s="19">
        <v>1183.7760000000001</v>
      </c>
      <c r="AD28" s="19">
        <v>1784.2809999999999</v>
      </c>
      <c r="AE28" s="19">
        <v>1868.087</v>
      </c>
    </row>
    <row r="29" spans="1:31" ht="12" x14ac:dyDescent="0.15">
      <c r="A29" s="4" t="s">
        <v>279</v>
      </c>
      <c r="B29" s="19">
        <v>0.4</v>
      </c>
      <c r="C29" s="19">
        <v>0.96299999999999997</v>
      </c>
      <c r="D29" s="20" t="s">
        <v>50</v>
      </c>
      <c r="E29" s="19">
        <v>1.014</v>
      </c>
      <c r="F29" s="19">
        <v>2.6549999999999998</v>
      </c>
      <c r="G29" s="19">
        <v>1.5609999999999999</v>
      </c>
      <c r="H29" s="19">
        <v>2.4649999999999999</v>
      </c>
      <c r="I29" s="19">
        <v>1.931</v>
      </c>
      <c r="J29" s="19">
        <v>2.9780000000000002</v>
      </c>
      <c r="K29" s="19">
        <v>2.6459999999999999</v>
      </c>
      <c r="L29" s="19">
        <v>2.7349999999999999</v>
      </c>
      <c r="M29" s="19">
        <v>3.1890000000000001</v>
      </c>
      <c r="N29" s="19">
        <v>3.8849999999999998</v>
      </c>
      <c r="O29" s="19">
        <v>4.1970000000000001</v>
      </c>
      <c r="P29" s="19">
        <v>5.49</v>
      </c>
      <c r="Q29" s="19">
        <v>4.0620000000000003</v>
      </c>
      <c r="R29" s="19">
        <v>20.960999999999999</v>
      </c>
      <c r="S29" s="19">
        <v>17.920999999999999</v>
      </c>
      <c r="T29" s="19" t="s">
        <v>55</v>
      </c>
      <c r="U29" s="19">
        <v>22.516999999999999</v>
      </c>
      <c r="V29" s="19">
        <v>19.827000000000002</v>
      </c>
      <c r="W29" s="19">
        <v>16.292999999999999</v>
      </c>
      <c r="X29" s="19">
        <v>13.352</v>
      </c>
      <c r="Y29" s="19">
        <v>16.177</v>
      </c>
      <c r="Z29" s="19" t="s">
        <v>55</v>
      </c>
      <c r="AA29" s="19" t="s">
        <v>55</v>
      </c>
      <c r="AB29" s="19" t="s">
        <v>55</v>
      </c>
      <c r="AC29" s="19" t="s">
        <v>55</v>
      </c>
      <c r="AD29" s="19" t="s">
        <v>55</v>
      </c>
      <c r="AE29" s="19" t="s">
        <v>55</v>
      </c>
    </row>
    <row r="30" spans="1:31" ht="12" x14ac:dyDescent="0.15">
      <c r="A30" s="4" t="s">
        <v>280</v>
      </c>
      <c r="B30" s="19" t="s">
        <v>55</v>
      </c>
      <c r="C30" s="19" t="s">
        <v>55</v>
      </c>
      <c r="D30" s="20" t="s">
        <v>50</v>
      </c>
      <c r="E30" s="19">
        <v>3.0630000000000002</v>
      </c>
      <c r="F30" s="19">
        <v>6.6360000000000001</v>
      </c>
      <c r="G30" s="19" t="s">
        <v>55</v>
      </c>
      <c r="H30" s="19" t="s">
        <v>55</v>
      </c>
      <c r="I30" s="19">
        <v>1.421</v>
      </c>
      <c r="J30" s="19" t="s">
        <v>55</v>
      </c>
      <c r="K30" s="19" t="s">
        <v>55</v>
      </c>
      <c r="L30" s="19" t="s">
        <v>55</v>
      </c>
      <c r="M30" s="19">
        <v>2.528</v>
      </c>
      <c r="N30" s="19" t="s">
        <v>55</v>
      </c>
      <c r="O30" s="19" t="s">
        <v>55</v>
      </c>
      <c r="P30" s="19">
        <v>34.802</v>
      </c>
      <c r="Q30" s="19" t="s">
        <v>55</v>
      </c>
      <c r="R30" s="19">
        <v>32.773000000000003</v>
      </c>
      <c r="S30" s="19">
        <v>4.7649999999999997</v>
      </c>
      <c r="T30" s="19" t="s">
        <v>55</v>
      </c>
      <c r="U30" s="19" t="s">
        <v>55</v>
      </c>
      <c r="V30" s="19" t="s">
        <v>55</v>
      </c>
      <c r="W30" s="19" t="s">
        <v>55</v>
      </c>
      <c r="X30" s="19" t="s">
        <v>55</v>
      </c>
      <c r="Y30" s="19" t="s">
        <v>55</v>
      </c>
      <c r="Z30" s="19" t="s">
        <v>55</v>
      </c>
      <c r="AA30" s="19" t="s">
        <v>55</v>
      </c>
      <c r="AB30" s="19" t="s">
        <v>55</v>
      </c>
      <c r="AC30" s="19" t="s">
        <v>55</v>
      </c>
      <c r="AD30" s="19" t="s">
        <v>55</v>
      </c>
      <c r="AE30" s="19" t="s">
        <v>55</v>
      </c>
    </row>
    <row r="31" spans="1:31" x14ac:dyDescent="0.15">
      <c r="A31" s="4" t="s">
        <v>281</v>
      </c>
      <c r="B31" s="19">
        <v>23.01</v>
      </c>
      <c r="C31" s="19">
        <v>71.433999999999997</v>
      </c>
      <c r="D31" s="20" t="s">
        <v>50</v>
      </c>
      <c r="E31" s="19">
        <v>6.3310000000000004</v>
      </c>
      <c r="F31" s="19">
        <v>6.7830000000000004</v>
      </c>
      <c r="G31" s="19">
        <v>18.065000000000001</v>
      </c>
      <c r="H31" s="19">
        <v>32.292000000000002</v>
      </c>
      <c r="I31" s="19">
        <v>13.933999999999999</v>
      </c>
      <c r="J31" s="19">
        <v>16.422000000000001</v>
      </c>
      <c r="K31" s="19">
        <v>13.946999999999999</v>
      </c>
      <c r="L31" s="19">
        <v>7.9630000000000001</v>
      </c>
      <c r="M31" s="19">
        <v>8.6340000000000003</v>
      </c>
      <c r="N31" s="19">
        <v>11.815</v>
      </c>
      <c r="O31" s="19">
        <v>24.721</v>
      </c>
      <c r="P31" s="19">
        <v>11.583</v>
      </c>
      <c r="Q31" s="19">
        <v>41.084000000000003</v>
      </c>
      <c r="R31" s="19">
        <v>46.140999999999998</v>
      </c>
      <c r="S31" s="19">
        <v>96.769000000000005</v>
      </c>
      <c r="T31" s="19">
        <v>181.93</v>
      </c>
      <c r="U31" s="19">
        <v>118.009</v>
      </c>
      <c r="V31" s="19">
        <v>89.710999999999999</v>
      </c>
      <c r="W31" s="19">
        <v>125.185</v>
      </c>
      <c r="X31" s="19">
        <v>75.932000000000002</v>
      </c>
      <c r="Y31" s="19">
        <v>27.114000000000001</v>
      </c>
      <c r="Z31" s="19">
        <v>97.506</v>
      </c>
      <c r="AA31" s="19">
        <v>126.75</v>
      </c>
      <c r="AB31" s="19">
        <v>101.111</v>
      </c>
      <c r="AC31" s="19">
        <v>128.34899999999999</v>
      </c>
      <c r="AD31" s="19">
        <v>363.68599999999998</v>
      </c>
      <c r="AE31" s="19">
        <v>571.97500000000002</v>
      </c>
    </row>
    <row r="32" spans="1:31" x14ac:dyDescent="0.15">
      <c r="A32" s="9" t="s">
        <v>282</v>
      </c>
      <c r="B32" s="28">
        <v>375.32299999999998</v>
      </c>
      <c r="C32" s="28">
        <v>507.25799999999998</v>
      </c>
      <c r="D32" s="20" t="s">
        <v>50</v>
      </c>
      <c r="E32" s="28">
        <v>599.93700000000001</v>
      </c>
      <c r="F32" s="28">
        <v>459.93700000000001</v>
      </c>
      <c r="G32" s="28">
        <v>517.18399999999997</v>
      </c>
      <c r="H32" s="28">
        <v>509.21300000000002</v>
      </c>
      <c r="I32" s="28">
        <v>542.23699999999997</v>
      </c>
      <c r="J32" s="28">
        <v>486.14100000000002</v>
      </c>
      <c r="K32" s="28">
        <v>534.47</v>
      </c>
      <c r="L32" s="28">
        <v>575.45000000000005</v>
      </c>
      <c r="M32" s="28">
        <v>742.78300000000002</v>
      </c>
      <c r="N32" s="28">
        <v>845.875</v>
      </c>
      <c r="O32" s="28">
        <v>903.95399999999995</v>
      </c>
      <c r="P32" s="28">
        <v>1339.414</v>
      </c>
      <c r="Q32" s="28">
        <v>1657.65</v>
      </c>
      <c r="R32" s="28">
        <v>1695.2629999999999</v>
      </c>
      <c r="S32" s="28">
        <v>1956.413</v>
      </c>
      <c r="T32" s="28">
        <v>2241.0770000000002</v>
      </c>
      <c r="U32" s="28">
        <v>2455.049</v>
      </c>
      <c r="V32" s="28">
        <v>2511.8180000000002</v>
      </c>
      <c r="W32" s="28">
        <v>2696.8449999999998</v>
      </c>
      <c r="X32" s="28">
        <v>2331.9110000000001</v>
      </c>
      <c r="Y32" s="28">
        <v>2466.261</v>
      </c>
      <c r="Z32" s="28">
        <v>2398.3820000000001</v>
      </c>
      <c r="AA32" s="28">
        <v>2682.1660000000002</v>
      </c>
      <c r="AB32" s="28">
        <v>2569.2579999999998</v>
      </c>
      <c r="AC32" s="28">
        <v>4586.0950000000003</v>
      </c>
      <c r="AD32" s="28">
        <v>6991.509</v>
      </c>
      <c r="AE32" s="28">
        <v>6232.3950000000004</v>
      </c>
    </row>
    <row r="33" spans="1:31" x14ac:dyDescent="0.15">
      <c r="A33" s="4"/>
      <c r="B33" s="4"/>
      <c r="C33" s="4"/>
      <c r="D33" s="20"/>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spans="1:31" x14ac:dyDescent="0.15">
      <c r="A34" s="4" t="s">
        <v>283</v>
      </c>
      <c r="B34" s="19">
        <v>343.83800000000002</v>
      </c>
      <c r="C34" s="19">
        <v>390.16300000000001</v>
      </c>
      <c r="D34" s="20" t="s">
        <v>50</v>
      </c>
      <c r="E34" s="19">
        <v>664.04</v>
      </c>
      <c r="F34" s="19">
        <v>864.42399999999998</v>
      </c>
      <c r="G34" s="19">
        <v>1007.119</v>
      </c>
      <c r="H34" s="19">
        <v>1088.854</v>
      </c>
      <c r="I34" s="19">
        <v>1111.0509999999999</v>
      </c>
      <c r="J34" s="19">
        <v>1135.8009999999999</v>
      </c>
      <c r="K34" s="19">
        <v>1187.78</v>
      </c>
      <c r="L34" s="19">
        <v>1274.442</v>
      </c>
      <c r="M34" s="19">
        <v>1425.106</v>
      </c>
      <c r="N34" s="19">
        <v>1647.85</v>
      </c>
      <c r="O34" s="19">
        <v>1797.201</v>
      </c>
      <c r="P34" s="19">
        <v>2035.4829999999999</v>
      </c>
      <c r="Q34" s="19">
        <v>2374.1329999999998</v>
      </c>
      <c r="R34" s="19">
        <v>2624.0419999999999</v>
      </c>
      <c r="S34" s="19">
        <v>3118.9009999999998</v>
      </c>
      <c r="T34" s="19">
        <v>3471.877</v>
      </c>
      <c r="U34" s="19">
        <v>3830.8</v>
      </c>
      <c r="V34" s="19">
        <v>3912.181</v>
      </c>
      <c r="W34" s="19">
        <v>4023.2719999999999</v>
      </c>
      <c r="X34" s="19">
        <v>4163.8490000000002</v>
      </c>
      <c r="Y34" s="19">
        <v>4225.1989999999996</v>
      </c>
      <c r="Z34" s="19">
        <v>4450.0370000000003</v>
      </c>
      <c r="AA34" s="19">
        <v>4795.7169999999996</v>
      </c>
      <c r="AB34" s="19">
        <v>5105.7560000000003</v>
      </c>
      <c r="AC34" s="19">
        <v>5609.009</v>
      </c>
      <c r="AD34" s="19">
        <v>6558.0810000000001</v>
      </c>
      <c r="AE34" s="19">
        <v>7424.1390000000001</v>
      </c>
    </row>
    <row r="35" spans="1:31" x14ac:dyDescent="0.15">
      <c r="A35" s="4" t="s">
        <v>284</v>
      </c>
      <c r="B35" s="19">
        <v>-89.4</v>
      </c>
      <c r="C35" s="19">
        <v>-107.1</v>
      </c>
      <c r="D35" s="20" t="s">
        <v>50</v>
      </c>
      <c r="E35" s="19">
        <v>-140.30000000000001</v>
      </c>
      <c r="F35" s="19">
        <v>-177.8</v>
      </c>
      <c r="G35" s="19">
        <v>-269</v>
      </c>
      <c r="H35" s="19">
        <v>-338.4</v>
      </c>
      <c r="I35" s="19">
        <v>-400.2</v>
      </c>
      <c r="J35" s="19">
        <v>-456.7</v>
      </c>
      <c r="K35" s="19">
        <v>-518.4</v>
      </c>
      <c r="L35" s="19">
        <v>-579.70000000000005</v>
      </c>
      <c r="M35" s="19">
        <v>-630.5</v>
      </c>
      <c r="N35" s="19">
        <v>-730.9</v>
      </c>
      <c r="O35" s="19">
        <v>-813.8</v>
      </c>
      <c r="P35" s="19">
        <v>-915.6</v>
      </c>
      <c r="Q35" s="19">
        <v>-1073.5999999999999</v>
      </c>
      <c r="R35" s="19">
        <v>-1170.0999999999999</v>
      </c>
      <c r="S35" s="19">
        <v>-1363.9</v>
      </c>
      <c r="T35" s="19">
        <v>-1559.3</v>
      </c>
      <c r="U35" s="19">
        <v>-1776.4</v>
      </c>
      <c r="V35" s="19">
        <v>-2024.2</v>
      </c>
      <c r="W35" s="19">
        <v>-2339.6999999999998</v>
      </c>
      <c r="X35" s="19">
        <v>-2608.1</v>
      </c>
      <c r="Y35" s="19">
        <v>-2795.8</v>
      </c>
      <c r="Z35" s="19">
        <v>-2995.2</v>
      </c>
      <c r="AA35" s="19">
        <v>-3188.6</v>
      </c>
      <c r="AB35" s="19">
        <v>-3338.4</v>
      </c>
      <c r="AC35" s="19">
        <v>-3544.2</v>
      </c>
      <c r="AD35" s="19">
        <v>-3770.4</v>
      </c>
      <c r="AE35" s="19">
        <v>-3962.2</v>
      </c>
    </row>
    <row r="36" spans="1:31" x14ac:dyDescent="0.15">
      <c r="A36" s="9" t="s">
        <v>285</v>
      </c>
      <c r="B36" s="28">
        <v>254.465</v>
      </c>
      <c r="C36" s="28">
        <v>283.048</v>
      </c>
      <c r="D36" s="20" t="s">
        <v>50</v>
      </c>
      <c r="E36" s="28">
        <v>523.74099999999999</v>
      </c>
      <c r="F36" s="28">
        <v>686.64</v>
      </c>
      <c r="G36" s="28">
        <v>738.12400000000002</v>
      </c>
      <c r="H36" s="28">
        <v>750.47400000000005</v>
      </c>
      <c r="I36" s="28">
        <v>710.87699999999995</v>
      </c>
      <c r="J36" s="28">
        <v>679.05799999999999</v>
      </c>
      <c r="K36" s="28">
        <v>669.37900000000002</v>
      </c>
      <c r="L36" s="28">
        <v>694.76199999999994</v>
      </c>
      <c r="M36" s="28">
        <v>794.64700000000005</v>
      </c>
      <c r="N36" s="28">
        <v>916.928</v>
      </c>
      <c r="O36" s="28">
        <v>983.44899999999996</v>
      </c>
      <c r="P36" s="28">
        <v>1119.92</v>
      </c>
      <c r="Q36" s="28">
        <v>1300.546</v>
      </c>
      <c r="R36" s="28">
        <v>1453.973</v>
      </c>
      <c r="S36" s="28">
        <v>1755.0419999999999</v>
      </c>
      <c r="T36" s="28">
        <v>1912.549</v>
      </c>
      <c r="U36" s="28">
        <v>2054.377</v>
      </c>
      <c r="V36" s="28">
        <v>1887.954</v>
      </c>
      <c r="W36" s="28">
        <v>1683.576</v>
      </c>
      <c r="X36" s="28">
        <v>1555.7180000000001</v>
      </c>
      <c r="Y36" s="28">
        <v>1429.354</v>
      </c>
      <c r="Z36" s="28">
        <v>1454.8230000000001</v>
      </c>
      <c r="AA36" s="28">
        <v>1607.07</v>
      </c>
      <c r="AB36" s="28">
        <v>1767.3430000000001</v>
      </c>
      <c r="AC36" s="28">
        <v>2064.8330000000001</v>
      </c>
      <c r="AD36" s="28">
        <v>2787.7049999999999</v>
      </c>
      <c r="AE36" s="28">
        <v>3461.98</v>
      </c>
    </row>
    <row r="37" spans="1:31" x14ac:dyDescent="0.15">
      <c r="A37" s="4"/>
      <c r="B37" s="4"/>
      <c r="C37" s="4"/>
      <c r="D37" s="20"/>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spans="1:31" x14ac:dyDescent="0.15">
      <c r="A38" s="4" t="s">
        <v>286</v>
      </c>
      <c r="B38" s="19">
        <v>20.611999999999998</v>
      </c>
      <c r="C38" s="19">
        <v>97.534999999999997</v>
      </c>
      <c r="D38" s="20" t="s">
        <v>50</v>
      </c>
      <c r="E38" s="19">
        <v>8.8510000000000009</v>
      </c>
      <c r="F38" s="19">
        <v>7.77</v>
      </c>
      <c r="G38" s="19">
        <v>69.751999999999995</v>
      </c>
      <c r="H38" s="19">
        <v>73.14</v>
      </c>
      <c r="I38" s="19">
        <v>72.385000000000005</v>
      </c>
      <c r="J38" s="19">
        <v>79.819000000000003</v>
      </c>
      <c r="K38" s="19">
        <v>82.537999999999997</v>
      </c>
      <c r="L38" s="19">
        <v>15.987</v>
      </c>
      <c r="M38" s="19">
        <v>20.675999999999998</v>
      </c>
      <c r="N38" s="19">
        <v>18.329000000000001</v>
      </c>
      <c r="O38" s="19">
        <v>23.934999999999999</v>
      </c>
      <c r="P38" s="19">
        <v>36.951000000000001</v>
      </c>
      <c r="Q38" s="19">
        <v>55.185000000000002</v>
      </c>
      <c r="R38" s="19">
        <v>62.389000000000003</v>
      </c>
      <c r="S38" s="19">
        <v>60.811</v>
      </c>
      <c r="T38" s="19">
        <v>70.405000000000001</v>
      </c>
      <c r="U38" s="19">
        <v>77.113</v>
      </c>
      <c r="V38" s="19">
        <v>76.204999999999998</v>
      </c>
      <c r="W38" s="19">
        <v>79.787999999999997</v>
      </c>
      <c r="X38" s="19">
        <v>140.083</v>
      </c>
      <c r="Y38" s="19">
        <v>186.59899999999999</v>
      </c>
      <c r="Z38" s="19">
        <v>115.255</v>
      </c>
      <c r="AA38" s="19">
        <v>114.295</v>
      </c>
      <c r="AB38" s="19">
        <v>100.642</v>
      </c>
      <c r="AC38" s="19">
        <v>48.847000000000001</v>
      </c>
      <c r="AD38" s="19">
        <v>63.905999999999999</v>
      </c>
      <c r="AE38" s="19">
        <v>97.094999999999999</v>
      </c>
    </row>
    <row r="39" spans="1:31" ht="12" x14ac:dyDescent="0.15">
      <c r="A39" s="4" t="s">
        <v>287</v>
      </c>
      <c r="B39" s="19" t="s">
        <v>55</v>
      </c>
      <c r="C39" s="19" t="s">
        <v>55</v>
      </c>
      <c r="D39" s="20" t="s">
        <v>50</v>
      </c>
      <c r="E39" s="19" t="s">
        <v>55</v>
      </c>
      <c r="F39" s="19" t="s">
        <v>55</v>
      </c>
      <c r="G39" s="19">
        <v>11.377000000000001</v>
      </c>
      <c r="H39" s="19">
        <v>10.455</v>
      </c>
      <c r="I39" s="19">
        <v>12.093</v>
      </c>
      <c r="J39" s="19">
        <v>10.728999999999999</v>
      </c>
      <c r="K39" s="19">
        <v>13.113</v>
      </c>
      <c r="L39" s="19">
        <v>17.199000000000002</v>
      </c>
      <c r="M39" s="19">
        <v>27.140999999999998</v>
      </c>
      <c r="N39" s="19">
        <v>34.402999999999999</v>
      </c>
      <c r="O39" s="19">
        <v>32.945</v>
      </c>
      <c r="P39" s="19">
        <v>30.622</v>
      </c>
      <c r="Q39" s="19">
        <v>38.387999999999998</v>
      </c>
      <c r="R39" s="19">
        <v>38.387999999999998</v>
      </c>
      <c r="S39" s="19">
        <v>38.604999999999997</v>
      </c>
      <c r="T39" s="19">
        <v>38.387999999999998</v>
      </c>
      <c r="U39" s="19">
        <v>38.387999999999998</v>
      </c>
      <c r="V39" s="19">
        <v>38.387999999999998</v>
      </c>
      <c r="W39" s="19">
        <v>38.387999999999998</v>
      </c>
      <c r="X39" s="19">
        <v>37.972000000000001</v>
      </c>
      <c r="Y39" s="19">
        <v>37.972000000000001</v>
      </c>
      <c r="Z39" s="19">
        <v>34.866</v>
      </c>
      <c r="AA39" s="19">
        <v>34.725999999999999</v>
      </c>
      <c r="AB39" s="19">
        <v>41.966000000000001</v>
      </c>
      <c r="AC39" s="19">
        <v>34.595999999999997</v>
      </c>
      <c r="AD39" s="19">
        <v>0.96699999999999997</v>
      </c>
      <c r="AE39" s="19">
        <v>0.95799999999999996</v>
      </c>
    </row>
    <row r="40" spans="1:31" ht="12" x14ac:dyDescent="0.15">
      <c r="A40" s="4" t="s">
        <v>288</v>
      </c>
      <c r="B40" s="19" t="s">
        <v>55</v>
      </c>
      <c r="C40" s="19" t="s">
        <v>55</v>
      </c>
      <c r="D40" s="20" t="s">
        <v>50</v>
      </c>
      <c r="E40" s="19" t="s">
        <v>55</v>
      </c>
      <c r="F40" s="19" t="s">
        <v>55</v>
      </c>
      <c r="G40" s="19">
        <v>33.683</v>
      </c>
      <c r="H40" s="19">
        <v>4.32</v>
      </c>
      <c r="I40" s="19">
        <v>4.13</v>
      </c>
      <c r="J40" s="19">
        <v>4.96</v>
      </c>
      <c r="K40" s="19">
        <v>4.7069999999999999</v>
      </c>
      <c r="L40" s="19">
        <v>4.5439999999999996</v>
      </c>
      <c r="M40" s="19">
        <v>4.7830000000000004</v>
      </c>
      <c r="N40" s="19">
        <v>4.5229999999999997</v>
      </c>
      <c r="O40" s="19">
        <v>3.8140000000000001</v>
      </c>
      <c r="P40" s="19">
        <v>3.1150000000000002</v>
      </c>
      <c r="Q40" s="19">
        <v>2.8359999999999999</v>
      </c>
      <c r="R40" s="19">
        <v>3.27</v>
      </c>
      <c r="S40" s="19">
        <v>4.3159999999999998</v>
      </c>
      <c r="T40" s="19">
        <v>99.754000000000005</v>
      </c>
      <c r="U40" s="19">
        <v>104.363</v>
      </c>
      <c r="V40" s="19">
        <v>114.735</v>
      </c>
      <c r="W40" s="19">
        <v>110.428</v>
      </c>
      <c r="X40" s="19">
        <v>109.43899999999999</v>
      </c>
      <c r="Y40" s="19">
        <v>113.78700000000001</v>
      </c>
      <c r="Z40" s="19">
        <v>189.35</v>
      </c>
      <c r="AA40" s="19">
        <v>188.358</v>
      </c>
      <c r="AB40" s="19">
        <v>178.40700000000001</v>
      </c>
      <c r="AC40" s="19">
        <v>179.65799999999999</v>
      </c>
      <c r="AD40" s="19">
        <v>166.33600000000001</v>
      </c>
      <c r="AE40" s="19">
        <v>157.636</v>
      </c>
    </row>
    <row r="41" spans="1:31" ht="12" x14ac:dyDescent="0.15">
      <c r="A41" s="4" t="s">
        <v>289</v>
      </c>
      <c r="B41" s="19" t="s">
        <v>55</v>
      </c>
      <c r="C41" s="19" t="s">
        <v>55</v>
      </c>
      <c r="D41" s="20" t="s">
        <v>50</v>
      </c>
      <c r="E41" s="19" t="s">
        <v>55</v>
      </c>
      <c r="F41" s="19" t="s">
        <v>55</v>
      </c>
      <c r="G41" s="19" t="s">
        <v>55</v>
      </c>
      <c r="H41" s="19">
        <v>8.8339999999999996</v>
      </c>
      <c r="I41" s="19">
        <v>13.202999999999999</v>
      </c>
      <c r="J41" s="19">
        <v>8.9169999999999998</v>
      </c>
      <c r="K41" s="19">
        <v>7.4329999999999998</v>
      </c>
      <c r="L41" s="19" t="s">
        <v>55</v>
      </c>
      <c r="M41" s="19">
        <v>2</v>
      </c>
      <c r="N41" s="19">
        <v>2</v>
      </c>
      <c r="O41" s="19">
        <v>2</v>
      </c>
      <c r="P41" s="19">
        <v>2</v>
      </c>
      <c r="Q41" s="19" t="s">
        <v>55</v>
      </c>
      <c r="R41" s="19" t="s">
        <v>55</v>
      </c>
      <c r="S41" s="19" t="s">
        <v>55</v>
      </c>
      <c r="T41" s="19" t="s">
        <v>55</v>
      </c>
      <c r="U41" s="19" t="s">
        <v>55</v>
      </c>
      <c r="V41" s="19">
        <v>2.044</v>
      </c>
      <c r="W41" s="19">
        <v>1.05</v>
      </c>
      <c r="X41" s="19" t="s">
        <v>55</v>
      </c>
      <c r="Y41" s="19" t="s">
        <v>55</v>
      </c>
      <c r="Z41" s="19" t="s">
        <v>55</v>
      </c>
      <c r="AA41" s="19" t="s">
        <v>55</v>
      </c>
      <c r="AB41" s="19" t="s">
        <v>55</v>
      </c>
      <c r="AC41" s="19" t="s">
        <v>55</v>
      </c>
      <c r="AD41" s="19" t="s">
        <v>55</v>
      </c>
      <c r="AE41" s="19" t="s">
        <v>55</v>
      </c>
    </row>
    <row r="42" spans="1:31" ht="12" x14ac:dyDescent="0.15">
      <c r="A42" s="4" t="s">
        <v>290</v>
      </c>
      <c r="B42" s="19" t="s">
        <v>55</v>
      </c>
      <c r="C42" s="19" t="s">
        <v>55</v>
      </c>
      <c r="D42" s="20" t="s">
        <v>50</v>
      </c>
      <c r="E42" s="19" t="s">
        <v>55</v>
      </c>
      <c r="F42" s="19" t="s">
        <v>55</v>
      </c>
      <c r="G42" s="19">
        <v>2.5339999999999998</v>
      </c>
      <c r="H42" s="19" t="s">
        <v>55</v>
      </c>
      <c r="I42" s="19" t="s">
        <v>55</v>
      </c>
      <c r="J42" s="19" t="s">
        <v>55</v>
      </c>
      <c r="K42" s="19" t="s">
        <v>55</v>
      </c>
      <c r="L42" s="19" t="s">
        <v>55</v>
      </c>
      <c r="M42" s="19" t="s">
        <v>55</v>
      </c>
      <c r="N42" s="19" t="s">
        <v>55</v>
      </c>
      <c r="O42" s="19" t="s">
        <v>55</v>
      </c>
      <c r="P42" s="19" t="s">
        <v>55</v>
      </c>
      <c r="Q42" s="19">
        <v>0.87</v>
      </c>
      <c r="R42" s="19">
        <v>0.36499999999999999</v>
      </c>
      <c r="S42" s="19">
        <v>0.30399999999999999</v>
      </c>
      <c r="T42" s="19">
        <v>0.223</v>
      </c>
      <c r="U42" s="19">
        <v>0.53100000000000003</v>
      </c>
      <c r="V42" s="19">
        <v>0.34</v>
      </c>
      <c r="W42" s="19">
        <v>0.161</v>
      </c>
      <c r="X42" s="19" t="s">
        <v>55</v>
      </c>
      <c r="Y42" s="19" t="s">
        <v>55</v>
      </c>
      <c r="Z42" s="19" t="s">
        <v>55</v>
      </c>
      <c r="AA42" s="19" t="s">
        <v>55</v>
      </c>
      <c r="AB42" s="19" t="s">
        <v>55</v>
      </c>
      <c r="AC42" s="19">
        <v>135.904</v>
      </c>
      <c r="AD42" s="19">
        <v>604.471</v>
      </c>
      <c r="AE42" s="19">
        <v>545.10900000000004</v>
      </c>
    </row>
    <row r="43" spans="1:31" ht="12" x14ac:dyDescent="0.15">
      <c r="A43" s="4" t="s">
        <v>291</v>
      </c>
      <c r="B43" s="19" t="s">
        <v>55</v>
      </c>
      <c r="C43" s="19">
        <v>2.4910000000000001</v>
      </c>
      <c r="D43" s="20" t="s">
        <v>50</v>
      </c>
      <c r="E43" s="19">
        <v>17.382999999999999</v>
      </c>
      <c r="F43" s="19">
        <v>19.991</v>
      </c>
      <c r="G43" s="19">
        <v>9.2210000000000001</v>
      </c>
      <c r="H43" s="19">
        <v>11.135</v>
      </c>
      <c r="I43" s="19">
        <v>21.597999999999999</v>
      </c>
      <c r="J43" s="19" t="s">
        <v>55</v>
      </c>
      <c r="K43" s="19">
        <v>22.448</v>
      </c>
      <c r="L43" s="19">
        <v>24.074000000000002</v>
      </c>
      <c r="M43" s="19">
        <v>24.605</v>
      </c>
      <c r="N43" s="19">
        <v>32.802999999999997</v>
      </c>
      <c r="O43" s="19">
        <v>29.15</v>
      </c>
      <c r="P43" s="19">
        <v>29.49</v>
      </c>
      <c r="Q43" s="19">
        <v>26.832000000000001</v>
      </c>
      <c r="R43" s="19">
        <v>21.35</v>
      </c>
      <c r="S43" s="19">
        <v>21.393999999999998</v>
      </c>
      <c r="T43" s="19">
        <v>22.495999999999999</v>
      </c>
      <c r="U43" s="19">
        <v>33.387999999999998</v>
      </c>
      <c r="V43" s="19">
        <v>29.568999999999999</v>
      </c>
      <c r="W43" s="19">
        <v>31.911000000000001</v>
      </c>
      <c r="X43" s="19" t="s">
        <v>55</v>
      </c>
      <c r="Y43" s="19">
        <v>17.721</v>
      </c>
      <c r="Z43" s="19">
        <v>26.189</v>
      </c>
      <c r="AA43" s="19">
        <v>18.654</v>
      </c>
      <c r="AB43" s="19">
        <v>17.882999999999999</v>
      </c>
      <c r="AC43" s="19">
        <v>26.751999999999999</v>
      </c>
      <c r="AD43" s="19">
        <v>44.023000000000003</v>
      </c>
      <c r="AE43" s="19">
        <v>52.588999999999999</v>
      </c>
    </row>
    <row r="44" spans="1:31" x14ac:dyDescent="0.15">
      <c r="A44" s="4" t="s">
        <v>292</v>
      </c>
      <c r="B44" s="19">
        <v>29.669</v>
      </c>
      <c r="C44" s="19">
        <v>34.155000000000001</v>
      </c>
      <c r="D44" s="20" t="s">
        <v>50</v>
      </c>
      <c r="E44" s="19">
        <v>34.332999999999998</v>
      </c>
      <c r="F44" s="19">
        <v>35.027000000000001</v>
      </c>
      <c r="G44" s="19">
        <v>44.22</v>
      </c>
      <c r="H44" s="19">
        <v>34.744999999999997</v>
      </c>
      <c r="I44" s="19">
        <v>36.905000000000001</v>
      </c>
      <c r="J44" s="19">
        <v>52.67</v>
      </c>
      <c r="K44" s="19">
        <v>29.388000000000002</v>
      </c>
      <c r="L44" s="19">
        <v>29.356000000000002</v>
      </c>
      <c r="M44" s="19">
        <v>23.933</v>
      </c>
      <c r="N44" s="19">
        <v>16.341000000000001</v>
      </c>
      <c r="O44" s="19">
        <v>7.0720000000000001</v>
      </c>
      <c r="P44" s="19">
        <v>5.7030000000000003</v>
      </c>
      <c r="Q44" s="19">
        <v>59.497</v>
      </c>
      <c r="R44" s="19">
        <v>97.837999999999994</v>
      </c>
      <c r="S44" s="19">
        <v>34.698</v>
      </c>
      <c r="T44" s="19">
        <v>31.539000000000001</v>
      </c>
      <c r="U44" s="19">
        <v>4.399</v>
      </c>
      <c r="V44" s="19">
        <v>2.6019999999999999</v>
      </c>
      <c r="W44" s="19">
        <v>1.615</v>
      </c>
      <c r="X44" s="19">
        <v>42.856999999999999</v>
      </c>
      <c r="Y44" s="19">
        <v>44.542000000000002</v>
      </c>
      <c r="Z44" s="19">
        <v>49.228999999999999</v>
      </c>
      <c r="AA44" s="19">
        <v>38.881999999999998</v>
      </c>
      <c r="AB44" s="19">
        <v>142.964</v>
      </c>
      <c r="AC44" s="19">
        <v>103.51600000000001</v>
      </c>
      <c r="AD44" s="19">
        <v>160.184</v>
      </c>
      <c r="AE44" s="19">
        <v>422.79300000000001</v>
      </c>
    </row>
    <row r="45" spans="1:31" x14ac:dyDescent="0.15">
      <c r="A45" s="9" t="s">
        <v>293</v>
      </c>
      <c r="B45" s="29">
        <v>680.06899999999996</v>
      </c>
      <c r="C45" s="29">
        <v>924.48699999999997</v>
      </c>
      <c r="D45" s="20" t="s">
        <v>50</v>
      </c>
      <c r="E45" s="29">
        <v>1184.2449999999999</v>
      </c>
      <c r="F45" s="29">
        <v>1209.365</v>
      </c>
      <c r="G45" s="29">
        <v>1426.095</v>
      </c>
      <c r="H45" s="29">
        <v>1402.316</v>
      </c>
      <c r="I45" s="29">
        <v>1413.4280000000001</v>
      </c>
      <c r="J45" s="29">
        <v>1322.2940000000001</v>
      </c>
      <c r="K45" s="29">
        <v>1363.4760000000001</v>
      </c>
      <c r="L45" s="29">
        <v>1361.3720000000001</v>
      </c>
      <c r="M45" s="29">
        <v>1640.568</v>
      </c>
      <c r="N45" s="29">
        <v>1871.202</v>
      </c>
      <c r="O45" s="29">
        <v>1986.319</v>
      </c>
      <c r="P45" s="29">
        <v>2567.2150000000001</v>
      </c>
      <c r="Q45" s="29">
        <v>3141.8040000000001</v>
      </c>
      <c r="R45" s="29">
        <v>3372.8359999999998</v>
      </c>
      <c r="S45" s="29">
        <v>3871.5830000000001</v>
      </c>
      <c r="T45" s="29">
        <v>4416.4309999999996</v>
      </c>
      <c r="U45" s="29">
        <v>4767.6080000000002</v>
      </c>
      <c r="V45" s="29">
        <v>4663.6549999999997</v>
      </c>
      <c r="W45" s="29">
        <v>4643.7619999999997</v>
      </c>
      <c r="X45" s="29">
        <v>4217.9799999999996</v>
      </c>
      <c r="Y45" s="29">
        <v>4296.2359999999999</v>
      </c>
      <c r="Z45" s="29">
        <v>4268.0940000000001</v>
      </c>
      <c r="AA45" s="29">
        <v>4684.1509999999998</v>
      </c>
      <c r="AB45" s="29">
        <v>4818.4629999999997</v>
      </c>
      <c r="AC45" s="29">
        <v>7180.201</v>
      </c>
      <c r="AD45" s="29">
        <v>10819.101000000001</v>
      </c>
      <c r="AE45" s="29">
        <v>10970.555</v>
      </c>
    </row>
    <row r="46" spans="1:31" x14ac:dyDescent="0.15">
      <c r="A46" s="4"/>
      <c r="B46" s="4"/>
      <c r="C46" s="4"/>
      <c r="D46" s="20"/>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spans="1:31" x14ac:dyDescent="0.15">
      <c r="A47" s="9" t="s">
        <v>294</v>
      </c>
      <c r="B47" s="4"/>
      <c r="C47" s="4"/>
      <c r="D47" s="20" t="s">
        <v>50</v>
      </c>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spans="1:31" x14ac:dyDescent="0.15">
      <c r="A48" s="4" t="s">
        <v>295</v>
      </c>
      <c r="B48" s="19">
        <v>33.707000000000001</v>
      </c>
      <c r="C48" s="19">
        <v>40.253999999999998</v>
      </c>
      <c r="D48" s="20" t="s">
        <v>50</v>
      </c>
      <c r="E48" s="19">
        <v>45.816000000000003</v>
      </c>
      <c r="F48" s="19">
        <v>47.174999999999997</v>
      </c>
      <c r="G48" s="19">
        <v>55.134</v>
      </c>
      <c r="H48" s="19">
        <v>55.030999999999999</v>
      </c>
      <c r="I48" s="19">
        <v>39.006999999999998</v>
      </c>
      <c r="J48" s="19">
        <v>58.064</v>
      </c>
      <c r="K48" s="19">
        <v>62.524999999999999</v>
      </c>
      <c r="L48" s="19">
        <v>73.938000000000002</v>
      </c>
      <c r="M48" s="19">
        <v>77.953999999999994</v>
      </c>
      <c r="N48" s="19">
        <v>86.617000000000004</v>
      </c>
      <c r="O48" s="19">
        <v>105.742</v>
      </c>
      <c r="P48" s="19">
        <v>109.941</v>
      </c>
      <c r="Q48" s="19">
        <v>189.56700000000001</v>
      </c>
      <c r="R48" s="19">
        <v>155.054</v>
      </c>
      <c r="S48" s="19">
        <v>183.42500000000001</v>
      </c>
      <c r="T48" s="19">
        <v>207.44800000000001</v>
      </c>
      <c r="U48" s="19">
        <v>150.322</v>
      </c>
      <c r="V48" s="19">
        <v>145.22900000000001</v>
      </c>
      <c r="W48" s="19">
        <v>137.10300000000001</v>
      </c>
      <c r="X48" s="19">
        <v>200.22200000000001</v>
      </c>
      <c r="Y48" s="19">
        <v>197.22300000000001</v>
      </c>
      <c r="Z48" s="19">
        <v>163.38200000000001</v>
      </c>
      <c r="AA48" s="19">
        <v>205.88900000000001</v>
      </c>
      <c r="AB48" s="19">
        <v>203.952</v>
      </c>
      <c r="AC48" s="19">
        <v>279.09199999999998</v>
      </c>
      <c r="AD48" s="19">
        <v>373.351</v>
      </c>
      <c r="AE48" s="19">
        <v>358.20800000000003</v>
      </c>
    </row>
    <row r="49" spans="1:31" x14ac:dyDescent="0.15">
      <c r="A49" s="4" t="s">
        <v>296</v>
      </c>
      <c r="B49" s="19">
        <v>9.2330000000000005</v>
      </c>
      <c r="C49" s="19">
        <v>12.673</v>
      </c>
      <c r="D49" s="20" t="s">
        <v>50</v>
      </c>
      <c r="E49" s="19">
        <v>17.681999999999999</v>
      </c>
      <c r="F49" s="19">
        <v>23.265000000000001</v>
      </c>
      <c r="G49" s="19">
        <v>19.724</v>
      </c>
      <c r="H49" s="19">
        <v>18.922999999999998</v>
      </c>
      <c r="I49" s="19">
        <v>15.441000000000001</v>
      </c>
      <c r="J49" s="19">
        <v>13.709</v>
      </c>
      <c r="K49" s="19">
        <v>16.081</v>
      </c>
      <c r="L49" s="19">
        <v>23.37</v>
      </c>
      <c r="M49" s="19">
        <v>36.841999999999999</v>
      </c>
      <c r="N49" s="19">
        <v>27.79</v>
      </c>
      <c r="O49" s="19">
        <v>35.774999999999999</v>
      </c>
      <c r="P49" s="19">
        <v>30.414000000000001</v>
      </c>
      <c r="Q49" s="19">
        <v>41.256999999999998</v>
      </c>
      <c r="R49" s="19">
        <v>84.634</v>
      </c>
      <c r="S49" s="19">
        <v>85.073999999999998</v>
      </c>
      <c r="T49" s="19">
        <v>100.95</v>
      </c>
      <c r="U49" s="19">
        <v>57.802</v>
      </c>
      <c r="V49" s="19">
        <v>53.198</v>
      </c>
      <c r="W49" s="19">
        <v>39.277999999999999</v>
      </c>
      <c r="X49" s="19">
        <v>64.153000000000006</v>
      </c>
      <c r="Y49" s="19">
        <v>91.867999999999995</v>
      </c>
      <c r="Z49" s="19">
        <v>156.679</v>
      </c>
      <c r="AA49" s="19">
        <v>150.86199999999999</v>
      </c>
      <c r="AB49" s="19">
        <v>129.75299999999999</v>
      </c>
      <c r="AC49" s="19">
        <v>365.52600000000001</v>
      </c>
      <c r="AD49" s="19">
        <v>1592.444</v>
      </c>
      <c r="AE49" s="19">
        <v>796.77200000000005</v>
      </c>
    </row>
    <row r="50" spans="1:31" ht="12" x14ac:dyDescent="0.15">
      <c r="A50" s="4" t="s">
        <v>297</v>
      </c>
      <c r="B50" s="19">
        <v>12.973000000000001</v>
      </c>
      <c r="C50" s="19">
        <v>9.2080000000000002</v>
      </c>
      <c r="D50" s="20" t="s">
        <v>50</v>
      </c>
      <c r="E50" s="19">
        <v>41.79</v>
      </c>
      <c r="F50" s="19">
        <v>56.109000000000002</v>
      </c>
      <c r="G50" s="19">
        <v>66.375</v>
      </c>
      <c r="H50" s="19">
        <v>47.472999999999999</v>
      </c>
      <c r="I50" s="19">
        <v>61.197000000000003</v>
      </c>
      <c r="J50" s="19">
        <v>2.5590000000000002</v>
      </c>
      <c r="K50" s="19">
        <v>57.392000000000003</v>
      </c>
      <c r="L50" s="19">
        <v>7.9550000000000001</v>
      </c>
      <c r="M50" s="19">
        <v>85.022000000000006</v>
      </c>
      <c r="N50" s="19">
        <v>58.35</v>
      </c>
      <c r="O50" s="19">
        <v>3.794</v>
      </c>
      <c r="P50" s="19">
        <v>133.35499999999999</v>
      </c>
      <c r="Q50" s="19">
        <v>29.363</v>
      </c>
      <c r="R50" s="19">
        <v>150.03</v>
      </c>
      <c r="S50" s="19">
        <v>140.53800000000001</v>
      </c>
      <c r="T50" s="19">
        <v>120.92100000000001</v>
      </c>
      <c r="U50" s="19">
        <v>100.13500000000001</v>
      </c>
      <c r="V50" s="19">
        <v>100.057</v>
      </c>
      <c r="W50" s="19">
        <v>97.078999999999994</v>
      </c>
      <c r="X50" s="19">
        <v>101.27</v>
      </c>
      <c r="Y50" s="19">
        <v>163.56800000000001</v>
      </c>
      <c r="Z50" s="19" t="s">
        <v>55</v>
      </c>
      <c r="AA50" s="19" t="s">
        <v>55</v>
      </c>
      <c r="AB50" s="19" t="s">
        <v>55</v>
      </c>
      <c r="AC50" s="19" t="s">
        <v>55</v>
      </c>
      <c r="AD50" s="19" t="s">
        <v>55</v>
      </c>
      <c r="AE50" s="19" t="s">
        <v>55</v>
      </c>
    </row>
    <row r="51" spans="1:31" x14ac:dyDescent="0.15">
      <c r="A51" s="4" t="s">
        <v>298</v>
      </c>
      <c r="B51" s="19">
        <v>66.73</v>
      </c>
      <c r="C51" s="19">
        <v>110.47499999999999</v>
      </c>
      <c r="D51" s="20" t="s">
        <v>50</v>
      </c>
      <c r="E51" s="19">
        <v>105.008</v>
      </c>
      <c r="F51" s="19">
        <v>96.459000000000003</v>
      </c>
      <c r="G51" s="19">
        <v>14.57</v>
      </c>
      <c r="H51" s="19">
        <v>11.286</v>
      </c>
      <c r="I51" s="19">
        <v>6.8310000000000004</v>
      </c>
      <c r="J51" s="19">
        <v>20.803999999999998</v>
      </c>
      <c r="K51" s="19">
        <v>4.5960000000000001</v>
      </c>
      <c r="L51" s="19">
        <v>4.577</v>
      </c>
      <c r="M51" s="19">
        <v>204.88</v>
      </c>
      <c r="N51" s="19">
        <v>6.3680000000000003</v>
      </c>
      <c r="O51" s="19">
        <v>9.6690000000000005</v>
      </c>
      <c r="P51" s="19">
        <v>8.3800000000000008</v>
      </c>
      <c r="Q51" s="19">
        <v>239.49199999999999</v>
      </c>
      <c r="R51" s="19">
        <v>19.172000000000001</v>
      </c>
      <c r="S51" s="19">
        <v>18.381</v>
      </c>
      <c r="T51" s="19">
        <v>23.466000000000001</v>
      </c>
      <c r="U51" s="19">
        <v>301.291</v>
      </c>
      <c r="V51" s="19">
        <v>113.11499999999999</v>
      </c>
      <c r="W51" s="19">
        <v>304.95100000000002</v>
      </c>
      <c r="X51" s="19">
        <v>77.873999999999995</v>
      </c>
      <c r="Y51" s="19">
        <v>56.76</v>
      </c>
      <c r="Z51" s="19">
        <v>23.585000000000001</v>
      </c>
      <c r="AA51" s="19">
        <v>291.12799999999999</v>
      </c>
      <c r="AB51" s="19">
        <v>68.954999999999998</v>
      </c>
      <c r="AC51" s="19">
        <v>51.305</v>
      </c>
      <c r="AD51" s="19">
        <v>522.99900000000002</v>
      </c>
      <c r="AE51" s="19">
        <v>1145.0219999999999</v>
      </c>
    </row>
    <row r="52" spans="1:31" ht="12" x14ac:dyDescent="0.15">
      <c r="A52" s="4" t="s">
        <v>299</v>
      </c>
      <c r="B52" s="19" t="s">
        <v>55</v>
      </c>
      <c r="C52" s="19" t="s">
        <v>55</v>
      </c>
      <c r="D52" s="20" t="s">
        <v>50</v>
      </c>
      <c r="E52" s="19" t="s">
        <v>55</v>
      </c>
      <c r="F52" s="19" t="s">
        <v>55</v>
      </c>
      <c r="G52" s="19" t="s">
        <v>55</v>
      </c>
      <c r="H52" s="19" t="s">
        <v>55</v>
      </c>
      <c r="I52" s="19" t="s">
        <v>55</v>
      </c>
      <c r="J52" s="19" t="s">
        <v>55</v>
      </c>
      <c r="K52" s="19" t="s">
        <v>55</v>
      </c>
      <c r="L52" s="19" t="s">
        <v>55</v>
      </c>
      <c r="M52" s="19" t="s">
        <v>55</v>
      </c>
      <c r="N52" s="19" t="s">
        <v>55</v>
      </c>
      <c r="O52" s="19" t="s">
        <v>55</v>
      </c>
      <c r="P52" s="19" t="s">
        <v>55</v>
      </c>
      <c r="Q52" s="19">
        <v>0.3</v>
      </c>
      <c r="R52" s="19" t="s">
        <v>55</v>
      </c>
      <c r="S52" s="19" t="s">
        <v>55</v>
      </c>
      <c r="T52" s="19" t="s">
        <v>55</v>
      </c>
      <c r="U52" s="19" t="s">
        <v>55</v>
      </c>
      <c r="V52" s="19" t="s">
        <v>55</v>
      </c>
      <c r="W52" s="19" t="s">
        <v>55</v>
      </c>
      <c r="X52" s="19" t="s">
        <v>55</v>
      </c>
      <c r="Y52" s="19" t="s">
        <v>55</v>
      </c>
      <c r="Z52" s="19" t="s">
        <v>55</v>
      </c>
      <c r="AA52" s="19">
        <v>7.694</v>
      </c>
      <c r="AB52" s="19">
        <v>5.5279999999999996</v>
      </c>
      <c r="AC52" s="19">
        <v>7.7039999999999997</v>
      </c>
      <c r="AD52" s="19">
        <v>12.148999999999999</v>
      </c>
      <c r="AE52" s="19">
        <v>17.030999999999999</v>
      </c>
    </row>
    <row r="53" spans="1:31" x14ac:dyDescent="0.15">
      <c r="A53" s="4" t="s">
        <v>300</v>
      </c>
      <c r="B53" s="19">
        <v>1.2050000000000001</v>
      </c>
      <c r="C53" s="19">
        <v>1.8939999999999999</v>
      </c>
      <c r="D53" s="20" t="s">
        <v>50</v>
      </c>
      <c r="E53" s="19">
        <v>3.9249999999999998</v>
      </c>
      <c r="F53" s="19">
        <v>3.387</v>
      </c>
      <c r="G53" s="19">
        <v>7.2999999999999995E-2</v>
      </c>
      <c r="H53" s="19">
        <v>0.34100000000000003</v>
      </c>
      <c r="I53" s="19">
        <v>0.191</v>
      </c>
      <c r="J53" s="19">
        <v>0.69899999999999995</v>
      </c>
      <c r="K53" s="19">
        <v>1.0089999999999999</v>
      </c>
      <c r="L53" s="19">
        <v>11.641</v>
      </c>
      <c r="M53" s="19">
        <v>20.675000000000001</v>
      </c>
      <c r="N53" s="19">
        <v>8.7219999999999995</v>
      </c>
      <c r="O53" s="19">
        <v>9.5139999999999993</v>
      </c>
      <c r="P53" s="19">
        <v>89.186000000000007</v>
      </c>
      <c r="Q53" s="19">
        <v>1.298</v>
      </c>
      <c r="R53" s="19">
        <v>7.1130000000000004</v>
      </c>
      <c r="S53" s="19">
        <v>75.418000000000006</v>
      </c>
      <c r="T53" s="19">
        <v>23.623999999999999</v>
      </c>
      <c r="U53" s="19">
        <v>31.707000000000001</v>
      </c>
      <c r="V53" s="19">
        <v>36.170999999999999</v>
      </c>
      <c r="W53" s="19">
        <v>52.07</v>
      </c>
      <c r="X53" s="19">
        <v>75.872</v>
      </c>
      <c r="Y53" s="19">
        <v>75.402000000000001</v>
      </c>
      <c r="Z53" s="19">
        <v>47.411999999999999</v>
      </c>
      <c r="AA53" s="19">
        <v>17.873999999999999</v>
      </c>
      <c r="AB53" s="19">
        <v>22.643000000000001</v>
      </c>
      <c r="AC53" s="19">
        <v>166.935</v>
      </c>
      <c r="AD53" s="19">
        <v>356.61099999999999</v>
      </c>
      <c r="AE53" s="19">
        <v>30.419</v>
      </c>
    </row>
    <row r="54" spans="1:31" ht="12" x14ac:dyDescent="0.15">
      <c r="A54" s="4" t="s">
        <v>301</v>
      </c>
      <c r="B54" s="19" t="s">
        <v>55</v>
      </c>
      <c r="C54" s="19" t="s">
        <v>55</v>
      </c>
      <c r="D54" s="20" t="s">
        <v>50</v>
      </c>
      <c r="E54" s="19" t="s">
        <v>55</v>
      </c>
      <c r="F54" s="19" t="s">
        <v>55</v>
      </c>
      <c r="G54" s="19" t="s">
        <v>55</v>
      </c>
      <c r="H54" s="19">
        <v>0.24199999999999999</v>
      </c>
      <c r="I54" s="19" t="s">
        <v>55</v>
      </c>
      <c r="J54" s="19">
        <v>1E-3</v>
      </c>
      <c r="K54" s="19">
        <v>0.38400000000000001</v>
      </c>
      <c r="L54" s="19">
        <v>0.441</v>
      </c>
      <c r="M54" s="19">
        <v>1.262</v>
      </c>
      <c r="N54" s="19">
        <v>4.0650000000000004</v>
      </c>
      <c r="O54" s="19">
        <v>10.858000000000001</v>
      </c>
      <c r="P54" s="19">
        <v>31.722000000000001</v>
      </c>
      <c r="Q54" s="19">
        <v>16.536999999999999</v>
      </c>
      <c r="R54" s="19">
        <v>14.35</v>
      </c>
      <c r="S54" s="19">
        <v>15.284000000000001</v>
      </c>
      <c r="T54" s="19">
        <v>16.291</v>
      </c>
      <c r="U54" s="19">
        <v>13.475</v>
      </c>
      <c r="V54" s="19">
        <v>8.218</v>
      </c>
      <c r="W54" s="19">
        <v>9.7639999999999993</v>
      </c>
      <c r="X54" s="19">
        <v>6.5069999999999997</v>
      </c>
      <c r="Y54" s="19">
        <v>5.3010000000000002</v>
      </c>
      <c r="Z54" s="19">
        <v>18.574000000000002</v>
      </c>
      <c r="AA54" s="19">
        <v>3.0329999999999999</v>
      </c>
      <c r="AB54" s="19">
        <v>6.4349999999999996</v>
      </c>
      <c r="AC54" s="19">
        <v>5.6050000000000004</v>
      </c>
      <c r="AD54" s="19">
        <v>19.341000000000001</v>
      </c>
      <c r="AE54" s="19">
        <v>22.521000000000001</v>
      </c>
    </row>
    <row r="55" spans="1:31" ht="12" x14ac:dyDescent="0.15">
      <c r="A55" s="4" t="s">
        <v>302</v>
      </c>
      <c r="B55" s="19" t="s">
        <v>55</v>
      </c>
      <c r="C55" s="19" t="s">
        <v>55</v>
      </c>
      <c r="D55" s="20" t="s">
        <v>50</v>
      </c>
      <c r="E55" s="19" t="s">
        <v>55</v>
      </c>
      <c r="F55" s="19" t="s">
        <v>55</v>
      </c>
      <c r="G55" s="19" t="s">
        <v>55</v>
      </c>
      <c r="H55" s="19">
        <v>0.77300000000000002</v>
      </c>
      <c r="I55" s="19" t="s">
        <v>55</v>
      </c>
      <c r="J55" s="19">
        <v>0.158</v>
      </c>
      <c r="K55" s="19">
        <v>2.3620000000000001</v>
      </c>
      <c r="L55" s="19">
        <v>7.9329999999999998</v>
      </c>
      <c r="M55" s="19" t="s">
        <v>55</v>
      </c>
      <c r="N55" s="19">
        <v>4.0880000000000001</v>
      </c>
      <c r="O55" s="19">
        <v>6.2140000000000004</v>
      </c>
      <c r="P55" s="19" t="s">
        <v>55</v>
      </c>
      <c r="Q55" s="19" t="s">
        <v>55</v>
      </c>
      <c r="R55" s="19" t="s">
        <v>55</v>
      </c>
      <c r="S55" s="19" t="s">
        <v>55</v>
      </c>
      <c r="T55" s="19" t="s">
        <v>55</v>
      </c>
      <c r="U55" s="19" t="s">
        <v>55</v>
      </c>
      <c r="V55" s="19" t="s">
        <v>55</v>
      </c>
      <c r="W55" s="19" t="s">
        <v>55</v>
      </c>
      <c r="X55" s="19" t="s">
        <v>55</v>
      </c>
      <c r="Y55" s="19" t="s">
        <v>55</v>
      </c>
      <c r="Z55" s="19" t="s">
        <v>55</v>
      </c>
      <c r="AA55" s="19" t="s">
        <v>55</v>
      </c>
      <c r="AB55" s="19" t="s">
        <v>55</v>
      </c>
      <c r="AC55" s="19" t="s">
        <v>55</v>
      </c>
      <c r="AD55" s="19" t="s">
        <v>55</v>
      </c>
      <c r="AE55" s="19" t="s">
        <v>55</v>
      </c>
    </row>
    <row r="56" spans="1:31" x14ac:dyDescent="0.15">
      <c r="A56" s="4" t="s">
        <v>303</v>
      </c>
      <c r="B56" s="19">
        <v>8.0640000000000001</v>
      </c>
      <c r="C56" s="19">
        <v>16.613</v>
      </c>
      <c r="D56" s="20" t="s">
        <v>50</v>
      </c>
      <c r="E56" s="19">
        <v>3.2909999999999999</v>
      </c>
      <c r="F56" s="19">
        <v>2.2320000000000002</v>
      </c>
      <c r="G56" s="19">
        <v>1.8620000000000001</v>
      </c>
      <c r="H56" s="19">
        <v>3.919</v>
      </c>
      <c r="I56" s="19">
        <v>2.577</v>
      </c>
      <c r="J56" s="19">
        <v>2.3580000000000001</v>
      </c>
      <c r="K56" s="19">
        <v>0.91</v>
      </c>
      <c r="L56" s="19">
        <v>1.389</v>
      </c>
      <c r="M56" s="19">
        <v>1.633</v>
      </c>
      <c r="N56" s="19">
        <v>1.6419999999999999</v>
      </c>
      <c r="O56" s="19">
        <v>10.856</v>
      </c>
      <c r="P56" s="19">
        <v>42.908000000000001</v>
      </c>
      <c r="Q56" s="19">
        <v>27.228000000000002</v>
      </c>
      <c r="R56" s="19">
        <v>46.484000000000002</v>
      </c>
      <c r="S56" s="19">
        <v>111.18300000000001</v>
      </c>
      <c r="T56" s="19">
        <v>116.393</v>
      </c>
      <c r="U56" s="19">
        <v>67.903000000000006</v>
      </c>
      <c r="V56" s="19">
        <v>74.887</v>
      </c>
      <c r="W56" s="19">
        <v>62.682000000000002</v>
      </c>
      <c r="X56" s="19">
        <v>54.451000000000001</v>
      </c>
      <c r="Y56" s="19">
        <v>157.923</v>
      </c>
      <c r="Z56" s="19">
        <v>146.03100000000001</v>
      </c>
      <c r="AA56" s="19">
        <v>100.33199999999999</v>
      </c>
      <c r="AB56" s="19">
        <v>38.616</v>
      </c>
      <c r="AC56" s="19">
        <v>115.542</v>
      </c>
      <c r="AD56" s="19">
        <v>174.65199999999999</v>
      </c>
      <c r="AE56" s="19">
        <v>359.83699999999999</v>
      </c>
    </row>
    <row r="57" spans="1:31" x14ac:dyDescent="0.15">
      <c r="A57" s="9" t="s">
        <v>304</v>
      </c>
      <c r="B57" s="28">
        <v>131.91200000000001</v>
      </c>
      <c r="C57" s="28">
        <v>191.11699999999999</v>
      </c>
      <c r="D57" s="20" t="s">
        <v>50</v>
      </c>
      <c r="E57" s="28">
        <v>217.512</v>
      </c>
      <c r="F57" s="28">
        <v>228.62700000000001</v>
      </c>
      <c r="G57" s="28">
        <v>157.738</v>
      </c>
      <c r="H57" s="28">
        <v>137.988</v>
      </c>
      <c r="I57" s="28">
        <v>125.244</v>
      </c>
      <c r="J57" s="28">
        <v>98.352000000000004</v>
      </c>
      <c r="K57" s="28">
        <v>145.25899999999999</v>
      </c>
      <c r="L57" s="28">
        <v>131.244</v>
      </c>
      <c r="M57" s="28">
        <v>428.26799999999997</v>
      </c>
      <c r="N57" s="28">
        <v>197.642</v>
      </c>
      <c r="O57" s="28">
        <v>192.422</v>
      </c>
      <c r="P57" s="28">
        <v>445.90600000000001</v>
      </c>
      <c r="Q57" s="28">
        <v>545.04200000000003</v>
      </c>
      <c r="R57" s="28">
        <v>476.83699999999999</v>
      </c>
      <c r="S57" s="28">
        <v>629.303</v>
      </c>
      <c r="T57" s="28">
        <v>609.09299999999996</v>
      </c>
      <c r="U57" s="28">
        <v>722.63499999999999</v>
      </c>
      <c r="V57" s="28">
        <v>530.875</v>
      </c>
      <c r="W57" s="28">
        <v>702.92700000000002</v>
      </c>
      <c r="X57" s="28">
        <v>580.34900000000005</v>
      </c>
      <c r="Y57" s="28">
        <v>748.04499999999996</v>
      </c>
      <c r="Z57" s="28">
        <v>555.66300000000001</v>
      </c>
      <c r="AA57" s="28">
        <v>776.81200000000001</v>
      </c>
      <c r="AB57" s="28">
        <v>475.88200000000001</v>
      </c>
      <c r="AC57" s="28">
        <v>991.70899999999995</v>
      </c>
      <c r="AD57" s="28">
        <v>3051.547</v>
      </c>
      <c r="AE57" s="28">
        <v>2729.81</v>
      </c>
    </row>
    <row r="58" spans="1:31" x14ac:dyDescent="0.15">
      <c r="A58" s="4"/>
      <c r="B58" s="4"/>
      <c r="C58" s="4"/>
      <c r="D58" s="20"/>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x14ac:dyDescent="0.15">
      <c r="A59" s="4" t="s">
        <v>305</v>
      </c>
      <c r="B59" s="19">
        <v>61.46</v>
      </c>
      <c r="C59" s="19">
        <v>46.747</v>
      </c>
      <c r="D59" s="20" t="s">
        <v>50</v>
      </c>
      <c r="E59" s="19">
        <v>229.02600000000001</v>
      </c>
      <c r="F59" s="19">
        <v>217.06399999999999</v>
      </c>
      <c r="G59" s="19">
        <v>403.02100000000002</v>
      </c>
      <c r="H59" s="19">
        <v>400</v>
      </c>
      <c r="I59" s="19">
        <v>412</v>
      </c>
      <c r="J59" s="19">
        <v>324</v>
      </c>
      <c r="K59" s="19">
        <v>260</v>
      </c>
      <c r="L59" s="19">
        <v>200</v>
      </c>
      <c r="M59" s="19">
        <v>100</v>
      </c>
      <c r="N59" s="19">
        <v>480.72399999999999</v>
      </c>
      <c r="O59" s="19">
        <v>486.65100000000001</v>
      </c>
      <c r="P59" s="19">
        <v>515.94000000000005</v>
      </c>
      <c r="Q59" s="19">
        <v>1024.3499999999999</v>
      </c>
      <c r="R59" s="19">
        <v>1090.1880000000001</v>
      </c>
      <c r="S59" s="19">
        <v>1237.027</v>
      </c>
      <c r="T59" s="19">
        <v>1446.194</v>
      </c>
      <c r="U59" s="19">
        <v>1417.39</v>
      </c>
      <c r="V59" s="19">
        <v>1574.2249999999999</v>
      </c>
      <c r="W59" s="19">
        <v>1290.203</v>
      </c>
      <c r="X59" s="19">
        <v>1093.4380000000001</v>
      </c>
      <c r="Y59" s="19">
        <v>1031.5070000000001</v>
      </c>
      <c r="Z59" s="19">
        <v>1330.3820000000001</v>
      </c>
      <c r="AA59" s="19">
        <v>1488.723</v>
      </c>
      <c r="AB59" s="19">
        <v>1899.5129999999999</v>
      </c>
      <c r="AC59" s="19">
        <v>2587.732</v>
      </c>
      <c r="AD59" s="19">
        <v>2394.2179999999998</v>
      </c>
      <c r="AE59" s="19">
        <v>2475.9549999999999</v>
      </c>
    </row>
    <row r="60" spans="1:31" ht="12" x14ac:dyDescent="0.15">
      <c r="A60" s="4" t="s">
        <v>306</v>
      </c>
      <c r="B60" s="19" t="s">
        <v>55</v>
      </c>
      <c r="C60" s="19" t="s">
        <v>55</v>
      </c>
      <c r="D60" s="20" t="s">
        <v>50</v>
      </c>
      <c r="E60" s="19" t="s">
        <v>55</v>
      </c>
      <c r="F60" s="19" t="s">
        <v>55</v>
      </c>
      <c r="G60" s="19" t="s">
        <v>55</v>
      </c>
      <c r="H60" s="19" t="s">
        <v>55</v>
      </c>
      <c r="I60" s="19" t="s">
        <v>55</v>
      </c>
      <c r="J60" s="19" t="s">
        <v>55</v>
      </c>
      <c r="K60" s="19" t="s">
        <v>55</v>
      </c>
      <c r="L60" s="19">
        <v>1.1060000000000001</v>
      </c>
      <c r="M60" s="19" t="s">
        <v>55</v>
      </c>
      <c r="N60" s="19" t="s">
        <v>55</v>
      </c>
      <c r="O60" s="19" t="s">
        <v>55</v>
      </c>
      <c r="P60" s="19" t="s">
        <v>55</v>
      </c>
      <c r="Q60" s="19">
        <v>0.187</v>
      </c>
      <c r="R60" s="19" t="s">
        <v>55</v>
      </c>
      <c r="S60" s="19" t="s">
        <v>55</v>
      </c>
      <c r="T60" s="19" t="s">
        <v>55</v>
      </c>
      <c r="U60" s="19" t="s">
        <v>55</v>
      </c>
      <c r="V60" s="19" t="s">
        <v>55</v>
      </c>
      <c r="W60" s="19" t="s">
        <v>55</v>
      </c>
      <c r="X60" s="19" t="s">
        <v>55</v>
      </c>
      <c r="Y60" s="19" t="s">
        <v>55</v>
      </c>
      <c r="Z60" s="19" t="s">
        <v>55</v>
      </c>
      <c r="AA60" s="19">
        <v>30.202999999999999</v>
      </c>
      <c r="AB60" s="19">
        <v>25.545999999999999</v>
      </c>
      <c r="AC60" s="19">
        <v>46.518999999999998</v>
      </c>
      <c r="AD60" s="19">
        <v>49.585000000000001</v>
      </c>
      <c r="AE60" s="19">
        <v>55.106000000000002</v>
      </c>
    </row>
    <row r="61" spans="1:31" ht="12" x14ac:dyDescent="0.15">
      <c r="A61" s="4" t="s">
        <v>307</v>
      </c>
      <c r="B61" s="19" t="s">
        <v>55</v>
      </c>
      <c r="C61" s="19" t="s">
        <v>55</v>
      </c>
      <c r="D61" s="20" t="s">
        <v>50</v>
      </c>
      <c r="E61" s="19" t="s">
        <v>55</v>
      </c>
      <c r="F61" s="19" t="s">
        <v>55</v>
      </c>
      <c r="G61" s="19" t="s">
        <v>55</v>
      </c>
      <c r="H61" s="19" t="s">
        <v>55</v>
      </c>
      <c r="I61" s="19" t="s">
        <v>55</v>
      </c>
      <c r="J61" s="19">
        <v>9.1430000000000007</v>
      </c>
      <c r="K61" s="19" t="s">
        <v>55</v>
      </c>
      <c r="L61" s="19" t="s">
        <v>55</v>
      </c>
      <c r="M61" s="19" t="s">
        <v>55</v>
      </c>
      <c r="N61" s="19">
        <v>17.472000000000001</v>
      </c>
      <c r="O61" s="19">
        <v>20.678999999999998</v>
      </c>
      <c r="P61" s="19" t="s">
        <v>55</v>
      </c>
      <c r="Q61" s="19">
        <v>50.472999999999999</v>
      </c>
      <c r="R61" s="19">
        <v>28.71</v>
      </c>
      <c r="S61" s="19">
        <v>33.683999999999997</v>
      </c>
      <c r="T61" s="19">
        <v>40.896000000000001</v>
      </c>
      <c r="U61" s="19">
        <v>32.414000000000001</v>
      </c>
      <c r="V61" s="19">
        <v>33.801000000000002</v>
      </c>
      <c r="W61" s="19">
        <v>21.995000000000001</v>
      </c>
      <c r="X61" s="19">
        <v>22.532</v>
      </c>
      <c r="Y61" s="19">
        <v>33.932000000000002</v>
      </c>
      <c r="Z61" s="19">
        <v>37.064</v>
      </c>
      <c r="AA61" s="19">
        <v>35.840000000000003</v>
      </c>
      <c r="AB61" s="19">
        <v>32.198999999999998</v>
      </c>
      <c r="AC61" s="19">
        <v>27.099</v>
      </c>
      <c r="AD61" s="19">
        <v>43.872</v>
      </c>
      <c r="AE61" s="19">
        <v>52.078000000000003</v>
      </c>
    </row>
    <row r="62" spans="1:31" ht="12" x14ac:dyDescent="0.15">
      <c r="A62" s="4" t="s">
        <v>308</v>
      </c>
      <c r="B62" s="19" t="s">
        <v>55</v>
      </c>
      <c r="C62" s="19" t="s">
        <v>55</v>
      </c>
      <c r="D62" s="20" t="s">
        <v>50</v>
      </c>
      <c r="E62" s="19" t="s">
        <v>55</v>
      </c>
      <c r="F62" s="19" t="s">
        <v>55</v>
      </c>
      <c r="G62" s="19" t="s">
        <v>55</v>
      </c>
      <c r="H62" s="19">
        <v>1.9339999999999999</v>
      </c>
      <c r="I62" s="19">
        <v>8.7940000000000005</v>
      </c>
      <c r="J62" s="19">
        <v>15.23</v>
      </c>
      <c r="K62" s="19">
        <v>26.911000000000001</v>
      </c>
      <c r="L62" s="19">
        <v>34.088999999999999</v>
      </c>
      <c r="M62" s="19">
        <v>38.895000000000003</v>
      </c>
      <c r="N62" s="19">
        <v>47.360999999999997</v>
      </c>
      <c r="O62" s="19">
        <v>55.408999999999999</v>
      </c>
      <c r="P62" s="19">
        <v>57.484999999999999</v>
      </c>
      <c r="Q62" s="19">
        <v>53.802</v>
      </c>
      <c r="R62" s="19">
        <v>100.78100000000001</v>
      </c>
      <c r="S62" s="19">
        <v>98.593999999999994</v>
      </c>
      <c r="T62" s="19">
        <v>125.44499999999999</v>
      </c>
      <c r="U62" s="19">
        <v>154.29499999999999</v>
      </c>
      <c r="V62" s="19">
        <v>223.34899999999999</v>
      </c>
      <c r="W62" s="19">
        <v>219.39099999999999</v>
      </c>
      <c r="X62" s="19">
        <v>205.45500000000001</v>
      </c>
      <c r="Y62" s="19">
        <v>205.28299999999999</v>
      </c>
      <c r="Z62" s="19">
        <v>175.36099999999999</v>
      </c>
      <c r="AA62" s="19">
        <v>183.411</v>
      </c>
      <c r="AB62" s="19">
        <v>156.101</v>
      </c>
      <c r="AC62" s="19">
        <v>246.32</v>
      </c>
      <c r="AD62" s="19">
        <v>289.82499999999999</v>
      </c>
      <c r="AE62" s="19">
        <v>319.53199999999998</v>
      </c>
    </row>
    <row r="63" spans="1:31" x14ac:dyDescent="0.15">
      <c r="A63" s="4" t="s">
        <v>309</v>
      </c>
      <c r="B63" s="19">
        <v>17.547000000000001</v>
      </c>
      <c r="C63" s="19">
        <v>16.841999999999999</v>
      </c>
      <c r="D63" s="20" t="s">
        <v>50</v>
      </c>
      <c r="E63" s="19">
        <v>16.968</v>
      </c>
      <c r="F63" s="19">
        <v>16.439</v>
      </c>
      <c r="G63" s="19">
        <v>15.842000000000001</v>
      </c>
      <c r="H63" s="19">
        <v>13.032999999999999</v>
      </c>
      <c r="I63" s="19">
        <v>12.263</v>
      </c>
      <c r="J63" s="19">
        <v>2.8580000000000001</v>
      </c>
      <c r="K63" s="19">
        <v>12.215</v>
      </c>
      <c r="L63" s="19">
        <v>11.875</v>
      </c>
      <c r="M63" s="19">
        <v>17.48</v>
      </c>
      <c r="N63" s="19">
        <v>2.8410000000000002</v>
      </c>
      <c r="O63" s="19">
        <v>2.7229999999999999</v>
      </c>
      <c r="P63" s="19">
        <v>37.707000000000001</v>
      </c>
      <c r="Q63" s="19">
        <v>3.5</v>
      </c>
      <c r="R63" s="19">
        <v>5.5</v>
      </c>
      <c r="S63" s="19">
        <v>8.5950000000000006</v>
      </c>
      <c r="T63" s="19">
        <v>7.3570000000000002</v>
      </c>
      <c r="U63" s="19">
        <v>8.6329999999999991</v>
      </c>
      <c r="V63" s="19">
        <v>8.89</v>
      </c>
      <c r="W63" s="19">
        <v>8.89</v>
      </c>
      <c r="X63" s="19">
        <v>8.9339999999999993</v>
      </c>
      <c r="Y63" s="19">
        <v>30.001000000000001</v>
      </c>
      <c r="Z63" s="19">
        <v>31.821999999999999</v>
      </c>
      <c r="AA63" s="19">
        <v>34.69</v>
      </c>
      <c r="AB63" s="19">
        <v>66.644000000000005</v>
      </c>
      <c r="AC63" s="19">
        <v>64.850999999999999</v>
      </c>
      <c r="AD63" s="19">
        <v>58.052999999999997</v>
      </c>
      <c r="AE63" s="19">
        <v>54.793999999999997</v>
      </c>
    </row>
    <row r="64" spans="1:31" x14ac:dyDescent="0.15">
      <c r="A64" s="9" t="s">
        <v>310</v>
      </c>
      <c r="B64" s="28">
        <v>210.91900000000001</v>
      </c>
      <c r="C64" s="28">
        <v>254.70599999999999</v>
      </c>
      <c r="D64" s="20" t="s">
        <v>50</v>
      </c>
      <c r="E64" s="28">
        <v>463.50599999999997</v>
      </c>
      <c r="F64" s="28">
        <v>462.13</v>
      </c>
      <c r="G64" s="28">
        <v>576.601</v>
      </c>
      <c r="H64" s="28">
        <v>552.95500000000004</v>
      </c>
      <c r="I64" s="28">
        <v>558.30100000000004</v>
      </c>
      <c r="J64" s="28">
        <v>449.58300000000003</v>
      </c>
      <c r="K64" s="28">
        <v>444.38499999999999</v>
      </c>
      <c r="L64" s="28">
        <v>378.31400000000002</v>
      </c>
      <c r="M64" s="28">
        <v>584.64300000000003</v>
      </c>
      <c r="N64" s="28">
        <v>746.04</v>
      </c>
      <c r="O64" s="28">
        <v>757.88400000000001</v>
      </c>
      <c r="P64" s="28">
        <v>1057.038</v>
      </c>
      <c r="Q64" s="28">
        <v>1677.354</v>
      </c>
      <c r="R64" s="28">
        <v>1702.0160000000001</v>
      </c>
      <c r="S64" s="28">
        <v>2007.203</v>
      </c>
      <c r="T64" s="28">
        <v>2228.9850000000001</v>
      </c>
      <c r="U64" s="28">
        <v>2335.3670000000002</v>
      </c>
      <c r="V64" s="28">
        <v>2371.14</v>
      </c>
      <c r="W64" s="28">
        <v>2243.4059999999999</v>
      </c>
      <c r="X64" s="28">
        <v>1910.7080000000001</v>
      </c>
      <c r="Y64" s="28">
        <v>2048.768</v>
      </c>
      <c r="Z64" s="28">
        <v>2130.2919999999999</v>
      </c>
      <c r="AA64" s="28">
        <v>2549.6790000000001</v>
      </c>
      <c r="AB64" s="28">
        <v>2655.8850000000002</v>
      </c>
      <c r="AC64" s="28">
        <v>3964.23</v>
      </c>
      <c r="AD64" s="28">
        <v>5887.1</v>
      </c>
      <c r="AE64" s="28">
        <v>5687.2749999999996</v>
      </c>
    </row>
    <row r="65" spans="1:31" x14ac:dyDescent="0.15">
      <c r="A65" s="4"/>
      <c r="B65" s="4"/>
      <c r="C65" s="4"/>
      <c r="D65" s="20"/>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ht="12" x14ac:dyDescent="0.15">
      <c r="A66" s="4" t="s">
        <v>311</v>
      </c>
      <c r="B66" s="19">
        <v>265.67</v>
      </c>
      <c r="C66" s="19">
        <v>415.161</v>
      </c>
      <c r="D66" s="20" t="s">
        <v>50</v>
      </c>
      <c r="E66" s="19" t="s">
        <v>55</v>
      </c>
      <c r="F66" s="19" t="s">
        <v>55</v>
      </c>
      <c r="G66" s="19" t="s">
        <v>55</v>
      </c>
      <c r="H66" s="19" t="s">
        <v>55</v>
      </c>
      <c r="I66" s="19" t="s">
        <v>55</v>
      </c>
      <c r="J66" s="19" t="s">
        <v>55</v>
      </c>
      <c r="K66" s="19" t="s">
        <v>55</v>
      </c>
      <c r="L66" s="19">
        <v>477.38600000000002</v>
      </c>
      <c r="M66" s="19">
        <v>477.38600000000002</v>
      </c>
      <c r="N66" s="19" t="s">
        <v>55</v>
      </c>
      <c r="O66" s="19">
        <v>477.38600000000002</v>
      </c>
      <c r="P66" s="19">
        <v>477.38600000000002</v>
      </c>
      <c r="Q66" s="19">
        <v>477.38600000000002</v>
      </c>
      <c r="R66" s="19">
        <v>477.38600000000002</v>
      </c>
      <c r="S66" s="19">
        <v>477.38600000000002</v>
      </c>
      <c r="T66" s="19">
        <v>477.38600000000002</v>
      </c>
      <c r="U66" s="19">
        <v>477.38600000000002</v>
      </c>
      <c r="V66" s="19">
        <v>477.38600000000002</v>
      </c>
      <c r="W66" s="19">
        <v>477.38600000000002</v>
      </c>
      <c r="X66" s="19">
        <v>477.38600000000002</v>
      </c>
      <c r="Y66" s="19">
        <v>477.38600000000002</v>
      </c>
      <c r="Z66" s="19">
        <v>477.38600000000002</v>
      </c>
      <c r="AA66" s="19">
        <v>477.38600000000002</v>
      </c>
      <c r="AB66" s="19">
        <v>477.38600000000002</v>
      </c>
      <c r="AC66" s="19">
        <v>1577.643</v>
      </c>
      <c r="AD66" s="19">
        <v>1577.643</v>
      </c>
      <c r="AE66" s="19">
        <v>1577.643</v>
      </c>
    </row>
    <row r="67" spans="1:31" ht="12" x14ac:dyDescent="0.15">
      <c r="A67" s="4" t="s">
        <v>312</v>
      </c>
      <c r="B67" s="19" t="s">
        <v>55</v>
      </c>
      <c r="C67" s="19" t="s">
        <v>55</v>
      </c>
      <c r="D67" s="20" t="s">
        <v>50</v>
      </c>
      <c r="E67" s="19">
        <v>415.161</v>
      </c>
      <c r="F67" s="19">
        <v>415.161</v>
      </c>
      <c r="G67" s="19">
        <v>477.38600000000002</v>
      </c>
      <c r="H67" s="19">
        <v>477.38600000000002</v>
      </c>
      <c r="I67" s="19">
        <v>477.38600000000002</v>
      </c>
      <c r="J67" s="19">
        <v>477.38600000000002</v>
      </c>
      <c r="K67" s="19">
        <v>477.38600000000002</v>
      </c>
      <c r="L67" s="19" t="s">
        <v>55</v>
      </c>
      <c r="M67" s="19" t="s">
        <v>55</v>
      </c>
      <c r="N67" s="19">
        <v>477.38600000000002</v>
      </c>
      <c r="O67" s="19" t="s">
        <v>55</v>
      </c>
      <c r="P67" s="19" t="s">
        <v>55</v>
      </c>
      <c r="Q67" s="19" t="s">
        <v>55</v>
      </c>
      <c r="R67" s="19" t="s">
        <v>55</v>
      </c>
      <c r="S67" s="19" t="s">
        <v>55</v>
      </c>
      <c r="T67" s="19" t="s">
        <v>55</v>
      </c>
      <c r="U67" s="19" t="s">
        <v>55</v>
      </c>
      <c r="V67" s="19" t="s">
        <v>55</v>
      </c>
      <c r="W67" s="19" t="s">
        <v>55</v>
      </c>
      <c r="X67" s="19" t="s">
        <v>55</v>
      </c>
      <c r="Y67" s="19" t="s">
        <v>55</v>
      </c>
      <c r="Z67" s="19" t="s">
        <v>55</v>
      </c>
      <c r="AA67" s="19" t="s">
        <v>55</v>
      </c>
      <c r="AB67" s="19" t="s">
        <v>55</v>
      </c>
      <c r="AC67" s="19" t="s">
        <v>55</v>
      </c>
      <c r="AD67" s="19" t="s">
        <v>55</v>
      </c>
      <c r="AE67" s="19" t="s">
        <v>55</v>
      </c>
    </row>
    <row r="68" spans="1:31" x14ac:dyDescent="0.15">
      <c r="A68" s="4" t="s">
        <v>313</v>
      </c>
      <c r="B68" s="19">
        <v>48.433999999999997</v>
      </c>
      <c r="C68" s="19">
        <v>77</v>
      </c>
      <c r="D68" s="20" t="s">
        <v>50</v>
      </c>
      <c r="E68" s="19">
        <v>126.955</v>
      </c>
      <c r="F68" s="19">
        <v>153.49799999999999</v>
      </c>
      <c r="G68" s="19">
        <v>203.62200000000001</v>
      </c>
      <c r="H68" s="19">
        <v>206.87899999999999</v>
      </c>
      <c r="I68" s="19">
        <v>223.245</v>
      </c>
      <c r="J68" s="19">
        <v>247.16499999999999</v>
      </c>
      <c r="K68" s="19">
        <v>271.166</v>
      </c>
      <c r="L68" s="19">
        <v>320.35500000000002</v>
      </c>
      <c r="M68" s="19">
        <v>385.74299999999999</v>
      </c>
      <c r="N68" s="19">
        <v>453.37299999999999</v>
      </c>
      <c r="O68" s="19">
        <v>541.60799999999995</v>
      </c>
      <c r="P68" s="19">
        <v>826.00099999999998</v>
      </c>
      <c r="Q68" s="19">
        <v>951.173</v>
      </c>
      <c r="R68" s="19">
        <v>1155.1310000000001</v>
      </c>
      <c r="S68" s="19">
        <v>1351.56</v>
      </c>
      <c r="T68" s="19">
        <v>1676.1690000000001</v>
      </c>
      <c r="U68" s="19">
        <v>1909.7249999999999</v>
      </c>
      <c r="V68" s="19">
        <v>1768.424</v>
      </c>
      <c r="W68" s="19">
        <v>1882.1959999999999</v>
      </c>
      <c r="X68" s="19">
        <v>1781.576</v>
      </c>
      <c r="Y68" s="19">
        <v>1724.7840000000001</v>
      </c>
      <c r="Z68" s="19">
        <v>1623.104</v>
      </c>
      <c r="AA68" s="19">
        <v>1623.104</v>
      </c>
      <c r="AB68" s="19">
        <v>1638.2670000000001</v>
      </c>
      <c r="AC68" s="19">
        <v>1648.0319999999999</v>
      </c>
      <c r="AD68" s="19">
        <v>3350.114</v>
      </c>
      <c r="AE68" s="19">
        <v>3695.9380000000001</v>
      </c>
    </row>
    <row r="69" spans="1:31" ht="12" x14ac:dyDescent="0.15">
      <c r="A69" s="4" t="s">
        <v>314</v>
      </c>
      <c r="B69" s="19" t="s">
        <v>55</v>
      </c>
      <c r="C69" s="19" t="s">
        <v>55</v>
      </c>
      <c r="D69" s="20" t="s">
        <v>50</v>
      </c>
      <c r="E69" s="19" t="s">
        <v>55</v>
      </c>
      <c r="F69" s="19" t="s">
        <v>55</v>
      </c>
      <c r="G69" s="19" t="s">
        <v>55</v>
      </c>
      <c r="H69" s="19" t="s">
        <v>55</v>
      </c>
      <c r="I69" s="19" t="s">
        <v>55</v>
      </c>
      <c r="J69" s="19" t="s">
        <v>55</v>
      </c>
      <c r="K69" s="19" t="s">
        <v>55</v>
      </c>
      <c r="L69" s="19" t="s">
        <v>55</v>
      </c>
      <c r="M69" s="19" t="s">
        <v>55</v>
      </c>
      <c r="N69" s="19" t="s">
        <v>55</v>
      </c>
      <c r="O69" s="19" t="s">
        <v>55</v>
      </c>
      <c r="P69" s="19" t="s">
        <v>55</v>
      </c>
      <c r="Q69" s="19" t="s">
        <v>55</v>
      </c>
      <c r="R69" s="19" t="s">
        <v>55</v>
      </c>
      <c r="S69" s="19" t="s">
        <v>55</v>
      </c>
      <c r="T69" s="19" t="s">
        <v>55</v>
      </c>
      <c r="U69" s="19" t="s">
        <v>55</v>
      </c>
      <c r="V69" s="19" t="s">
        <v>55</v>
      </c>
      <c r="W69" s="19" t="s">
        <v>55</v>
      </c>
      <c r="X69" s="19" t="s">
        <v>55</v>
      </c>
      <c r="Y69" s="19" t="s">
        <v>55</v>
      </c>
      <c r="Z69" s="19" t="s">
        <v>55</v>
      </c>
      <c r="AA69" s="19" t="s">
        <v>55</v>
      </c>
      <c r="AB69" s="19" t="s">
        <v>55</v>
      </c>
      <c r="AC69" s="19" t="s">
        <v>55</v>
      </c>
      <c r="AD69" s="19" t="s">
        <v>55</v>
      </c>
      <c r="AE69" s="19" t="s">
        <v>55</v>
      </c>
    </row>
    <row r="70" spans="1:31" x14ac:dyDescent="0.15">
      <c r="A70" s="4" t="s">
        <v>315</v>
      </c>
      <c r="B70" s="19">
        <v>152.06299999999999</v>
      </c>
      <c r="C70" s="19">
        <v>152.06299999999999</v>
      </c>
      <c r="D70" s="20" t="s">
        <v>50</v>
      </c>
      <c r="E70" s="19">
        <v>152.06299999999999</v>
      </c>
      <c r="F70" s="19">
        <v>152.06299999999999</v>
      </c>
      <c r="G70" s="19">
        <v>143.40299999999999</v>
      </c>
      <c r="H70" s="19">
        <v>139.828</v>
      </c>
      <c r="I70" s="19">
        <v>131.066</v>
      </c>
      <c r="J70" s="19">
        <v>125.111</v>
      </c>
      <c r="K70" s="19">
        <v>141.41999999999999</v>
      </c>
      <c r="L70" s="19">
        <v>150.887</v>
      </c>
      <c r="M70" s="19">
        <v>157.28700000000001</v>
      </c>
      <c r="N70" s="19">
        <v>155.19</v>
      </c>
      <c r="O70" s="19">
        <v>163.44200000000001</v>
      </c>
      <c r="P70" s="19">
        <v>159.721</v>
      </c>
      <c r="Q70" s="19">
        <v>-9.8000000000000007</v>
      </c>
      <c r="R70" s="19">
        <v>-9.6999999999999993</v>
      </c>
      <c r="S70" s="19">
        <v>-16.100000000000001</v>
      </c>
      <c r="T70" s="19">
        <v>-20.8</v>
      </c>
      <c r="U70" s="19">
        <v>-10.5</v>
      </c>
      <c r="V70" s="19">
        <v>-13.2</v>
      </c>
      <c r="W70" s="19">
        <v>-19.8</v>
      </c>
      <c r="X70" s="19">
        <v>-12.9</v>
      </c>
      <c r="Y70" s="19">
        <v>-14.3</v>
      </c>
      <c r="Z70" s="19">
        <v>-15</v>
      </c>
      <c r="AA70" s="19">
        <v>-14.2</v>
      </c>
      <c r="AB70" s="19">
        <v>7.4320000000000004</v>
      </c>
      <c r="AC70" s="19">
        <v>-44.2</v>
      </c>
      <c r="AD70" s="19">
        <v>-31.1</v>
      </c>
      <c r="AE70" s="19">
        <v>-27.9</v>
      </c>
    </row>
    <row r="71" spans="1:31" x14ac:dyDescent="0.15">
      <c r="A71" s="9" t="s">
        <v>316</v>
      </c>
      <c r="B71" s="28">
        <v>466.16699999999997</v>
      </c>
      <c r="C71" s="28">
        <v>644.22400000000005</v>
      </c>
      <c r="D71" s="20" t="s">
        <v>50</v>
      </c>
      <c r="E71" s="28">
        <v>694.17899999999997</v>
      </c>
      <c r="F71" s="28">
        <v>720.72199999999998</v>
      </c>
      <c r="G71" s="28">
        <v>824.41099999999994</v>
      </c>
      <c r="H71" s="28">
        <v>824.09299999999996</v>
      </c>
      <c r="I71" s="28">
        <v>831.697</v>
      </c>
      <c r="J71" s="28">
        <v>849.66200000000003</v>
      </c>
      <c r="K71" s="28">
        <v>889.97199999999998</v>
      </c>
      <c r="L71" s="28">
        <v>948.62800000000004</v>
      </c>
      <c r="M71" s="28">
        <v>1020.4160000000001</v>
      </c>
      <c r="N71" s="28">
        <v>1085.9490000000001</v>
      </c>
      <c r="O71" s="28">
        <v>1182.4359999999999</v>
      </c>
      <c r="P71" s="28">
        <v>1463.1079999999999</v>
      </c>
      <c r="Q71" s="28">
        <v>1418.7529999999999</v>
      </c>
      <c r="R71" s="28">
        <v>1622.8040000000001</v>
      </c>
      <c r="S71" s="28">
        <v>1812.8340000000001</v>
      </c>
      <c r="T71" s="28">
        <v>2132.7829999999999</v>
      </c>
      <c r="U71" s="28">
        <v>2376.62</v>
      </c>
      <c r="V71" s="28">
        <v>2232.6480000000001</v>
      </c>
      <c r="W71" s="28">
        <v>2339.7849999999999</v>
      </c>
      <c r="X71" s="28">
        <v>2246.0740000000001</v>
      </c>
      <c r="Y71" s="28">
        <v>2187.8209999999999</v>
      </c>
      <c r="Z71" s="28">
        <v>2085.491</v>
      </c>
      <c r="AA71" s="28">
        <v>2086.2669999999998</v>
      </c>
      <c r="AB71" s="28">
        <v>2123.085</v>
      </c>
      <c r="AC71" s="28">
        <v>3181.52</v>
      </c>
      <c r="AD71" s="28">
        <v>4896.6319999999996</v>
      </c>
      <c r="AE71" s="28">
        <v>5245.7129999999997</v>
      </c>
    </row>
    <row r="72" spans="1:31" x14ac:dyDescent="0.15">
      <c r="A72" s="4"/>
      <c r="B72" s="4"/>
      <c r="C72" s="4"/>
      <c r="D72" s="20"/>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spans="1:31" x14ac:dyDescent="0.15">
      <c r="A73" s="4" t="s">
        <v>317</v>
      </c>
      <c r="B73" s="19">
        <v>2.9830000000000001</v>
      </c>
      <c r="C73" s="19">
        <v>25.556999999999999</v>
      </c>
      <c r="D73" s="20" t="s">
        <v>50</v>
      </c>
      <c r="E73" s="19">
        <v>26.56</v>
      </c>
      <c r="F73" s="19">
        <v>26.513000000000002</v>
      </c>
      <c r="G73" s="19">
        <v>25.082999999999998</v>
      </c>
      <c r="H73" s="19">
        <v>25.268000000000001</v>
      </c>
      <c r="I73" s="19">
        <v>23.43</v>
      </c>
      <c r="J73" s="19">
        <v>23.048999999999999</v>
      </c>
      <c r="K73" s="19">
        <v>29.119</v>
      </c>
      <c r="L73" s="19">
        <v>34.43</v>
      </c>
      <c r="M73" s="19">
        <v>35.509</v>
      </c>
      <c r="N73" s="19">
        <v>39.213000000000001</v>
      </c>
      <c r="O73" s="19">
        <v>45.999000000000002</v>
      </c>
      <c r="P73" s="19">
        <v>47.069000000000003</v>
      </c>
      <c r="Q73" s="19">
        <v>45.697000000000003</v>
      </c>
      <c r="R73" s="19">
        <v>48.015999999999998</v>
      </c>
      <c r="S73" s="19">
        <v>51.545999999999999</v>
      </c>
      <c r="T73" s="19">
        <v>54.662999999999997</v>
      </c>
      <c r="U73" s="19">
        <v>55.621000000000002</v>
      </c>
      <c r="V73" s="19">
        <v>59.866999999999997</v>
      </c>
      <c r="W73" s="19">
        <v>60.570999999999998</v>
      </c>
      <c r="X73" s="19">
        <v>61.198</v>
      </c>
      <c r="Y73" s="19">
        <v>59.646999999999998</v>
      </c>
      <c r="Z73" s="19">
        <v>52.311</v>
      </c>
      <c r="AA73" s="19">
        <v>48.204999999999998</v>
      </c>
      <c r="AB73" s="19">
        <v>39.493000000000002</v>
      </c>
      <c r="AC73" s="19">
        <v>34.451000000000001</v>
      </c>
      <c r="AD73" s="19">
        <v>35.369</v>
      </c>
      <c r="AE73" s="19">
        <v>37.567</v>
      </c>
    </row>
    <row r="74" spans="1:31" x14ac:dyDescent="0.15">
      <c r="A74" s="4"/>
      <c r="B74" s="4"/>
      <c r="C74" s="4"/>
      <c r="D74" s="20"/>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spans="1:31" x14ac:dyDescent="0.15">
      <c r="A75" s="9" t="s">
        <v>318</v>
      </c>
      <c r="B75" s="35">
        <v>469.15</v>
      </c>
      <c r="C75" s="35">
        <v>669.78099999999995</v>
      </c>
      <c r="D75" s="20" t="s">
        <v>50</v>
      </c>
      <c r="E75" s="35">
        <v>720.73900000000003</v>
      </c>
      <c r="F75" s="35">
        <v>747.23500000000001</v>
      </c>
      <c r="G75" s="35">
        <v>849.49400000000003</v>
      </c>
      <c r="H75" s="35">
        <v>849.36099999999999</v>
      </c>
      <c r="I75" s="35">
        <v>855.12699999999995</v>
      </c>
      <c r="J75" s="35">
        <v>872.71100000000001</v>
      </c>
      <c r="K75" s="35">
        <v>919.09100000000001</v>
      </c>
      <c r="L75" s="35">
        <v>983.05799999999999</v>
      </c>
      <c r="M75" s="35">
        <v>1055.925</v>
      </c>
      <c r="N75" s="35">
        <v>1125.162</v>
      </c>
      <c r="O75" s="35">
        <v>1228.4349999999999</v>
      </c>
      <c r="P75" s="35">
        <v>1510.1769999999999</v>
      </c>
      <c r="Q75" s="35">
        <v>1464.45</v>
      </c>
      <c r="R75" s="35">
        <v>1670.82</v>
      </c>
      <c r="S75" s="35">
        <v>1864.38</v>
      </c>
      <c r="T75" s="35">
        <v>2187.4459999999999</v>
      </c>
      <c r="U75" s="35">
        <v>2432.241</v>
      </c>
      <c r="V75" s="35">
        <v>2292.5149999999999</v>
      </c>
      <c r="W75" s="35">
        <v>2400.3560000000002</v>
      </c>
      <c r="X75" s="35">
        <v>2307.2719999999999</v>
      </c>
      <c r="Y75" s="35">
        <v>2247.4679999999998</v>
      </c>
      <c r="Z75" s="35">
        <v>2137.8020000000001</v>
      </c>
      <c r="AA75" s="35">
        <v>2134.4720000000002</v>
      </c>
      <c r="AB75" s="35">
        <v>2162.578</v>
      </c>
      <c r="AC75" s="35">
        <v>3215.971</v>
      </c>
      <c r="AD75" s="35">
        <v>4932.0010000000002</v>
      </c>
      <c r="AE75" s="35">
        <v>5283.28</v>
      </c>
    </row>
    <row r="76" spans="1:31" x14ac:dyDescent="0.15">
      <c r="A76" s="4"/>
      <c r="B76" s="4"/>
      <c r="C76" s="4"/>
      <c r="D76" s="20"/>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spans="1:31" x14ac:dyDescent="0.15">
      <c r="A77" s="9" t="s">
        <v>319</v>
      </c>
      <c r="B77" s="36">
        <v>680.06899999999996</v>
      </c>
      <c r="C77" s="36">
        <v>924.48699999999997</v>
      </c>
      <c r="D77" s="20" t="s">
        <v>50</v>
      </c>
      <c r="E77" s="36">
        <v>1184.2449999999999</v>
      </c>
      <c r="F77" s="36">
        <v>1209.365</v>
      </c>
      <c r="G77" s="36">
        <v>1426.095</v>
      </c>
      <c r="H77" s="36">
        <v>1402.316</v>
      </c>
      <c r="I77" s="36">
        <v>1413.4280000000001</v>
      </c>
      <c r="J77" s="36">
        <v>1322.2940000000001</v>
      </c>
      <c r="K77" s="36">
        <v>1363.4760000000001</v>
      </c>
      <c r="L77" s="36">
        <v>1361.3720000000001</v>
      </c>
      <c r="M77" s="36">
        <v>1640.568</v>
      </c>
      <c r="N77" s="36">
        <v>1871.202</v>
      </c>
      <c r="O77" s="36">
        <v>1986.319</v>
      </c>
      <c r="P77" s="36">
        <v>2567.2150000000001</v>
      </c>
      <c r="Q77" s="36">
        <v>3141.8040000000001</v>
      </c>
      <c r="R77" s="36">
        <v>3372.8359999999998</v>
      </c>
      <c r="S77" s="36">
        <v>3871.5830000000001</v>
      </c>
      <c r="T77" s="36">
        <v>4416.4309999999996</v>
      </c>
      <c r="U77" s="36">
        <v>4767.6080000000002</v>
      </c>
      <c r="V77" s="36">
        <v>4663.6549999999997</v>
      </c>
      <c r="W77" s="36">
        <v>4643.7619999999997</v>
      </c>
      <c r="X77" s="36">
        <v>4217.9799999999996</v>
      </c>
      <c r="Y77" s="36">
        <v>4296.2359999999999</v>
      </c>
      <c r="Z77" s="36">
        <v>4268.0940000000001</v>
      </c>
      <c r="AA77" s="36">
        <v>4684.1509999999998</v>
      </c>
      <c r="AB77" s="36">
        <v>4818.4629999999997</v>
      </c>
      <c r="AC77" s="36">
        <v>7180.201</v>
      </c>
      <c r="AD77" s="36">
        <v>10819.101000000001</v>
      </c>
      <c r="AE77" s="36">
        <v>10970.555</v>
      </c>
    </row>
    <row r="78" spans="1:31" x14ac:dyDescent="0.15">
      <c r="A78" s="4"/>
      <c r="B78" s="4"/>
      <c r="C78" s="4"/>
      <c r="D78" s="20"/>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spans="1:31" x14ac:dyDescent="0.15">
      <c r="A79" s="9" t="s">
        <v>199</v>
      </c>
      <c r="B79" s="4"/>
      <c r="C79" s="4"/>
      <c r="D79" s="20" t="s">
        <v>50</v>
      </c>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spans="1:31" x14ac:dyDescent="0.15">
      <c r="A80" s="4" t="s">
        <v>320</v>
      </c>
      <c r="B80" s="19">
        <v>220.97025400000001</v>
      </c>
      <c r="C80" s="19">
        <v>263.72074300000003</v>
      </c>
      <c r="D80" s="20" t="s">
        <v>50</v>
      </c>
      <c r="E80" s="19">
        <v>240.75394399999999</v>
      </c>
      <c r="F80" s="19">
        <v>240.75394399999999</v>
      </c>
      <c r="G80" s="19">
        <v>263.19652400000001</v>
      </c>
      <c r="H80" s="19">
        <v>263.19652400000001</v>
      </c>
      <c r="I80" s="19">
        <v>263.19652400000001</v>
      </c>
      <c r="J80" s="19">
        <v>263.19652400000001</v>
      </c>
      <c r="K80" s="19">
        <v>263.19652400000001</v>
      </c>
      <c r="L80" s="19">
        <v>263.19652400000001</v>
      </c>
      <c r="M80" s="19">
        <v>263.19652400000001</v>
      </c>
      <c r="N80" s="19">
        <v>263.19652400000001</v>
      </c>
      <c r="O80" s="19">
        <v>263.19652400000001</v>
      </c>
      <c r="P80" s="19">
        <v>263.19652400000001</v>
      </c>
      <c r="Q80" s="19">
        <v>263.19652400000001</v>
      </c>
      <c r="R80" s="19">
        <v>263.19652400000001</v>
      </c>
      <c r="S80" s="19">
        <v>263.19652400000001</v>
      </c>
      <c r="T80" s="19">
        <v>263.19652400000001</v>
      </c>
      <c r="U80" s="19">
        <v>263.19652400000001</v>
      </c>
      <c r="V80" s="19">
        <v>263.19652400000001</v>
      </c>
      <c r="W80" s="19">
        <v>263.19652400000001</v>
      </c>
      <c r="X80" s="19">
        <v>263.19652400000001</v>
      </c>
      <c r="Y80" s="19">
        <v>263.19652400000001</v>
      </c>
      <c r="Z80" s="19">
        <v>263.19652400000001</v>
      </c>
      <c r="AA80" s="19">
        <v>263.19652400000001</v>
      </c>
      <c r="AB80" s="19">
        <v>263.19652400000001</v>
      </c>
      <c r="AC80" s="19">
        <v>285.63780800000001</v>
      </c>
      <c r="AD80" s="19">
        <v>285.63780800000001</v>
      </c>
      <c r="AE80" s="19">
        <v>285.63780800000001</v>
      </c>
    </row>
    <row r="81" spans="1:31" x14ac:dyDescent="0.15">
      <c r="A81" s="4" t="s">
        <v>321</v>
      </c>
      <c r="B81" s="19">
        <v>220.97025400000001</v>
      </c>
      <c r="C81" s="19">
        <v>263.72074300000003</v>
      </c>
      <c r="D81" s="20" t="s">
        <v>50</v>
      </c>
      <c r="E81" s="19">
        <v>240.75394399999999</v>
      </c>
      <c r="F81" s="19">
        <v>240.75394399999999</v>
      </c>
      <c r="G81" s="19">
        <v>263.19652400000001</v>
      </c>
      <c r="H81" s="19">
        <v>263.19652400000001</v>
      </c>
      <c r="I81" s="19">
        <v>263.19652400000001</v>
      </c>
      <c r="J81" s="19">
        <v>263.19652400000001</v>
      </c>
      <c r="K81" s="19">
        <v>263.19652400000001</v>
      </c>
      <c r="L81" s="19">
        <v>263.19652400000001</v>
      </c>
      <c r="M81" s="19">
        <v>263.19652400000001</v>
      </c>
      <c r="N81" s="19">
        <v>263.19652400000001</v>
      </c>
      <c r="O81" s="19">
        <v>263.19652400000001</v>
      </c>
      <c r="P81" s="19">
        <v>263.19652400000001</v>
      </c>
      <c r="Q81" s="19">
        <v>263.19652400000001</v>
      </c>
      <c r="R81" s="19">
        <v>263.19652400000001</v>
      </c>
      <c r="S81" s="19">
        <v>263.19652400000001</v>
      </c>
      <c r="T81" s="19">
        <v>263.19652400000001</v>
      </c>
      <c r="U81" s="19">
        <v>263.19652400000001</v>
      </c>
      <c r="V81" s="19">
        <v>263.19652400000001</v>
      </c>
      <c r="W81" s="19">
        <v>263.19652400000001</v>
      </c>
      <c r="X81" s="19">
        <v>263.19652400000001</v>
      </c>
      <c r="Y81" s="19">
        <v>263.19652400000001</v>
      </c>
      <c r="Z81" s="19">
        <v>263.19652400000001</v>
      </c>
      <c r="AA81" s="19">
        <v>263.19652400000001</v>
      </c>
      <c r="AB81" s="19">
        <v>263.19652400000001</v>
      </c>
      <c r="AC81" s="19">
        <v>285.63780800000001</v>
      </c>
      <c r="AD81" s="19">
        <v>285.63780800000001</v>
      </c>
      <c r="AE81" s="19">
        <v>285.63780800000001</v>
      </c>
    </row>
    <row r="82" spans="1:31" x14ac:dyDescent="0.15">
      <c r="A82" s="4" t="s">
        <v>322</v>
      </c>
      <c r="B82" s="22">
        <v>2.11</v>
      </c>
      <c r="C82" s="22">
        <v>2.44</v>
      </c>
      <c r="D82" s="20" t="s">
        <v>50</v>
      </c>
      <c r="E82" s="22">
        <v>2.88</v>
      </c>
      <c r="F82" s="22">
        <v>2.99</v>
      </c>
      <c r="G82" s="22">
        <v>3.13</v>
      </c>
      <c r="H82" s="22">
        <v>3.13</v>
      </c>
      <c r="I82" s="22">
        <v>3.16</v>
      </c>
      <c r="J82" s="22">
        <v>3.23</v>
      </c>
      <c r="K82" s="22">
        <v>3.38</v>
      </c>
      <c r="L82" s="22">
        <v>3.6</v>
      </c>
      <c r="M82" s="22">
        <v>3.88</v>
      </c>
      <c r="N82" s="22">
        <v>4.13</v>
      </c>
      <c r="O82" s="22">
        <v>4.49</v>
      </c>
      <c r="P82" s="22">
        <v>5.56</v>
      </c>
      <c r="Q82" s="22">
        <v>5.39</v>
      </c>
      <c r="R82" s="22">
        <v>6.17</v>
      </c>
      <c r="S82" s="22">
        <v>6.89</v>
      </c>
      <c r="T82" s="22">
        <v>8.1</v>
      </c>
      <c r="U82" s="22">
        <v>9.0299999999999994</v>
      </c>
      <c r="V82" s="22">
        <v>8.48</v>
      </c>
      <c r="W82" s="22">
        <v>8.89</v>
      </c>
      <c r="X82" s="22">
        <v>8.5299999999999994</v>
      </c>
      <c r="Y82" s="22">
        <v>8.31</v>
      </c>
      <c r="Z82" s="22">
        <v>7.92</v>
      </c>
      <c r="AA82" s="22">
        <v>7.93</v>
      </c>
      <c r="AB82" s="22">
        <v>8.07</v>
      </c>
      <c r="AC82" s="22">
        <v>11.14</v>
      </c>
      <c r="AD82" s="22">
        <v>17.14</v>
      </c>
      <c r="AE82" s="22">
        <v>18.36</v>
      </c>
    </row>
    <row r="83" spans="1:31" x14ac:dyDescent="0.15">
      <c r="A83" s="4" t="s">
        <v>323</v>
      </c>
      <c r="B83" s="19">
        <v>466.16699999999997</v>
      </c>
      <c r="C83" s="19">
        <v>644.22400000000005</v>
      </c>
      <c r="D83" s="20" t="s">
        <v>50</v>
      </c>
      <c r="E83" s="19">
        <v>694.17899999999997</v>
      </c>
      <c r="F83" s="19">
        <v>720.72199999999998</v>
      </c>
      <c r="G83" s="19">
        <v>779.351</v>
      </c>
      <c r="H83" s="19">
        <v>809.31799999999998</v>
      </c>
      <c r="I83" s="19">
        <v>815.47400000000005</v>
      </c>
      <c r="J83" s="19">
        <v>833.97299999999996</v>
      </c>
      <c r="K83" s="19">
        <v>872.15200000000004</v>
      </c>
      <c r="L83" s="19">
        <v>926.88499999999999</v>
      </c>
      <c r="M83" s="19">
        <v>988.49199999999996</v>
      </c>
      <c r="N83" s="19">
        <v>1047.0229999999999</v>
      </c>
      <c r="O83" s="19">
        <v>1145.6769999999999</v>
      </c>
      <c r="P83" s="19">
        <v>1429.3710000000001</v>
      </c>
      <c r="Q83" s="19">
        <v>1377.529</v>
      </c>
      <c r="R83" s="19">
        <v>1581.146</v>
      </c>
      <c r="S83" s="19">
        <v>1769.913</v>
      </c>
      <c r="T83" s="19">
        <v>1994.6410000000001</v>
      </c>
      <c r="U83" s="19">
        <v>2233.8690000000001</v>
      </c>
      <c r="V83" s="19">
        <v>2079.5250000000001</v>
      </c>
      <c r="W83" s="19">
        <v>2190.9690000000001</v>
      </c>
      <c r="X83" s="19">
        <v>2098.663</v>
      </c>
      <c r="Y83" s="19">
        <v>2036.0619999999999</v>
      </c>
      <c r="Z83" s="19">
        <v>1861.2750000000001</v>
      </c>
      <c r="AA83" s="19">
        <v>1863.183</v>
      </c>
      <c r="AB83" s="19">
        <v>1902.712</v>
      </c>
      <c r="AC83" s="19">
        <v>2967.2660000000001</v>
      </c>
      <c r="AD83" s="19">
        <v>4729.3289999999997</v>
      </c>
      <c r="AE83" s="19">
        <v>5087.1189999999997</v>
      </c>
    </row>
    <row r="84" spans="1:31" x14ac:dyDescent="0.15">
      <c r="A84" s="4" t="s">
        <v>324</v>
      </c>
      <c r="B84" s="22">
        <v>2.11</v>
      </c>
      <c r="C84" s="22">
        <v>2.44</v>
      </c>
      <c r="D84" s="20" t="s">
        <v>50</v>
      </c>
      <c r="E84" s="22">
        <v>2.88</v>
      </c>
      <c r="F84" s="22">
        <v>2.99</v>
      </c>
      <c r="G84" s="22">
        <v>2.96</v>
      </c>
      <c r="H84" s="22">
        <v>3.07</v>
      </c>
      <c r="I84" s="22">
        <v>3.1</v>
      </c>
      <c r="J84" s="22">
        <v>3.17</v>
      </c>
      <c r="K84" s="22">
        <v>3.31</v>
      </c>
      <c r="L84" s="22">
        <v>3.52</v>
      </c>
      <c r="M84" s="22">
        <v>3.76</v>
      </c>
      <c r="N84" s="22">
        <v>3.98</v>
      </c>
      <c r="O84" s="22">
        <v>4.3499999999999996</v>
      </c>
      <c r="P84" s="22">
        <v>5.43</v>
      </c>
      <c r="Q84" s="22">
        <v>5.23</v>
      </c>
      <c r="R84" s="22">
        <v>6.01</v>
      </c>
      <c r="S84" s="22">
        <v>6.72</v>
      </c>
      <c r="T84" s="22">
        <v>7.58</v>
      </c>
      <c r="U84" s="22">
        <v>8.49</v>
      </c>
      <c r="V84" s="22">
        <v>7.9</v>
      </c>
      <c r="W84" s="22">
        <v>8.32</v>
      </c>
      <c r="X84" s="22">
        <v>7.97</v>
      </c>
      <c r="Y84" s="22">
        <v>7.74</v>
      </c>
      <c r="Z84" s="22">
        <v>7.07</v>
      </c>
      <c r="AA84" s="22">
        <v>7.08</v>
      </c>
      <c r="AB84" s="22">
        <v>7.23</v>
      </c>
      <c r="AC84" s="22">
        <v>10.39</v>
      </c>
      <c r="AD84" s="22">
        <v>16.559999999999999</v>
      </c>
      <c r="AE84" s="22">
        <v>17.809999999999999</v>
      </c>
    </row>
    <row r="85" spans="1:31" x14ac:dyDescent="0.15">
      <c r="A85" s="4" t="s">
        <v>325</v>
      </c>
      <c r="B85" s="19">
        <v>141.16300000000001</v>
      </c>
      <c r="C85" s="19">
        <v>166.43</v>
      </c>
      <c r="D85" s="20" t="s">
        <v>50</v>
      </c>
      <c r="E85" s="19">
        <v>375.82400000000001</v>
      </c>
      <c r="F85" s="19">
        <v>369.63200000000001</v>
      </c>
      <c r="G85" s="19">
        <v>483.96600000000001</v>
      </c>
      <c r="H85" s="19">
        <v>458.75900000000001</v>
      </c>
      <c r="I85" s="19">
        <v>480.02800000000002</v>
      </c>
      <c r="J85" s="19">
        <v>347.363</v>
      </c>
      <c r="K85" s="19">
        <v>321.988</v>
      </c>
      <c r="L85" s="19">
        <v>213.63800000000001</v>
      </c>
      <c r="M85" s="19">
        <v>389.90199999999999</v>
      </c>
      <c r="N85" s="19">
        <v>545.44200000000001</v>
      </c>
      <c r="O85" s="19">
        <v>500.11399999999998</v>
      </c>
      <c r="P85" s="19">
        <v>657.67499999999995</v>
      </c>
      <c r="Q85" s="19">
        <v>1293.692</v>
      </c>
      <c r="R85" s="19">
        <v>1259.3900000000001</v>
      </c>
      <c r="S85" s="19">
        <v>1395.9459999999999</v>
      </c>
      <c r="T85" s="19">
        <v>1590.5809999999999</v>
      </c>
      <c r="U85" s="19">
        <v>1818.816</v>
      </c>
      <c r="V85" s="19">
        <v>1787.3969999999999</v>
      </c>
      <c r="W85" s="19">
        <v>1692.2329999999999</v>
      </c>
      <c r="X85" s="19">
        <v>1272.5820000000001</v>
      </c>
      <c r="Y85" s="19">
        <v>1251.835</v>
      </c>
      <c r="Z85" s="19">
        <v>1353.9670000000001</v>
      </c>
      <c r="AA85" s="19">
        <v>1817.748</v>
      </c>
      <c r="AB85" s="19">
        <v>1999.5419999999999</v>
      </c>
      <c r="AC85" s="19">
        <v>2693.26</v>
      </c>
      <c r="AD85" s="19">
        <v>2978.951</v>
      </c>
      <c r="AE85" s="19">
        <v>3693.114</v>
      </c>
    </row>
    <row r="86" spans="1:31" x14ac:dyDescent="0.15">
      <c r="A86" s="4" t="s">
        <v>326</v>
      </c>
      <c r="B86" s="19">
        <v>20.385000000000002</v>
      </c>
      <c r="C86" s="19">
        <v>-34.799999999999997</v>
      </c>
      <c r="D86" s="20" t="s">
        <v>50</v>
      </c>
      <c r="E86" s="19">
        <v>171.72200000000001</v>
      </c>
      <c r="F86" s="19">
        <v>296.55799999999999</v>
      </c>
      <c r="G86" s="19">
        <v>439.11799999999999</v>
      </c>
      <c r="H86" s="19">
        <v>411.03</v>
      </c>
      <c r="I86" s="19">
        <v>344.34199999999998</v>
      </c>
      <c r="J86" s="19">
        <v>282.15899999999999</v>
      </c>
      <c r="K86" s="19">
        <v>252.715</v>
      </c>
      <c r="L86" s="19">
        <v>146.88499999999999</v>
      </c>
      <c r="M86" s="19">
        <v>241.946</v>
      </c>
      <c r="N86" s="19">
        <v>361.49900000000002</v>
      </c>
      <c r="O86" s="19">
        <v>335.90199999999999</v>
      </c>
      <c r="P86" s="19">
        <v>333.755</v>
      </c>
      <c r="Q86" s="19">
        <v>748.255</v>
      </c>
      <c r="R86" s="19">
        <v>664.92</v>
      </c>
      <c r="S86" s="19">
        <v>821.88499999999999</v>
      </c>
      <c r="T86" s="19">
        <v>1022.067</v>
      </c>
      <c r="U86" s="19">
        <v>910.31100000000004</v>
      </c>
      <c r="V86" s="19">
        <v>779.38900000000001</v>
      </c>
      <c r="W86" s="19">
        <v>547.70699999999999</v>
      </c>
      <c r="X86" s="19">
        <v>473.75299999999999</v>
      </c>
      <c r="Y86" s="19">
        <v>254.41800000000001</v>
      </c>
      <c r="Z86" s="19">
        <v>506.11099999999999</v>
      </c>
      <c r="AA86" s="19">
        <v>743.529</v>
      </c>
      <c r="AB86" s="19">
        <v>1144.981</v>
      </c>
      <c r="AC86" s="19">
        <v>273.03899999999999</v>
      </c>
      <c r="AD86" s="19">
        <v>-626.5</v>
      </c>
      <c r="AE86" s="19">
        <v>1005.424</v>
      </c>
    </row>
    <row r="87" spans="1:31" ht="12" x14ac:dyDescent="0.15">
      <c r="A87" s="4" t="s">
        <v>327</v>
      </c>
      <c r="B87" s="19" t="s">
        <v>53</v>
      </c>
      <c r="C87" s="19" t="s">
        <v>53</v>
      </c>
      <c r="D87" s="20" t="s">
        <v>50</v>
      </c>
      <c r="E87" s="19" t="s">
        <v>53</v>
      </c>
      <c r="F87" s="19" t="s">
        <v>53</v>
      </c>
      <c r="G87" s="19" t="s">
        <v>53</v>
      </c>
      <c r="H87" s="19" t="s">
        <v>53</v>
      </c>
      <c r="I87" s="19" t="s">
        <v>53</v>
      </c>
      <c r="J87" s="19" t="s">
        <v>53</v>
      </c>
      <c r="K87" s="19" t="s">
        <v>53</v>
      </c>
      <c r="L87" s="19" t="s">
        <v>53</v>
      </c>
      <c r="M87" s="19" t="s">
        <v>53</v>
      </c>
      <c r="N87" s="19" t="s">
        <v>53</v>
      </c>
      <c r="O87" s="19" t="s">
        <v>53</v>
      </c>
      <c r="P87" s="19" t="s">
        <v>53</v>
      </c>
      <c r="Q87" s="19">
        <v>1.7090000000000001</v>
      </c>
      <c r="R87" s="19">
        <v>0.70199999999999996</v>
      </c>
      <c r="S87" s="19">
        <v>1.413</v>
      </c>
      <c r="T87" s="19">
        <v>0.40899999999999997</v>
      </c>
      <c r="U87" s="19">
        <v>-1</v>
      </c>
      <c r="V87" s="19">
        <v>-0.6</v>
      </c>
      <c r="W87" s="19">
        <v>0.48499999999999999</v>
      </c>
      <c r="X87" s="19">
        <v>0.78100000000000003</v>
      </c>
      <c r="Y87" s="19">
        <v>4.0000000000000001E-3</v>
      </c>
      <c r="Z87" s="19" t="s">
        <v>53</v>
      </c>
      <c r="AA87" s="19">
        <v>0.83199999999999996</v>
      </c>
      <c r="AB87" s="19">
        <v>-3</v>
      </c>
      <c r="AC87" s="19">
        <v>-3.9</v>
      </c>
      <c r="AD87" s="19">
        <v>-4.7</v>
      </c>
      <c r="AE87" s="19" t="s">
        <v>53</v>
      </c>
    </row>
    <row r="88" spans="1:31" ht="12" x14ac:dyDescent="0.15">
      <c r="A88" s="4" t="s">
        <v>328</v>
      </c>
      <c r="B88" s="19" t="s">
        <v>53</v>
      </c>
      <c r="C88" s="19" t="s">
        <v>53</v>
      </c>
      <c r="D88" s="20" t="s">
        <v>50</v>
      </c>
      <c r="E88" s="19" t="s">
        <v>53</v>
      </c>
      <c r="F88" s="19" t="s">
        <v>53</v>
      </c>
      <c r="G88" s="19" t="s">
        <v>53</v>
      </c>
      <c r="H88" s="19" t="s">
        <v>53</v>
      </c>
      <c r="I88" s="19">
        <v>25.352</v>
      </c>
      <c r="J88" s="19">
        <v>27.288</v>
      </c>
      <c r="K88" s="19">
        <v>32.192</v>
      </c>
      <c r="L88" s="19">
        <v>39.28</v>
      </c>
      <c r="M88" s="19">
        <v>54.015999999999998</v>
      </c>
      <c r="N88" s="19">
        <v>73.543999999999997</v>
      </c>
      <c r="O88" s="19">
        <v>110.92</v>
      </c>
      <c r="P88" s="19">
        <v>141.696</v>
      </c>
      <c r="Q88" s="19">
        <v>392.96</v>
      </c>
      <c r="R88" s="19" t="s">
        <v>53</v>
      </c>
      <c r="S88" s="19" t="s">
        <v>53</v>
      </c>
      <c r="T88" s="19" t="s">
        <v>53</v>
      </c>
      <c r="U88" s="19">
        <v>767.51199999999994</v>
      </c>
      <c r="V88" s="19">
        <v>776.40800000000002</v>
      </c>
      <c r="W88" s="19">
        <v>504.12799999999999</v>
      </c>
      <c r="X88" s="19">
        <v>726.55200000000002</v>
      </c>
      <c r="Y88" s="19">
        <v>674.05600000000004</v>
      </c>
      <c r="Z88" s="19">
        <v>334.40800000000002</v>
      </c>
      <c r="AA88" s="19">
        <v>410.88799999999998</v>
      </c>
      <c r="AB88" s="19">
        <v>484.57600000000002</v>
      </c>
      <c r="AC88" s="19">
        <v>575.17600000000004</v>
      </c>
      <c r="AD88" s="19">
        <v>631.04</v>
      </c>
      <c r="AE88" s="19" t="s">
        <v>53</v>
      </c>
    </row>
    <row r="89" spans="1:31" x14ac:dyDescent="0.15">
      <c r="A89" s="4" t="s">
        <v>329</v>
      </c>
      <c r="B89" s="19">
        <v>2.9830000000000001</v>
      </c>
      <c r="C89" s="19">
        <v>25.556999999999999</v>
      </c>
      <c r="D89" s="20" t="s">
        <v>50</v>
      </c>
      <c r="E89" s="19">
        <v>26.56</v>
      </c>
      <c r="F89" s="19">
        <v>26.513000000000002</v>
      </c>
      <c r="G89" s="19">
        <v>25.082999999999998</v>
      </c>
      <c r="H89" s="19">
        <v>25.268000000000001</v>
      </c>
      <c r="I89" s="19">
        <v>23.43</v>
      </c>
      <c r="J89" s="19">
        <v>23.048999999999999</v>
      </c>
      <c r="K89" s="19">
        <v>29.119</v>
      </c>
      <c r="L89" s="19">
        <v>34.43</v>
      </c>
      <c r="M89" s="19">
        <v>35.509</v>
      </c>
      <c r="N89" s="19">
        <v>39.213000000000001</v>
      </c>
      <c r="O89" s="19">
        <v>45.999000000000002</v>
      </c>
      <c r="P89" s="19">
        <v>47.069000000000003</v>
      </c>
      <c r="Q89" s="19">
        <v>45.697000000000003</v>
      </c>
      <c r="R89" s="19">
        <v>48.015999999999998</v>
      </c>
      <c r="S89" s="19">
        <v>51.545999999999999</v>
      </c>
      <c r="T89" s="19">
        <v>54.662999999999997</v>
      </c>
      <c r="U89" s="19">
        <v>55.621000000000002</v>
      </c>
      <c r="V89" s="19">
        <v>59.866999999999997</v>
      </c>
      <c r="W89" s="19">
        <v>60.570999999999998</v>
      </c>
      <c r="X89" s="19">
        <v>61.198</v>
      </c>
      <c r="Y89" s="19">
        <v>59.646999999999998</v>
      </c>
      <c r="Z89" s="19">
        <v>52.311</v>
      </c>
      <c r="AA89" s="19">
        <v>48.204999999999998</v>
      </c>
      <c r="AB89" s="19">
        <v>39.493000000000002</v>
      </c>
      <c r="AC89" s="19">
        <v>34.451000000000001</v>
      </c>
      <c r="AD89" s="19">
        <v>35.369</v>
      </c>
      <c r="AE89" s="19">
        <v>37.567</v>
      </c>
    </row>
    <row r="90" spans="1:31" x14ac:dyDescent="0.15">
      <c r="A90" s="4" t="s">
        <v>330</v>
      </c>
      <c r="B90" s="19">
        <v>20.611999999999998</v>
      </c>
      <c r="C90" s="19">
        <v>97.534999999999997</v>
      </c>
      <c r="D90" s="20" t="s">
        <v>50</v>
      </c>
      <c r="E90" s="19">
        <v>8.8510000000000009</v>
      </c>
      <c r="F90" s="19">
        <v>7.77</v>
      </c>
      <c r="G90" s="19">
        <v>69.751999999999995</v>
      </c>
      <c r="H90" s="19">
        <v>73.14</v>
      </c>
      <c r="I90" s="19">
        <v>72.385000000000005</v>
      </c>
      <c r="J90" s="19">
        <v>79.819000000000003</v>
      </c>
      <c r="K90" s="19">
        <v>82.537999999999997</v>
      </c>
      <c r="L90" s="19">
        <v>15.987</v>
      </c>
      <c r="M90" s="19">
        <v>20.675999999999998</v>
      </c>
      <c r="N90" s="19">
        <v>18.329000000000001</v>
      </c>
      <c r="O90" s="19">
        <v>23.934999999999999</v>
      </c>
      <c r="P90" s="19">
        <v>36.951000000000001</v>
      </c>
      <c r="Q90" s="19">
        <v>55.185000000000002</v>
      </c>
      <c r="R90" s="19">
        <v>62.271000000000001</v>
      </c>
      <c r="S90" s="19">
        <v>60.694000000000003</v>
      </c>
      <c r="T90" s="19">
        <v>70.298000000000002</v>
      </c>
      <c r="U90" s="19">
        <v>77.018000000000001</v>
      </c>
      <c r="V90" s="19">
        <v>75.778000000000006</v>
      </c>
      <c r="W90" s="19">
        <v>79.302000000000007</v>
      </c>
      <c r="X90" s="19">
        <v>133.13999999999999</v>
      </c>
      <c r="Y90" s="19">
        <v>152.63</v>
      </c>
      <c r="Z90" s="19">
        <v>111.54900000000001</v>
      </c>
      <c r="AA90" s="19">
        <v>109.435</v>
      </c>
      <c r="AB90" s="19">
        <v>85.992999999999995</v>
      </c>
      <c r="AC90" s="19">
        <v>39.823999999999998</v>
      </c>
      <c r="AD90" s="19">
        <v>54.386000000000003</v>
      </c>
      <c r="AE90" s="19">
        <v>89.787999999999997</v>
      </c>
    </row>
    <row r="91" spans="1:31" ht="12" x14ac:dyDescent="0.15">
      <c r="A91" s="4" t="s">
        <v>331</v>
      </c>
      <c r="B91" s="18" t="s">
        <v>53</v>
      </c>
      <c r="C91" s="18" t="s">
        <v>53</v>
      </c>
      <c r="D91" s="20" t="s">
        <v>50</v>
      </c>
      <c r="E91" s="18" t="s">
        <v>53</v>
      </c>
      <c r="F91" s="18" t="s">
        <v>332</v>
      </c>
      <c r="G91" s="18" t="s">
        <v>53</v>
      </c>
      <c r="H91" s="18" t="s">
        <v>332</v>
      </c>
      <c r="I91" s="18" t="s">
        <v>332</v>
      </c>
      <c r="J91" s="18" t="s">
        <v>332</v>
      </c>
      <c r="K91" s="18" t="s">
        <v>332</v>
      </c>
      <c r="L91" s="18" t="s">
        <v>332</v>
      </c>
      <c r="M91" s="18" t="s">
        <v>332</v>
      </c>
      <c r="N91" s="18" t="s">
        <v>332</v>
      </c>
      <c r="O91" s="18" t="s">
        <v>332</v>
      </c>
      <c r="P91" s="18" t="s">
        <v>332</v>
      </c>
      <c r="Q91" s="18" t="s">
        <v>332</v>
      </c>
      <c r="R91" s="18" t="s">
        <v>332</v>
      </c>
      <c r="S91" s="18" t="s">
        <v>332</v>
      </c>
      <c r="T91" s="18" t="s">
        <v>332</v>
      </c>
      <c r="U91" s="18" t="s">
        <v>332</v>
      </c>
      <c r="V91" s="18" t="s">
        <v>332</v>
      </c>
      <c r="W91" s="18" t="s">
        <v>332</v>
      </c>
      <c r="X91" s="18" t="s">
        <v>332</v>
      </c>
      <c r="Y91" s="18" t="s">
        <v>332</v>
      </c>
      <c r="Z91" s="18" t="s">
        <v>332</v>
      </c>
      <c r="AA91" s="18" t="s">
        <v>332</v>
      </c>
      <c r="AB91" s="18" t="s">
        <v>332</v>
      </c>
      <c r="AC91" s="18" t="s">
        <v>332</v>
      </c>
      <c r="AD91" s="18" t="s">
        <v>332</v>
      </c>
      <c r="AE91" s="18" t="s">
        <v>53</v>
      </c>
    </row>
    <row r="92" spans="1:31" ht="12" x14ac:dyDescent="0.15">
      <c r="A92" s="4" t="s">
        <v>333</v>
      </c>
      <c r="B92" s="19">
        <v>11.673999999999999</v>
      </c>
      <c r="C92" s="19">
        <v>8.2240000000000002</v>
      </c>
      <c r="D92" s="20" t="s">
        <v>50</v>
      </c>
      <c r="E92" s="19">
        <v>17.466999999999999</v>
      </c>
      <c r="F92" s="19">
        <v>18.919</v>
      </c>
      <c r="G92" s="19">
        <v>2.5550000000000002</v>
      </c>
      <c r="H92" s="19" t="s">
        <v>53</v>
      </c>
      <c r="I92" s="19" t="s">
        <v>53</v>
      </c>
      <c r="J92" s="19" t="s">
        <v>53</v>
      </c>
      <c r="K92" s="19" t="s">
        <v>53</v>
      </c>
      <c r="L92" s="19" t="s">
        <v>53</v>
      </c>
      <c r="M92" s="19" t="s">
        <v>53</v>
      </c>
      <c r="N92" s="19" t="s">
        <v>53</v>
      </c>
      <c r="O92" s="19">
        <v>24.486000000000001</v>
      </c>
      <c r="P92" s="19" t="s">
        <v>53</v>
      </c>
      <c r="Q92" s="19">
        <v>6.5839999999999996</v>
      </c>
      <c r="R92" s="19">
        <v>7.7130000000000001</v>
      </c>
      <c r="S92" s="19">
        <v>10.704000000000001</v>
      </c>
      <c r="T92" s="19">
        <v>8.7680000000000007</v>
      </c>
      <c r="U92" s="19">
        <v>8.6449999999999996</v>
      </c>
      <c r="V92" s="19">
        <v>9.6329999999999991</v>
      </c>
      <c r="W92" s="19">
        <v>4.9370000000000003</v>
      </c>
      <c r="X92" s="19">
        <v>7.6289999999999996</v>
      </c>
      <c r="Y92" s="19">
        <v>9.4570000000000007</v>
      </c>
      <c r="Z92" s="19">
        <v>8.6020000000000003</v>
      </c>
      <c r="AA92" s="19">
        <v>7.2869999999999999</v>
      </c>
      <c r="AB92" s="19">
        <v>10.694000000000001</v>
      </c>
      <c r="AC92" s="19">
        <v>12.507999999999999</v>
      </c>
      <c r="AD92" s="19">
        <v>27.035</v>
      </c>
      <c r="AE92" s="19">
        <v>56.918999999999997</v>
      </c>
    </row>
    <row r="93" spans="1:31" x14ac:dyDescent="0.15">
      <c r="A93" s="4" t="s">
        <v>334</v>
      </c>
      <c r="B93" s="19">
        <v>15.023</v>
      </c>
      <c r="C93" s="19">
        <v>14.045999999999999</v>
      </c>
      <c r="D93" s="20" t="s">
        <v>50</v>
      </c>
      <c r="E93" s="19">
        <v>31.265999999999998</v>
      </c>
      <c r="F93" s="19">
        <v>53.186</v>
      </c>
      <c r="G93" s="19">
        <v>59.43</v>
      </c>
      <c r="H93" s="19">
        <v>73.650000000000006</v>
      </c>
      <c r="I93" s="19">
        <v>80.509</v>
      </c>
      <c r="J93" s="19">
        <v>99.873000000000005</v>
      </c>
      <c r="K93" s="19">
        <v>95.960999999999999</v>
      </c>
      <c r="L93" s="19">
        <v>96.616</v>
      </c>
      <c r="M93" s="19">
        <v>102.187</v>
      </c>
      <c r="N93" s="19">
        <v>136.73400000000001</v>
      </c>
      <c r="O93" s="19">
        <v>145.209</v>
      </c>
      <c r="P93" s="19">
        <v>188.06899999999999</v>
      </c>
      <c r="Q93" s="19">
        <v>333.94</v>
      </c>
      <c r="R93" s="19">
        <v>334.65100000000001</v>
      </c>
      <c r="S93" s="19">
        <v>389.84899999999999</v>
      </c>
      <c r="T93" s="19">
        <v>452.017</v>
      </c>
      <c r="U93" s="19">
        <v>466.59199999999998</v>
      </c>
      <c r="V93" s="19">
        <v>509.81</v>
      </c>
      <c r="W93" s="19">
        <v>531.81399999999996</v>
      </c>
      <c r="X93" s="19">
        <v>533.18600000000004</v>
      </c>
      <c r="Y93" s="19">
        <v>536.58199999999999</v>
      </c>
      <c r="Z93" s="19">
        <v>506.29399999999998</v>
      </c>
      <c r="AA93" s="19">
        <v>457.56299999999999</v>
      </c>
      <c r="AB93" s="19">
        <v>487.83</v>
      </c>
      <c r="AC93" s="19">
        <v>527.11800000000005</v>
      </c>
      <c r="AD93" s="19">
        <v>590.94600000000003</v>
      </c>
      <c r="AE93" s="19">
        <v>828.35500000000002</v>
      </c>
    </row>
    <row r="94" spans="1:31" x14ac:dyDescent="0.15">
      <c r="A94" s="4" t="s">
        <v>335</v>
      </c>
      <c r="B94" s="19">
        <v>74.665000000000006</v>
      </c>
      <c r="C94" s="19">
        <v>56.082000000000001</v>
      </c>
      <c r="D94" s="20" t="s">
        <v>50</v>
      </c>
      <c r="E94" s="19">
        <v>80.855999999999995</v>
      </c>
      <c r="F94" s="19">
        <v>77.37</v>
      </c>
      <c r="G94" s="19">
        <v>111.499</v>
      </c>
      <c r="H94" s="19">
        <v>125.881</v>
      </c>
      <c r="I94" s="19">
        <v>117.004</v>
      </c>
      <c r="J94" s="19">
        <v>121.133</v>
      </c>
      <c r="K94" s="19">
        <v>138.435</v>
      </c>
      <c r="L94" s="19">
        <v>165.43600000000001</v>
      </c>
      <c r="M94" s="19">
        <v>207.19499999999999</v>
      </c>
      <c r="N94" s="19">
        <v>209.11199999999999</v>
      </c>
      <c r="O94" s="19">
        <v>218.07300000000001</v>
      </c>
      <c r="P94" s="19">
        <v>320.48899999999998</v>
      </c>
      <c r="Q94" s="19">
        <v>338.97</v>
      </c>
      <c r="R94" s="19">
        <v>304.43599999999998</v>
      </c>
      <c r="S94" s="19">
        <v>369.96699999999998</v>
      </c>
      <c r="T94" s="19">
        <v>464.06200000000001</v>
      </c>
      <c r="U94" s="19">
        <v>534.67499999999995</v>
      </c>
      <c r="V94" s="19">
        <v>452.22800000000001</v>
      </c>
      <c r="W94" s="19">
        <v>517.19100000000003</v>
      </c>
      <c r="X94" s="19">
        <v>509.02199999999999</v>
      </c>
      <c r="Y94" s="19">
        <v>430.06200000000001</v>
      </c>
      <c r="Z94" s="19">
        <v>477.22</v>
      </c>
      <c r="AA94" s="19">
        <v>492.42399999999998</v>
      </c>
      <c r="AB94" s="19">
        <v>563.49699999999996</v>
      </c>
      <c r="AC94" s="19">
        <v>603.03599999999994</v>
      </c>
      <c r="AD94" s="19">
        <v>1097.874</v>
      </c>
      <c r="AE94" s="19">
        <v>902.89</v>
      </c>
    </row>
    <row r="95" spans="1:31" ht="12" x14ac:dyDescent="0.15">
      <c r="A95" s="4" t="s">
        <v>336</v>
      </c>
      <c r="B95" s="19" t="s">
        <v>53</v>
      </c>
      <c r="C95" s="19" t="s">
        <v>53</v>
      </c>
      <c r="D95" s="20" t="s">
        <v>50</v>
      </c>
      <c r="E95" s="19">
        <v>30.236999999999998</v>
      </c>
      <c r="F95" s="19">
        <v>22.509</v>
      </c>
      <c r="G95" s="19">
        <v>30.757999999999999</v>
      </c>
      <c r="H95" s="19">
        <v>12.603</v>
      </c>
      <c r="I95" s="19">
        <v>10.881</v>
      </c>
      <c r="J95" s="19">
        <v>11.795999999999999</v>
      </c>
      <c r="K95" s="19">
        <v>10.997999999999999</v>
      </c>
      <c r="L95" s="19">
        <v>12.55</v>
      </c>
      <c r="M95" s="19">
        <v>17.850000000000001</v>
      </c>
      <c r="N95" s="19">
        <v>19.652999999999999</v>
      </c>
      <c r="O95" s="19" t="s">
        <v>53</v>
      </c>
      <c r="P95" s="19">
        <v>32.168999999999997</v>
      </c>
      <c r="Q95" s="19">
        <v>17.196999999999999</v>
      </c>
      <c r="R95" s="19">
        <v>21.898</v>
      </c>
      <c r="S95" s="19">
        <v>32.101999999999997</v>
      </c>
      <c r="T95" s="19">
        <v>38.418999999999997</v>
      </c>
      <c r="U95" s="19">
        <v>42.866</v>
      </c>
      <c r="V95" s="19">
        <v>30.898</v>
      </c>
      <c r="W95" s="19">
        <v>30.273</v>
      </c>
      <c r="X95" s="19">
        <v>24.53</v>
      </c>
      <c r="Y95" s="19">
        <v>22.257000000000001</v>
      </c>
      <c r="Z95" s="19">
        <v>26.84</v>
      </c>
      <c r="AA95" s="19">
        <v>26.064</v>
      </c>
      <c r="AB95" s="19">
        <v>31.007000000000001</v>
      </c>
      <c r="AC95" s="19">
        <v>41.113999999999997</v>
      </c>
      <c r="AD95" s="19">
        <v>68.426000000000002</v>
      </c>
      <c r="AE95" s="19">
        <v>79.923000000000002</v>
      </c>
    </row>
    <row r="96" spans="1:31" ht="12" x14ac:dyDescent="0.15">
      <c r="A96" s="4" t="s">
        <v>337</v>
      </c>
      <c r="B96" s="19" t="s">
        <v>53</v>
      </c>
      <c r="C96" s="19" t="s">
        <v>53</v>
      </c>
      <c r="D96" s="20" t="s">
        <v>50</v>
      </c>
      <c r="E96" s="19">
        <v>49.328000000000003</v>
      </c>
      <c r="F96" s="19">
        <v>49.643000000000001</v>
      </c>
      <c r="G96" s="19">
        <v>26.07</v>
      </c>
      <c r="H96" s="19">
        <v>50.48</v>
      </c>
      <c r="I96" s="19">
        <v>50.848999999999997</v>
      </c>
      <c r="J96" s="19">
        <v>51.944000000000003</v>
      </c>
      <c r="K96" s="19">
        <v>70.94</v>
      </c>
      <c r="L96" s="19">
        <v>72.064999999999998</v>
      </c>
      <c r="M96" s="19">
        <v>209.96600000000001</v>
      </c>
      <c r="N96" s="19">
        <v>88.992000000000004</v>
      </c>
      <c r="O96" s="19">
        <v>120.652</v>
      </c>
      <c r="P96" s="19">
        <v>118.45399999999999</v>
      </c>
      <c r="Q96" s="19">
        <v>108.35599999999999</v>
      </c>
      <c r="R96" s="19">
        <v>107.869</v>
      </c>
      <c r="S96" s="19">
        <v>108.992</v>
      </c>
      <c r="T96" s="19">
        <v>33.32</v>
      </c>
      <c r="U96" s="19">
        <v>33.811999999999998</v>
      </c>
      <c r="V96" s="19">
        <v>34.622</v>
      </c>
      <c r="W96" s="19">
        <v>34.588999999999999</v>
      </c>
      <c r="X96" s="19">
        <v>32.701999999999998</v>
      </c>
      <c r="Y96" s="19">
        <v>24.9</v>
      </c>
      <c r="Z96" s="19">
        <v>24.695</v>
      </c>
      <c r="AA96" s="19">
        <v>23.62</v>
      </c>
      <c r="AB96" s="19">
        <v>23.579000000000001</v>
      </c>
      <c r="AC96" s="19">
        <v>23.507000000000001</v>
      </c>
      <c r="AD96" s="19">
        <v>23.481999999999999</v>
      </c>
      <c r="AE96" s="19">
        <v>23.472000000000001</v>
      </c>
    </row>
    <row r="97" spans="1:31" ht="12" x14ac:dyDescent="0.15">
      <c r="A97" s="4" t="s">
        <v>338</v>
      </c>
      <c r="B97" s="19" t="s">
        <v>53</v>
      </c>
      <c r="C97" s="19" t="s">
        <v>53</v>
      </c>
      <c r="D97" s="20" t="s">
        <v>50</v>
      </c>
      <c r="E97" s="19">
        <v>242.815</v>
      </c>
      <c r="F97" s="19">
        <v>386.20699999999999</v>
      </c>
      <c r="G97" s="19">
        <v>392.59100000000001</v>
      </c>
      <c r="H97" s="19">
        <v>461.34899999999999</v>
      </c>
      <c r="I97" s="19">
        <v>477.96100000000001</v>
      </c>
      <c r="J97" s="19">
        <v>196.87100000000001</v>
      </c>
      <c r="K97" s="19">
        <v>197.876</v>
      </c>
      <c r="L97" s="19">
        <v>204.51400000000001</v>
      </c>
      <c r="M97" s="19">
        <v>216.28200000000001</v>
      </c>
      <c r="N97" s="19">
        <v>250.35499999999999</v>
      </c>
      <c r="O97" s="19">
        <v>883.26599999999996</v>
      </c>
      <c r="P97" s="19">
        <v>837.25400000000002</v>
      </c>
      <c r="Q97" s="19">
        <v>212.751</v>
      </c>
      <c r="R97" s="19">
        <v>221.715</v>
      </c>
      <c r="S97" s="19">
        <v>291.40100000000001</v>
      </c>
      <c r="T97" s="19">
        <v>329.39699999999999</v>
      </c>
      <c r="U97" s="19">
        <v>364.69499999999999</v>
      </c>
      <c r="V97" s="19">
        <v>411.63299999999998</v>
      </c>
      <c r="W97" s="19">
        <v>264.64499999999998</v>
      </c>
      <c r="X97" s="19">
        <v>582.08199999999999</v>
      </c>
      <c r="Y97" s="19">
        <v>610.26400000000001</v>
      </c>
      <c r="Z97" s="19">
        <v>648.71900000000005</v>
      </c>
      <c r="AA97" s="19">
        <v>666.02700000000004</v>
      </c>
      <c r="AB97" s="19">
        <v>705.08900000000006</v>
      </c>
      <c r="AC97" s="19">
        <v>767.096</v>
      </c>
      <c r="AD97" s="19">
        <v>803.39800000000002</v>
      </c>
      <c r="AE97" s="19">
        <v>826.71600000000001</v>
      </c>
    </row>
    <row r="98" spans="1:31" ht="12" x14ac:dyDescent="0.15">
      <c r="A98" s="4" t="s">
        <v>339</v>
      </c>
      <c r="B98" s="19" t="s">
        <v>53</v>
      </c>
      <c r="C98" s="19" t="s">
        <v>53</v>
      </c>
      <c r="D98" s="20" t="s">
        <v>50</v>
      </c>
      <c r="E98" s="19">
        <v>260.65800000000002</v>
      </c>
      <c r="F98" s="19">
        <v>361.88099999999997</v>
      </c>
      <c r="G98" s="19">
        <v>504.48399999999998</v>
      </c>
      <c r="H98" s="19">
        <v>502.10199999999998</v>
      </c>
      <c r="I98" s="19">
        <v>556.505</v>
      </c>
      <c r="J98" s="19">
        <v>833.928</v>
      </c>
      <c r="K98" s="19">
        <v>879.57799999999997</v>
      </c>
      <c r="L98" s="19">
        <v>922.98199999999997</v>
      </c>
      <c r="M98" s="19">
        <v>838.62099999999998</v>
      </c>
      <c r="N98" s="19">
        <v>679.36300000000006</v>
      </c>
      <c r="O98" s="19">
        <v>743.20100000000002</v>
      </c>
      <c r="P98" s="19">
        <v>832.29200000000003</v>
      </c>
      <c r="Q98" s="19">
        <v>1635.6479999999999</v>
      </c>
      <c r="R98" s="19">
        <v>948.71400000000006</v>
      </c>
      <c r="S98" s="19">
        <v>1225.7470000000001</v>
      </c>
      <c r="T98" s="19">
        <v>1348.9849999999999</v>
      </c>
      <c r="U98" s="19">
        <v>1509.845</v>
      </c>
      <c r="V98" s="19">
        <v>1497.0060000000001</v>
      </c>
      <c r="W98" s="19">
        <v>1367.683</v>
      </c>
      <c r="X98" s="19">
        <v>2943.2779999999998</v>
      </c>
      <c r="Y98" s="19">
        <v>3051.1219999999998</v>
      </c>
      <c r="Z98" s="19">
        <v>3190.7530000000002</v>
      </c>
      <c r="AA98" s="19">
        <v>3241.2420000000002</v>
      </c>
      <c r="AB98" s="19">
        <v>3431.9189999999999</v>
      </c>
      <c r="AC98" s="19">
        <v>3598.54</v>
      </c>
      <c r="AD98" s="19">
        <v>3860.9650000000001</v>
      </c>
      <c r="AE98" s="19">
        <v>3994.7919999999999</v>
      </c>
    </row>
    <row r="99" spans="1:31" ht="12" x14ac:dyDescent="0.15">
      <c r="A99" s="4" t="s">
        <v>340</v>
      </c>
      <c r="B99" s="19" t="s">
        <v>55</v>
      </c>
      <c r="C99" s="19" t="s">
        <v>55</v>
      </c>
      <c r="D99" s="20" t="s">
        <v>50</v>
      </c>
      <c r="E99" s="19" t="s">
        <v>55</v>
      </c>
      <c r="F99" s="19" t="s">
        <v>55</v>
      </c>
      <c r="G99" s="19">
        <v>83.974000000000004</v>
      </c>
      <c r="H99" s="19">
        <v>31.504000000000001</v>
      </c>
      <c r="I99" s="19">
        <v>25.736000000000001</v>
      </c>
      <c r="J99" s="19">
        <v>53.058</v>
      </c>
      <c r="K99" s="19">
        <v>39.386000000000003</v>
      </c>
      <c r="L99" s="19">
        <v>74.881</v>
      </c>
      <c r="M99" s="19">
        <v>160.23699999999999</v>
      </c>
      <c r="N99" s="19">
        <v>180.46</v>
      </c>
      <c r="O99" s="19" t="s">
        <v>55</v>
      </c>
      <c r="P99" s="19">
        <v>234.75700000000001</v>
      </c>
      <c r="Q99" s="19">
        <v>379.416</v>
      </c>
      <c r="R99" s="19">
        <v>356.55099999999999</v>
      </c>
      <c r="S99" s="19">
        <v>297.99599999999998</v>
      </c>
      <c r="T99" s="19">
        <v>423.18400000000003</v>
      </c>
      <c r="U99" s="19">
        <v>415.74</v>
      </c>
      <c r="V99" s="19">
        <v>237.321</v>
      </c>
      <c r="W99" s="19">
        <v>151.83099999999999</v>
      </c>
      <c r="X99" s="19">
        <v>170.71</v>
      </c>
      <c r="Y99" s="19">
        <v>165.054</v>
      </c>
      <c r="Z99" s="19">
        <v>207.83</v>
      </c>
      <c r="AA99" s="19">
        <v>375.31599999999997</v>
      </c>
      <c r="AB99" s="19">
        <v>486.34500000000003</v>
      </c>
      <c r="AC99" s="19">
        <v>731.78700000000003</v>
      </c>
      <c r="AD99" s="19">
        <v>1328.508</v>
      </c>
      <c r="AE99" s="19">
        <v>1935.9010000000001</v>
      </c>
    </row>
    <row r="100" spans="1:31" ht="12" x14ac:dyDescent="0.15">
      <c r="A100" s="4" t="s">
        <v>341</v>
      </c>
      <c r="B100" s="19" t="s">
        <v>55</v>
      </c>
      <c r="C100" s="19" t="s">
        <v>55</v>
      </c>
      <c r="D100" s="20" t="s">
        <v>50</v>
      </c>
      <c r="E100" s="19" t="s">
        <v>55</v>
      </c>
      <c r="F100" s="19" t="s">
        <v>55</v>
      </c>
      <c r="G100" s="19" t="s">
        <v>55</v>
      </c>
      <c r="H100" s="19" t="s">
        <v>55</v>
      </c>
      <c r="I100" s="19" t="s">
        <v>55</v>
      </c>
      <c r="J100" s="19" t="s">
        <v>55</v>
      </c>
      <c r="K100" s="19" t="s">
        <v>55</v>
      </c>
      <c r="L100" s="19" t="s">
        <v>55</v>
      </c>
      <c r="M100" s="19" t="s">
        <v>55</v>
      </c>
      <c r="N100" s="19">
        <v>30.792999999999999</v>
      </c>
      <c r="O100" s="19" t="s">
        <v>55</v>
      </c>
      <c r="P100" s="19" t="s">
        <v>55</v>
      </c>
      <c r="Q100" s="19" t="s">
        <v>55</v>
      </c>
      <c r="R100" s="19" t="s">
        <v>55</v>
      </c>
      <c r="S100" s="19" t="s">
        <v>55</v>
      </c>
      <c r="T100" s="19" t="s">
        <v>55</v>
      </c>
      <c r="U100" s="19" t="s">
        <v>55</v>
      </c>
      <c r="V100" s="19" t="s">
        <v>55</v>
      </c>
      <c r="W100" s="19">
        <v>228.24</v>
      </c>
      <c r="X100" s="19">
        <v>181.52199999999999</v>
      </c>
      <c r="Y100" s="19">
        <v>129.02799999999999</v>
      </c>
      <c r="Z100" s="19">
        <v>132.309</v>
      </c>
      <c r="AA100" s="19">
        <v>161.619</v>
      </c>
      <c r="AB100" s="19">
        <v>194.56200000000001</v>
      </c>
      <c r="AC100" s="19">
        <v>195.88900000000001</v>
      </c>
      <c r="AD100" s="19">
        <v>230.803</v>
      </c>
      <c r="AE100" s="19">
        <v>309.17899999999997</v>
      </c>
    </row>
    <row r="101" spans="1:31" ht="12" x14ac:dyDescent="0.15">
      <c r="A101" s="4" t="s">
        <v>342</v>
      </c>
      <c r="B101" s="37">
        <v>2828</v>
      </c>
      <c r="C101" s="37">
        <v>2539</v>
      </c>
      <c r="D101" s="20" t="s">
        <v>50</v>
      </c>
      <c r="E101" s="37" t="s">
        <v>53</v>
      </c>
      <c r="F101" s="37" t="s">
        <v>53</v>
      </c>
      <c r="G101" s="37" t="s">
        <v>53</v>
      </c>
      <c r="H101" s="37" t="s">
        <v>53</v>
      </c>
      <c r="I101" s="37" t="s">
        <v>53</v>
      </c>
      <c r="J101" s="37">
        <v>3024</v>
      </c>
      <c r="K101" s="37">
        <v>3455</v>
      </c>
      <c r="L101" s="37">
        <v>3418</v>
      </c>
      <c r="M101" s="37">
        <v>3672</v>
      </c>
      <c r="N101" s="37">
        <v>3745</v>
      </c>
      <c r="O101" s="37" t="s">
        <v>53</v>
      </c>
      <c r="P101" s="37" t="s">
        <v>53</v>
      </c>
      <c r="Q101" s="37" t="s">
        <v>53</v>
      </c>
      <c r="R101" s="37">
        <v>4327</v>
      </c>
      <c r="S101" s="37">
        <v>4902</v>
      </c>
      <c r="T101" s="37">
        <v>5643</v>
      </c>
      <c r="U101" s="37">
        <v>4792</v>
      </c>
      <c r="V101" s="37">
        <v>4800</v>
      </c>
      <c r="W101" s="37">
        <v>4250</v>
      </c>
      <c r="X101" s="37">
        <v>4751</v>
      </c>
      <c r="Y101" s="37">
        <v>4921</v>
      </c>
      <c r="Z101" s="37">
        <v>5290</v>
      </c>
      <c r="AA101" s="37">
        <v>5741</v>
      </c>
      <c r="AB101" s="37">
        <v>5507</v>
      </c>
      <c r="AC101" s="37">
        <v>6081</v>
      </c>
      <c r="AD101" s="37">
        <v>6997</v>
      </c>
      <c r="AE101" s="37">
        <v>7591</v>
      </c>
    </row>
    <row r="102" spans="1:31" ht="12" x14ac:dyDescent="0.15">
      <c r="A102" s="4" t="s">
        <v>343</v>
      </c>
      <c r="B102" s="19" t="s">
        <v>53</v>
      </c>
      <c r="C102" s="19" t="s">
        <v>53</v>
      </c>
      <c r="D102" s="20" t="s">
        <v>50</v>
      </c>
      <c r="E102" s="19" t="s">
        <v>53</v>
      </c>
      <c r="F102" s="19" t="s">
        <v>53</v>
      </c>
      <c r="G102" s="19">
        <v>1.988</v>
      </c>
      <c r="H102" s="19" t="s">
        <v>53</v>
      </c>
      <c r="I102" s="19" t="s">
        <v>53</v>
      </c>
      <c r="J102" s="19">
        <v>1.988</v>
      </c>
      <c r="K102" s="19">
        <v>2.0859999999999999</v>
      </c>
      <c r="L102" s="19">
        <v>2.0859999999999999</v>
      </c>
      <c r="M102" s="19">
        <v>2.0859999999999999</v>
      </c>
      <c r="N102" s="19" t="s">
        <v>53</v>
      </c>
      <c r="O102" s="19">
        <v>1.988</v>
      </c>
      <c r="P102" s="19" t="s">
        <v>53</v>
      </c>
      <c r="Q102" s="19" t="s">
        <v>53</v>
      </c>
      <c r="R102" s="19" t="s">
        <v>53</v>
      </c>
      <c r="S102" s="19" t="s">
        <v>53</v>
      </c>
      <c r="T102" s="19" t="s">
        <v>53</v>
      </c>
      <c r="U102" s="19" t="s">
        <v>53</v>
      </c>
      <c r="V102" s="19" t="s">
        <v>53</v>
      </c>
      <c r="W102" s="19" t="s">
        <v>53</v>
      </c>
      <c r="X102" s="19" t="s">
        <v>53</v>
      </c>
      <c r="Y102" s="19" t="s">
        <v>53</v>
      </c>
      <c r="Z102" s="19" t="s">
        <v>53</v>
      </c>
      <c r="AA102" s="19" t="s">
        <v>53</v>
      </c>
      <c r="AB102" s="19" t="s">
        <v>53</v>
      </c>
      <c r="AC102" s="19" t="s">
        <v>53</v>
      </c>
      <c r="AD102" s="19" t="s">
        <v>53</v>
      </c>
      <c r="AE102" s="19" t="s">
        <v>53</v>
      </c>
    </row>
    <row r="103" spans="1:31" ht="12" x14ac:dyDescent="0.15">
      <c r="A103" s="4" t="s">
        <v>344</v>
      </c>
      <c r="B103" s="19" t="s">
        <v>53</v>
      </c>
      <c r="C103" s="19" t="s">
        <v>53</v>
      </c>
      <c r="D103" s="20" t="s">
        <v>50</v>
      </c>
      <c r="E103" s="19" t="s">
        <v>53</v>
      </c>
      <c r="F103" s="19" t="s">
        <v>53</v>
      </c>
      <c r="G103" s="19">
        <v>-0.3</v>
      </c>
      <c r="H103" s="19" t="s">
        <v>53</v>
      </c>
      <c r="I103" s="19" t="s">
        <v>53</v>
      </c>
      <c r="J103" s="19">
        <v>-0.4</v>
      </c>
      <c r="K103" s="19">
        <v>-0.4</v>
      </c>
      <c r="L103" s="19">
        <v>-0.5</v>
      </c>
      <c r="M103" s="19">
        <v>-0.5</v>
      </c>
      <c r="N103" s="19" t="s">
        <v>53</v>
      </c>
      <c r="O103" s="19">
        <v>-0.5</v>
      </c>
      <c r="P103" s="19" t="s">
        <v>53</v>
      </c>
      <c r="Q103" s="19" t="s">
        <v>53</v>
      </c>
      <c r="R103" s="19" t="s">
        <v>53</v>
      </c>
      <c r="S103" s="19" t="s">
        <v>53</v>
      </c>
      <c r="T103" s="19" t="s">
        <v>53</v>
      </c>
      <c r="U103" s="19" t="s">
        <v>53</v>
      </c>
      <c r="V103" s="19" t="s">
        <v>53</v>
      </c>
      <c r="W103" s="19" t="s">
        <v>53</v>
      </c>
      <c r="X103" s="19" t="s">
        <v>53</v>
      </c>
      <c r="Y103" s="19" t="s">
        <v>53</v>
      </c>
      <c r="Z103" s="19" t="s">
        <v>53</v>
      </c>
      <c r="AA103" s="19" t="s">
        <v>53</v>
      </c>
      <c r="AB103" s="19" t="s">
        <v>53</v>
      </c>
      <c r="AC103" s="19" t="s">
        <v>53</v>
      </c>
      <c r="AD103" s="19" t="s">
        <v>53</v>
      </c>
      <c r="AE103" s="19" t="s">
        <v>53</v>
      </c>
    </row>
    <row r="104" spans="1:31" ht="12" x14ac:dyDescent="0.15">
      <c r="A104" s="4" t="s">
        <v>345</v>
      </c>
      <c r="B104" s="19" t="s">
        <v>53</v>
      </c>
      <c r="C104" s="19" t="s">
        <v>53</v>
      </c>
      <c r="D104" s="20" t="s">
        <v>50</v>
      </c>
      <c r="E104" s="19">
        <v>2.6150000000000002</v>
      </c>
      <c r="F104" s="19">
        <v>2.069</v>
      </c>
      <c r="G104" s="19">
        <v>2.1800000000000002</v>
      </c>
      <c r="H104" s="19" t="s">
        <v>53</v>
      </c>
      <c r="I104" s="19">
        <v>4.4729999999999999</v>
      </c>
      <c r="J104" s="19">
        <v>4.5730000000000004</v>
      </c>
      <c r="K104" s="19">
        <v>6.5570000000000004</v>
      </c>
      <c r="L104" s="19">
        <v>6.97</v>
      </c>
      <c r="M104" s="19">
        <v>7.7370000000000001</v>
      </c>
      <c r="N104" s="19">
        <v>7.4189999999999996</v>
      </c>
      <c r="O104" s="19" t="s">
        <v>53</v>
      </c>
      <c r="P104" s="19">
        <v>8.9350000000000005</v>
      </c>
      <c r="Q104" s="19">
        <v>16.427</v>
      </c>
      <c r="R104" s="19">
        <v>16.824999999999999</v>
      </c>
      <c r="S104" s="19">
        <v>16.713000000000001</v>
      </c>
      <c r="T104" s="19">
        <v>16.792000000000002</v>
      </c>
      <c r="U104" s="19">
        <v>15.901</v>
      </c>
      <c r="V104" s="19">
        <v>15.065</v>
      </c>
      <c r="W104" s="19">
        <v>14.935</v>
      </c>
      <c r="X104" s="19">
        <v>16.817</v>
      </c>
      <c r="Y104" s="19">
        <v>15.079000000000001</v>
      </c>
      <c r="Z104" s="19">
        <v>16.52</v>
      </c>
      <c r="AA104" s="19">
        <v>16.547999999999998</v>
      </c>
      <c r="AB104" s="19">
        <v>14.321</v>
      </c>
      <c r="AC104" s="19">
        <v>10.352</v>
      </c>
      <c r="AD104" s="19">
        <v>4.7590000000000003</v>
      </c>
      <c r="AE104" s="19">
        <v>5.5819999999999999</v>
      </c>
    </row>
    <row r="105" spans="1:31" x14ac:dyDescent="0.15">
      <c r="A105" s="4" t="s">
        <v>213</v>
      </c>
      <c r="B105" s="33">
        <v>34759</v>
      </c>
      <c r="C105" s="33">
        <v>35124</v>
      </c>
      <c r="D105" s="20" t="s">
        <v>50</v>
      </c>
      <c r="E105" s="33">
        <v>35855</v>
      </c>
      <c r="F105" s="33">
        <v>35855</v>
      </c>
      <c r="G105" s="33">
        <v>36951</v>
      </c>
      <c r="H105" s="33">
        <v>37799</v>
      </c>
      <c r="I105" s="33">
        <v>38168</v>
      </c>
      <c r="J105" s="33">
        <v>38533</v>
      </c>
      <c r="K105" s="33">
        <v>38898</v>
      </c>
      <c r="L105" s="33">
        <v>39262</v>
      </c>
      <c r="M105" s="33">
        <v>39626</v>
      </c>
      <c r="N105" s="33">
        <v>39626</v>
      </c>
      <c r="O105" s="33">
        <v>40359</v>
      </c>
      <c r="P105" s="33">
        <v>40359</v>
      </c>
      <c r="Q105" s="33">
        <v>41026</v>
      </c>
      <c r="R105" s="33">
        <v>41351</v>
      </c>
      <c r="S105" s="33">
        <v>41351</v>
      </c>
      <c r="T105" s="33">
        <v>42142</v>
      </c>
      <c r="U105" s="33">
        <v>42481</v>
      </c>
      <c r="V105" s="33">
        <v>42852</v>
      </c>
      <c r="W105" s="33">
        <v>43209</v>
      </c>
      <c r="X105" s="33">
        <v>43209</v>
      </c>
      <c r="Y105" s="33">
        <v>43524</v>
      </c>
      <c r="Z105" s="33">
        <v>43893</v>
      </c>
      <c r="AA105" s="33">
        <v>44259</v>
      </c>
      <c r="AB105" s="33">
        <v>44624</v>
      </c>
      <c r="AC105" s="33">
        <v>44988</v>
      </c>
      <c r="AD105" s="33">
        <v>44988</v>
      </c>
      <c r="AE105" s="33">
        <v>45247</v>
      </c>
    </row>
    <row r="106" spans="1:31" ht="12" x14ac:dyDescent="0.15">
      <c r="A106" s="4" t="s">
        <v>214</v>
      </c>
      <c r="B106" s="18" t="s">
        <v>215</v>
      </c>
      <c r="C106" s="18" t="s">
        <v>215</v>
      </c>
      <c r="D106" s="20" t="s">
        <v>50</v>
      </c>
      <c r="E106" s="18" t="s">
        <v>215</v>
      </c>
      <c r="F106" s="18" t="s">
        <v>215</v>
      </c>
      <c r="G106" s="18" t="s">
        <v>215</v>
      </c>
      <c r="H106" s="18" t="s">
        <v>346</v>
      </c>
      <c r="I106" s="18" t="s">
        <v>347</v>
      </c>
      <c r="J106" s="18" t="s">
        <v>347</v>
      </c>
      <c r="K106" s="18" t="s">
        <v>217</v>
      </c>
      <c r="L106" s="18" t="s">
        <v>219</v>
      </c>
      <c r="M106" s="18" t="s">
        <v>219</v>
      </c>
      <c r="N106" s="18" t="s">
        <v>219</v>
      </c>
      <c r="O106" s="18" t="s">
        <v>219</v>
      </c>
      <c r="P106" s="18" t="s">
        <v>219</v>
      </c>
      <c r="Q106" s="18" t="s">
        <v>220</v>
      </c>
      <c r="R106" s="18" t="s">
        <v>219</v>
      </c>
      <c r="S106" s="18" t="s">
        <v>219</v>
      </c>
      <c r="T106" s="18" t="s">
        <v>348</v>
      </c>
      <c r="U106" s="18" t="s">
        <v>219</v>
      </c>
      <c r="V106" s="18" t="s">
        <v>220</v>
      </c>
      <c r="W106" s="18" t="s">
        <v>219</v>
      </c>
      <c r="X106" s="18" t="s">
        <v>220</v>
      </c>
      <c r="Y106" s="18" t="s">
        <v>347</v>
      </c>
      <c r="Z106" s="18" t="s">
        <v>216</v>
      </c>
      <c r="AA106" s="18" t="s">
        <v>217</v>
      </c>
      <c r="AB106" s="18" t="s">
        <v>217</v>
      </c>
      <c r="AC106" s="18" t="s">
        <v>346</v>
      </c>
      <c r="AD106" s="18" t="s">
        <v>215</v>
      </c>
      <c r="AE106" s="18" t="s">
        <v>215</v>
      </c>
    </row>
    <row r="107" spans="1:31" ht="12" x14ac:dyDescent="0.15">
      <c r="A107" s="4" t="s">
        <v>221</v>
      </c>
      <c r="B107" s="18" t="s">
        <v>222</v>
      </c>
      <c r="C107" s="18" t="s">
        <v>222</v>
      </c>
      <c r="D107" s="20" t="s">
        <v>50</v>
      </c>
      <c r="E107" s="18" t="s">
        <v>222</v>
      </c>
      <c r="F107" s="18" t="s">
        <v>222</v>
      </c>
      <c r="G107" s="18" t="s">
        <v>222</v>
      </c>
      <c r="H107" s="18" t="s">
        <v>349</v>
      </c>
      <c r="I107" s="18" t="s">
        <v>349</v>
      </c>
      <c r="J107" s="18" t="s">
        <v>349</v>
      </c>
      <c r="K107" s="18" t="s">
        <v>349</v>
      </c>
      <c r="L107" s="18" t="s">
        <v>349</v>
      </c>
      <c r="M107" s="18" t="s">
        <v>349</v>
      </c>
      <c r="N107" s="18" t="s">
        <v>222</v>
      </c>
      <c r="O107" s="18" t="s">
        <v>349</v>
      </c>
      <c r="P107" s="18" t="s">
        <v>222</v>
      </c>
      <c r="Q107" s="18" t="s">
        <v>349</v>
      </c>
      <c r="R107" s="18" t="s">
        <v>222</v>
      </c>
      <c r="S107" s="18" t="s">
        <v>222</v>
      </c>
      <c r="T107" s="18" t="s">
        <v>349</v>
      </c>
      <c r="U107" s="18" t="s">
        <v>349</v>
      </c>
      <c r="V107" s="18" t="s">
        <v>349</v>
      </c>
      <c r="W107" s="18" t="s">
        <v>349</v>
      </c>
      <c r="X107" s="18" t="s">
        <v>222</v>
      </c>
      <c r="Y107" s="18" t="s">
        <v>222</v>
      </c>
      <c r="Z107" s="18" t="s">
        <v>222</v>
      </c>
      <c r="AA107" s="18" t="s">
        <v>222</v>
      </c>
      <c r="AB107" s="18" t="s">
        <v>222</v>
      </c>
      <c r="AC107" s="18" t="s">
        <v>222</v>
      </c>
      <c r="AD107" s="18" t="s">
        <v>222</v>
      </c>
      <c r="AE107" s="18" t="s">
        <v>222</v>
      </c>
    </row>
    <row r="108" spans="1:31" x14ac:dyDescent="0.15">
      <c r="A108" s="4"/>
      <c r="B108" s="4"/>
      <c r="C108" s="4"/>
      <c r="D108" s="20"/>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spans="1:31" x14ac:dyDescent="0.15">
      <c r="A109" s="9" t="s">
        <v>237</v>
      </c>
      <c r="B109" s="4"/>
      <c r="C109" s="4"/>
      <c r="D109" s="20" t="s">
        <v>50</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spans="1:31" ht="12" x14ac:dyDescent="0.15">
      <c r="A110" s="4" t="s">
        <v>350</v>
      </c>
      <c r="B110" s="19" t="s">
        <v>55</v>
      </c>
      <c r="C110" s="19" t="s">
        <v>55</v>
      </c>
      <c r="D110" s="20" t="s">
        <v>50</v>
      </c>
      <c r="E110" s="19" t="s">
        <v>55</v>
      </c>
      <c r="F110" s="19" t="s">
        <v>55</v>
      </c>
      <c r="G110" s="19" t="s">
        <v>55</v>
      </c>
      <c r="H110" s="19" t="s">
        <v>55</v>
      </c>
      <c r="I110" s="19">
        <v>2709.6</v>
      </c>
      <c r="J110" s="19">
        <v>2549.1999999999998</v>
      </c>
      <c r="K110" s="19">
        <v>2638.8</v>
      </c>
      <c r="L110" s="19">
        <v>2636.806</v>
      </c>
      <c r="M110" s="19">
        <v>3217.99</v>
      </c>
      <c r="N110" s="19">
        <v>3692.0520000000001</v>
      </c>
      <c r="O110" s="19" t="s">
        <v>55</v>
      </c>
      <c r="P110" s="19">
        <v>5098.2</v>
      </c>
      <c r="Q110" s="19" t="s">
        <v>55</v>
      </c>
      <c r="R110" s="19" t="s">
        <v>55</v>
      </c>
      <c r="S110" s="19" t="s">
        <v>55</v>
      </c>
      <c r="T110" s="19" t="s">
        <v>55</v>
      </c>
      <c r="U110" s="19" t="s">
        <v>55</v>
      </c>
      <c r="V110" s="19" t="s">
        <v>55</v>
      </c>
      <c r="W110" s="19" t="s">
        <v>55</v>
      </c>
      <c r="X110" s="19" t="s">
        <v>55</v>
      </c>
      <c r="Y110" s="19" t="s">
        <v>55</v>
      </c>
      <c r="Z110" s="19" t="s">
        <v>55</v>
      </c>
      <c r="AA110" s="19" t="s">
        <v>55</v>
      </c>
      <c r="AB110" s="19" t="s">
        <v>55</v>
      </c>
      <c r="AC110" s="19" t="s">
        <v>55</v>
      </c>
      <c r="AD110" s="19" t="s">
        <v>55</v>
      </c>
      <c r="AE110" s="19" t="s">
        <v>55</v>
      </c>
    </row>
    <row r="111" spans="1:31" ht="12" x14ac:dyDescent="0.15">
      <c r="A111" s="4" t="s">
        <v>351</v>
      </c>
      <c r="B111" s="19" t="s">
        <v>55</v>
      </c>
      <c r="C111" s="19" t="s">
        <v>55</v>
      </c>
      <c r="D111" s="20" t="s">
        <v>50</v>
      </c>
      <c r="E111" s="19" t="s">
        <v>55</v>
      </c>
      <c r="F111" s="19" t="s">
        <v>55</v>
      </c>
      <c r="G111" s="19" t="s">
        <v>55</v>
      </c>
      <c r="H111" s="19" t="s">
        <v>55</v>
      </c>
      <c r="I111" s="19">
        <v>1266.8900000000001</v>
      </c>
      <c r="J111" s="19">
        <v>1054.5360000000001</v>
      </c>
      <c r="K111" s="19">
        <v>1049.404</v>
      </c>
      <c r="L111" s="19">
        <v>923.06399999999996</v>
      </c>
      <c r="M111" s="19">
        <v>1371.106</v>
      </c>
      <c r="N111" s="19">
        <v>1703.008</v>
      </c>
      <c r="O111" s="19" t="s">
        <v>55</v>
      </c>
      <c r="P111" s="19">
        <v>4069.2</v>
      </c>
      <c r="Q111" s="19" t="s">
        <v>55</v>
      </c>
      <c r="R111" s="19" t="s">
        <v>55</v>
      </c>
      <c r="S111" s="19" t="s">
        <v>55</v>
      </c>
      <c r="T111" s="19" t="s">
        <v>55</v>
      </c>
      <c r="U111" s="19" t="s">
        <v>55</v>
      </c>
      <c r="V111" s="19" t="s">
        <v>55</v>
      </c>
      <c r="W111" s="19" t="s">
        <v>55</v>
      </c>
      <c r="X111" s="19" t="s">
        <v>55</v>
      </c>
      <c r="Y111" s="19" t="s">
        <v>55</v>
      </c>
      <c r="Z111" s="19" t="s">
        <v>55</v>
      </c>
      <c r="AA111" s="19" t="s">
        <v>55</v>
      </c>
      <c r="AB111" s="19" t="s">
        <v>55</v>
      </c>
      <c r="AC111" s="19" t="s">
        <v>55</v>
      </c>
      <c r="AD111" s="19" t="s">
        <v>55</v>
      </c>
      <c r="AE111" s="19" t="s">
        <v>55</v>
      </c>
    </row>
    <row r="112" spans="1:31" ht="12" x14ac:dyDescent="0.15">
      <c r="A112" s="4" t="s">
        <v>352</v>
      </c>
      <c r="B112" s="19" t="s">
        <v>55</v>
      </c>
      <c r="C112" s="19" t="s">
        <v>55</v>
      </c>
      <c r="D112" s="20" t="s">
        <v>50</v>
      </c>
      <c r="E112" s="19" t="s">
        <v>55</v>
      </c>
      <c r="F112" s="19" t="s">
        <v>55</v>
      </c>
      <c r="G112" s="19" t="s">
        <v>55</v>
      </c>
      <c r="H112" s="19" t="s">
        <v>55</v>
      </c>
      <c r="I112" s="19">
        <v>1442.71</v>
      </c>
      <c r="J112" s="19">
        <v>1494.664</v>
      </c>
      <c r="K112" s="19">
        <v>1589.396</v>
      </c>
      <c r="L112" s="19">
        <v>1713.742</v>
      </c>
      <c r="M112" s="19">
        <v>1846.884</v>
      </c>
      <c r="N112" s="19">
        <v>1989.0440000000001</v>
      </c>
      <c r="O112" s="19" t="s">
        <v>55</v>
      </c>
      <c r="P112" s="19">
        <v>1029</v>
      </c>
      <c r="Q112" s="19" t="s">
        <v>55</v>
      </c>
      <c r="R112" s="19" t="s">
        <v>55</v>
      </c>
      <c r="S112" s="19" t="s">
        <v>55</v>
      </c>
      <c r="T112" s="19" t="s">
        <v>55</v>
      </c>
      <c r="U112" s="19" t="s">
        <v>55</v>
      </c>
      <c r="V112" s="19" t="s">
        <v>55</v>
      </c>
      <c r="W112" s="19" t="s">
        <v>55</v>
      </c>
      <c r="X112" s="19" t="s">
        <v>55</v>
      </c>
      <c r="Y112" s="19" t="s">
        <v>55</v>
      </c>
      <c r="Z112" s="19" t="s">
        <v>55</v>
      </c>
      <c r="AA112" s="19" t="s">
        <v>55</v>
      </c>
      <c r="AB112" s="19" t="s">
        <v>55</v>
      </c>
      <c r="AC112" s="19" t="s">
        <v>55</v>
      </c>
      <c r="AD112" s="19" t="s">
        <v>55</v>
      </c>
      <c r="AE112" s="19" t="s">
        <v>55</v>
      </c>
    </row>
    <row r="113" spans="1:31" x14ac:dyDescent="0.15">
      <c r="A113" s="4"/>
      <c r="B113" s="4"/>
      <c r="C113" s="4"/>
      <c r="D113" s="20"/>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x14ac:dyDescent="0.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spans="1:31" x14ac:dyDescent="0.15">
      <c r="A115" t="s">
        <v>353</v>
      </c>
    </row>
    <row r="116" spans="1:31" x14ac:dyDescent="0.15">
      <c r="A116" s="34" t="s">
        <v>243</v>
      </c>
    </row>
    <row r="117" spans="1:31" x14ac:dyDescent="0.15">
      <c r="A117"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pageSetUpPr autoPageBreaks="0"/>
  </sheetPr>
  <dimension ref="A5:IU83"/>
  <sheetViews>
    <sheetView workbookViewId="0"/>
  </sheetViews>
  <sheetFormatPr baseColWidth="10" defaultColWidth="8.83203125" defaultRowHeight="11" x14ac:dyDescent="0.15"/>
  <cols>
    <col min="1" max="1" width="45.83203125" customWidth="1"/>
    <col min="2" max="3" width="14.83203125" customWidth="1"/>
    <col min="4" max="4" width="4.83203125" customWidth="1"/>
    <col min="5" max="31" width="14.83203125" customWidth="1"/>
  </cols>
  <sheetData>
    <row r="5" spans="1:255" ht="17" x14ac:dyDescent="0.2">
      <c r="A5" s="1" t="s">
        <v>354</v>
      </c>
    </row>
    <row r="7" spans="1:255" ht="12" x14ac:dyDescent="0.15">
      <c r="A7" s="2" t="s">
        <v>355</v>
      </c>
      <c r="B7" s="3" t="s">
        <v>356</v>
      </c>
      <c r="C7" t="s">
        <v>104</v>
      </c>
      <c r="D7" s="4" t="s">
        <v>4</v>
      </c>
      <c r="E7" s="3" t="s">
        <v>357</v>
      </c>
      <c r="F7" t="s">
        <v>106</v>
      </c>
    </row>
    <row r="8" spans="1:255" x14ac:dyDescent="0.15">
      <c r="A8" s="4"/>
      <c r="B8" s="3" t="s">
        <v>358</v>
      </c>
      <c r="C8" t="s">
        <v>108</v>
      </c>
      <c r="D8" s="4" t="s">
        <v>4</v>
      </c>
      <c r="E8" s="3" t="s">
        <v>359</v>
      </c>
      <c r="F8" t="s">
        <v>8</v>
      </c>
    </row>
    <row r="9" spans="1:255" x14ac:dyDescent="0.15">
      <c r="A9" s="4"/>
      <c r="B9" s="3" t="s">
        <v>360</v>
      </c>
      <c r="C9" t="s">
        <v>111</v>
      </c>
      <c r="D9" s="4" t="s">
        <v>4</v>
      </c>
      <c r="E9" s="3" t="s">
        <v>361</v>
      </c>
      <c r="F9" t="s">
        <v>6</v>
      </c>
    </row>
    <row r="10" spans="1:255" x14ac:dyDescent="0.15">
      <c r="A10" s="4"/>
      <c r="B10" s="3" t="s">
        <v>362</v>
      </c>
      <c r="C10" t="s">
        <v>10</v>
      </c>
      <c r="D10" s="4" t="s">
        <v>4</v>
      </c>
      <c r="E10" s="3" t="s">
        <v>363</v>
      </c>
      <c r="F10" s="5" t="s">
        <v>12</v>
      </c>
    </row>
    <row r="11" spans="1:255" x14ac:dyDescent="0.15">
      <c r="A11" s="4"/>
      <c r="B11" s="3" t="s">
        <v>364</v>
      </c>
      <c r="C11" t="s">
        <v>116</v>
      </c>
      <c r="D11" s="4" t="s">
        <v>4</v>
      </c>
      <c r="E11" s="27"/>
      <c r="F11" s="27"/>
    </row>
    <row r="14" spans="1:255" x14ac:dyDescent="0.15">
      <c r="A14" s="6" t="s">
        <v>365</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8"/>
      <c r="AG14" s="68"/>
      <c r="AH14" s="68"/>
      <c r="AI14" s="68"/>
      <c r="AJ14" s="68"/>
      <c r="AK14" s="68"/>
      <c r="AL14" s="68"/>
      <c r="AM14" s="68"/>
      <c r="AN14" s="68"/>
      <c r="AO14" s="68"/>
      <c r="AP14" s="68"/>
      <c r="AQ14" s="68"/>
      <c r="AR14" s="68"/>
      <c r="AS14" s="68"/>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c r="CC14" s="68"/>
      <c r="CD14" s="68"/>
      <c r="CE14" s="68"/>
      <c r="CF14" s="68"/>
      <c r="CG14" s="68"/>
      <c r="CH14" s="68"/>
      <c r="CI14" s="68"/>
      <c r="CJ14" s="68"/>
      <c r="CK14" s="68"/>
      <c r="CL14" s="68"/>
      <c r="CM14" s="68"/>
      <c r="CN14" s="68"/>
      <c r="CO14" s="68"/>
      <c r="CP14" s="68"/>
      <c r="CQ14" s="68"/>
      <c r="CR14" s="68"/>
      <c r="CS14" s="68"/>
      <c r="CT14" s="68"/>
      <c r="CU14" s="68"/>
      <c r="CV14" s="68"/>
      <c r="CW14" s="68"/>
      <c r="CX14" s="68"/>
      <c r="CY14" s="68"/>
      <c r="CZ14" s="68"/>
      <c r="DA14" s="68"/>
      <c r="DB14" s="68"/>
      <c r="DC14" s="68"/>
      <c r="DD14" s="68"/>
      <c r="DE14" s="68"/>
      <c r="DF14" s="68"/>
      <c r="DG14" s="68"/>
      <c r="DH14" s="68"/>
      <c r="DI14" s="68"/>
      <c r="DJ14" s="68"/>
      <c r="DK14" s="68"/>
      <c r="DL14" s="68"/>
      <c r="DM14" s="68"/>
      <c r="DN14" s="68"/>
      <c r="DO14" s="68"/>
      <c r="DP14" s="68"/>
      <c r="DQ14" s="68"/>
      <c r="DR14" s="68"/>
      <c r="DS14" s="68"/>
      <c r="DT14" s="68"/>
      <c r="DU14" s="68"/>
      <c r="DV14" s="68"/>
      <c r="DW14" s="68"/>
      <c r="DX14" s="68"/>
      <c r="DY14" s="68"/>
      <c r="DZ14" s="68"/>
      <c r="EA14" s="68"/>
      <c r="EB14" s="68"/>
      <c r="EC14" s="68"/>
      <c r="ED14" s="68"/>
      <c r="EE14" s="68"/>
      <c r="EF14" s="68"/>
      <c r="EG14" s="68"/>
      <c r="EH14" s="68"/>
      <c r="EI14" s="68"/>
      <c r="EJ14" s="68"/>
      <c r="EK14" s="68"/>
      <c r="EL14" s="68"/>
      <c r="EM14" s="68"/>
      <c r="EN14" s="68"/>
      <c r="EO14" s="68"/>
      <c r="EP14" s="68"/>
      <c r="EQ14" s="68"/>
      <c r="ER14" s="68"/>
      <c r="ES14" s="68"/>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c r="GM14" s="68"/>
      <c r="GN14" s="68"/>
      <c r="GO14" s="68"/>
      <c r="GP14" s="68"/>
      <c r="GQ14" s="68"/>
      <c r="GR14" s="68"/>
      <c r="GS14" s="68"/>
      <c r="GT14" s="68"/>
      <c r="GU14" s="68"/>
      <c r="GV14" s="68"/>
      <c r="GW14" s="68"/>
      <c r="GX14" s="68"/>
      <c r="GY14" s="68"/>
      <c r="GZ14" s="68"/>
      <c r="HA14" s="68"/>
      <c r="HB14" s="68"/>
      <c r="HC14" s="68"/>
      <c r="HD14" s="68"/>
      <c r="HE14" s="68"/>
      <c r="HF14" s="68"/>
      <c r="HG14" s="68"/>
      <c r="HH14" s="68"/>
      <c r="HI14" s="68"/>
      <c r="HJ14" s="68"/>
      <c r="HK14" s="68"/>
      <c r="HL14" s="68"/>
      <c r="HM14" s="68"/>
      <c r="HN14" s="68"/>
      <c r="HO14" s="68"/>
      <c r="HP14" s="68"/>
      <c r="HQ14" s="68"/>
      <c r="HR14" s="68"/>
      <c r="HS14" s="68"/>
      <c r="HT14" s="68"/>
      <c r="HU14" s="68"/>
      <c r="HV14" s="68"/>
      <c r="HW14" s="68"/>
      <c r="HX14" s="68"/>
      <c r="HY14" s="68"/>
      <c r="HZ14" s="68"/>
      <c r="IA14" s="68"/>
      <c r="IB14" s="68"/>
      <c r="IC14" s="68"/>
      <c r="ID14" s="68"/>
      <c r="IE14" s="68"/>
      <c r="IF14" s="68"/>
      <c r="IG14" s="68"/>
      <c r="IH14" s="68"/>
      <c r="II14" s="68"/>
      <c r="IJ14" s="68"/>
      <c r="IK14" s="68"/>
      <c r="IL14" s="68"/>
      <c r="IM14" s="68"/>
      <c r="IN14" s="68"/>
      <c r="IO14" s="68"/>
      <c r="IP14" s="68"/>
      <c r="IQ14" s="68"/>
      <c r="IR14" s="68"/>
      <c r="IS14" s="68"/>
      <c r="IT14" s="68"/>
      <c r="IU14" s="68"/>
    </row>
    <row r="15" spans="1:255" ht="36" x14ac:dyDescent="0.15">
      <c r="A15" s="7" t="s">
        <v>16</v>
      </c>
      <c r="B15" s="12" t="s">
        <v>118</v>
      </c>
      <c r="C15" s="12" t="s">
        <v>119</v>
      </c>
      <c r="D15" s="20" t="s">
        <v>19</v>
      </c>
      <c r="E15" s="12" t="s">
        <v>120</v>
      </c>
      <c r="F15" s="12" t="s">
        <v>121</v>
      </c>
      <c r="G15" s="12" t="s">
        <v>122</v>
      </c>
      <c r="H15" s="12" t="s">
        <v>366</v>
      </c>
      <c r="I15" s="12" t="s">
        <v>367</v>
      </c>
      <c r="J15" s="12" t="s">
        <v>125</v>
      </c>
      <c r="K15" s="12" t="s">
        <v>368</v>
      </c>
      <c r="L15" s="12" t="s">
        <v>369</v>
      </c>
      <c r="M15" s="12" t="s">
        <v>128</v>
      </c>
      <c r="N15" s="12" t="s">
        <v>370</v>
      </c>
      <c r="O15" s="12" t="s">
        <v>371</v>
      </c>
      <c r="P15" s="12" t="s">
        <v>372</v>
      </c>
      <c r="Q15" s="12" t="s">
        <v>132</v>
      </c>
      <c r="R15" s="12" t="s">
        <v>373</v>
      </c>
      <c r="S15" s="12" t="s">
        <v>374</v>
      </c>
      <c r="T15" s="12" t="s">
        <v>375</v>
      </c>
      <c r="U15" s="12" t="s">
        <v>376</v>
      </c>
      <c r="V15" s="12" t="s">
        <v>137</v>
      </c>
      <c r="W15" s="12" t="s">
        <v>138</v>
      </c>
      <c r="X15" s="12" t="s">
        <v>377</v>
      </c>
      <c r="Y15" s="12" t="s">
        <v>378</v>
      </c>
      <c r="Z15" s="12" t="s">
        <v>379</v>
      </c>
      <c r="AA15" s="12" t="s">
        <v>380</v>
      </c>
      <c r="AB15" s="12" t="s">
        <v>381</v>
      </c>
      <c r="AC15" s="12" t="s">
        <v>382</v>
      </c>
      <c r="AD15" s="12" t="s">
        <v>145</v>
      </c>
      <c r="AE15" s="12" t="s">
        <v>146</v>
      </c>
    </row>
    <row r="16" spans="1:255" ht="12" x14ac:dyDescent="0.15">
      <c r="A16" s="8" t="s">
        <v>48</v>
      </c>
      <c r="B16" s="13" t="s">
        <v>49</v>
      </c>
      <c r="C16" s="13" t="s">
        <v>49</v>
      </c>
      <c r="D16" s="20"/>
      <c r="E16" s="13" t="s">
        <v>49</v>
      </c>
      <c r="F16" s="13" t="s">
        <v>49</v>
      </c>
      <c r="G16" s="13" t="s">
        <v>49</v>
      </c>
      <c r="H16" s="13" t="s">
        <v>49</v>
      </c>
      <c r="I16" s="13" t="s">
        <v>49</v>
      </c>
      <c r="J16" s="13" t="s">
        <v>49</v>
      </c>
      <c r="K16" s="13" t="s">
        <v>49</v>
      </c>
      <c r="L16" s="13" t="s">
        <v>49</v>
      </c>
      <c r="M16" s="13" t="s">
        <v>49</v>
      </c>
      <c r="N16" s="13" t="s">
        <v>49</v>
      </c>
      <c r="O16" s="13" t="s">
        <v>49</v>
      </c>
      <c r="P16" s="13" t="s">
        <v>49</v>
      </c>
      <c r="Q16" s="13" t="s">
        <v>49</v>
      </c>
      <c r="R16" s="13" t="s">
        <v>49</v>
      </c>
      <c r="S16" s="13" t="s">
        <v>49</v>
      </c>
      <c r="T16" s="13" t="s">
        <v>49</v>
      </c>
      <c r="U16" s="13" t="s">
        <v>49</v>
      </c>
      <c r="V16" s="13" t="s">
        <v>49</v>
      </c>
      <c r="W16" s="13" t="s">
        <v>49</v>
      </c>
      <c r="X16" s="13" t="s">
        <v>49</v>
      </c>
      <c r="Y16" s="13" t="s">
        <v>49</v>
      </c>
      <c r="Z16" s="13" t="s">
        <v>49</v>
      </c>
      <c r="AA16" s="13" t="s">
        <v>49</v>
      </c>
      <c r="AB16" s="13" t="s">
        <v>49</v>
      </c>
      <c r="AC16" s="13" t="s">
        <v>49</v>
      </c>
      <c r="AD16" s="13" t="s">
        <v>49</v>
      </c>
      <c r="AE16" s="13" t="s">
        <v>49</v>
      </c>
    </row>
    <row r="17" spans="1:31" x14ac:dyDescent="0.15">
      <c r="A17" s="9" t="s">
        <v>62</v>
      </c>
      <c r="B17" s="4"/>
      <c r="C17" s="4"/>
      <c r="D17" s="20" t="s">
        <v>50</v>
      </c>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spans="1:31" ht="12" x14ac:dyDescent="0.15">
      <c r="A18" s="9" t="s">
        <v>60</v>
      </c>
      <c r="B18" s="14" t="s">
        <v>55</v>
      </c>
      <c r="C18" s="14">
        <v>40.729999999999997</v>
      </c>
      <c r="D18" s="20" t="s">
        <v>50</v>
      </c>
      <c r="E18" s="14">
        <v>70.215000000000003</v>
      </c>
      <c r="F18" s="14">
        <v>62.326999999999998</v>
      </c>
      <c r="G18" s="14">
        <v>48.075000000000003</v>
      </c>
      <c r="H18" s="14">
        <v>27.103999999999999</v>
      </c>
      <c r="I18" s="14">
        <v>30.102</v>
      </c>
      <c r="J18" s="14">
        <v>40.201999999999998</v>
      </c>
      <c r="K18" s="14">
        <v>46.753</v>
      </c>
      <c r="L18" s="14">
        <v>74.231999999999999</v>
      </c>
      <c r="M18" s="14">
        <v>113.506</v>
      </c>
      <c r="N18" s="14">
        <v>141.27699999999999</v>
      </c>
      <c r="O18" s="14">
        <v>180.02099999999999</v>
      </c>
      <c r="P18" s="14">
        <v>501.40699999999998</v>
      </c>
      <c r="Q18" s="14">
        <v>338.29700000000003</v>
      </c>
      <c r="R18" s="14">
        <v>382.12200000000001</v>
      </c>
      <c r="S18" s="14">
        <v>545.75800000000004</v>
      </c>
      <c r="T18" s="14">
        <v>649.16700000000003</v>
      </c>
      <c r="U18" s="14">
        <v>467.113</v>
      </c>
      <c r="V18" s="14">
        <v>236.88900000000001</v>
      </c>
      <c r="W18" s="14">
        <v>220.35599999999999</v>
      </c>
      <c r="X18" s="14">
        <v>278.29000000000002</v>
      </c>
      <c r="Y18" s="14">
        <v>427.697</v>
      </c>
      <c r="Z18" s="14">
        <v>439.83</v>
      </c>
      <c r="AA18" s="14">
        <v>278.11500000000001</v>
      </c>
      <c r="AB18" s="14">
        <v>164.518</v>
      </c>
      <c r="AC18" s="14">
        <v>585.45399999999995</v>
      </c>
      <c r="AD18" s="14">
        <v>3906.3110000000001</v>
      </c>
      <c r="AE18" s="14">
        <v>2960.5140000000001</v>
      </c>
    </row>
    <row r="19" spans="1:31" ht="12" x14ac:dyDescent="0.15">
      <c r="A19" s="4" t="s">
        <v>156</v>
      </c>
      <c r="B19" s="19" t="s">
        <v>55</v>
      </c>
      <c r="C19" s="19">
        <v>22.152999999999999</v>
      </c>
      <c r="D19" s="20" t="s">
        <v>50</v>
      </c>
      <c r="E19" s="19">
        <v>30.300999999999998</v>
      </c>
      <c r="F19" s="19">
        <v>38.741</v>
      </c>
      <c r="G19" s="19">
        <v>58.018000000000001</v>
      </c>
      <c r="H19" s="19">
        <v>62.045999999999999</v>
      </c>
      <c r="I19" s="19">
        <v>63.156999999999996</v>
      </c>
      <c r="J19" s="19">
        <v>61.478999999999999</v>
      </c>
      <c r="K19" s="19">
        <v>61.728000000000002</v>
      </c>
      <c r="L19" s="19">
        <v>62.69</v>
      </c>
      <c r="M19" s="19">
        <v>70.054000000000002</v>
      </c>
      <c r="N19" s="19">
        <v>90.353999999999999</v>
      </c>
      <c r="O19" s="19">
        <v>97.825999999999993</v>
      </c>
      <c r="P19" s="19">
        <v>110.575</v>
      </c>
      <c r="Q19" s="19">
        <v>137.06200000000001</v>
      </c>
      <c r="R19" s="19">
        <v>143.94</v>
      </c>
      <c r="S19" s="19">
        <v>195.89699999999999</v>
      </c>
      <c r="T19" s="19">
        <v>196.15799999999999</v>
      </c>
      <c r="U19" s="19">
        <v>206.73599999999999</v>
      </c>
      <c r="V19" s="19">
        <v>251.291</v>
      </c>
      <c r="W19" s="19">
        <v>307.69400000000002</v>
      </c>
      <c r="X19" s="19">
        <v>280.84800000000001</v>
      </c>
      <c r="Y19" s="19">
        <v>232.63</v>
      </c>
      <c r="Z19" s="19">
        <v>214.52199999999999</v>
      </c>
      <c r="AA19" s="19">
        <v>197.239</v>
      </c>
      <c r="AB19" s="19">
        <v>190.745</v>
      </c>
      <c r="AC19" s="19">
        <v>204.38399999999999</v>
      </c>
      <c r="AD19" s="19">
        <v>227.91900000000001</v>
      </c>
      <c r="AE19" s="19">
        <v>257.03699999999998</v>
      </c>
    </row>
    <row r="20" spans="1:31" ht="12" x14ac:dyDescent="0.15">
      <c r="A20" s="4" t="s">
        <v>383</v>
      </c>
      <c r="B20" s="19" t="s">
        <v>55</v>
      </c>
      <c r="C20" s="19" t="s">
        <v>55</v>
      </c>
      <c r="D20" s="20" t="s">
        <v>50</v>
      </c>
      <c r="E20" s="19">
        <v>0.48299999999999998</v>
      </c>
      <c r="F20" s="19">
        <v>1.1819999999999999</v>
      </c>
      <c r="G20" s="19">
        <v>1.365</v>
      </c>
      <c r="H20" s="19">
        <v>1.093</v>
      </c>
      <c r="I20" s="19">
        <v>0.98399999999999999</v>
      </c>
      <c r="J20" s="19">
        <v>1.4219999999999999</v>
      </c>
      <c r="K20" s="19">
        <v>1.4319999999999999</v>
      </c>
      <c r="L20" s="19">
        <v>0.17299999999999999</v>
      </c>
      <c r="M20" s="19">
        <v>2.5680000000000001</v>
      </c>
      <c r="N20" s="19">
        <v>3.1440000000000001</v>
      </c>
      <c r="O20" s="19">
        <v>2.964</v>
      </c>
      <c r="P20" s="19">
        <v>2.9129999999999998</v>
      </c>
      <c r="Q20" s="19">
        <v>4.3339999999999996</v>
      </c>
      <c r="R20" s="19">
        <v>0.53200000000000003</v>
      </c>
      <c r="S20" s="19">
        <v>6.5000000000000002E-2</v>
      </c>
      <c r="T20" s="19">
        <v>6.2E-2</v>
      </c>
      <c r="U20" s="19">
        <v>6.0999999999999999E-2</v>
      </c>
      <c r="V20" s="19">
        <v>5.8000000000000003E-2</v>
      </c>
      <c r="W20" s="19">
        <v>4.4999999999999998E-2</v>
      </c>
      <c r="X20" s="19">
        <v>0.42099999999999999</v>
      </c>
      <c r="Y20" s="19">
        <v>3.7999999999999999E-2</v>
      </c>
      <c r="Z20" s="19">
        <v>0.24</v>
      </c>
      <c r="AA20" s="19">
        <v>0.33800000000000002</v>
      </c>
      <c r="AB20" s="19">
        <v>11.331</v>
      </c>
      <c r="AC20" s="19">
        <v>8.1389999999999993</v>
      </c>
      <c r="AD20" s="19">
        <v>15.5</v>
      </c>
      <c r="AE20" s="19">
        <v>12.311999999999999</v>
      </c>
    </row>
    <row r="21" spans="1:31" ht="12" x14ac:dyDescent="0.15">
      <c r="A21" s="4" t="s">
        <v>157</v>
      </c>
      <c r="B21" s="19" t="s">
        <v>55</v>
      </c>
      <c r="C21" s="19" t="s">
        <v>55</v>
      </c>
      <c r="D21" s="20" t="s">
        <v>50</v>
      </c>
      <c r="E21" s="19" t="s">
        <v>55</v>
      </c>
      <c r="F21" s="19" t="s">
        <v>55</v>
      </c>
      <c r="G21" s="19" t="s">
        <v>55</v>
      </c>
      <c r="H21" s="19" t="s">
        <v>55</v>
      </c>
      <c r="I21" s="19" t="s">
        <v>55</v>
      </c>
      <c r="J21" s="19" t="s">
        <v>55</v>
      </c>
      <c r="K21" s="19" t="s">
        <v>55</v>
      </c>
      <c r="L21" s="19" t="s">
        <v>55</v>
      </c>
      <c r="M21" s="19" t="s">
        <v>55</v>
      </c>
      <c r="N21" s="19" t="s">
        <v>55</v>
      </c>
      <c r="O21" s="19" t="s">
        <v>55</v>
      </c>
      <c r="P21" s="19" t="s">
        <v>55</v>
      </c>
      <c r="Q21" s="19" t="s">
        <v>55</v>
      </c>
      <c r="R21" s="19" t="s">
        <v>55</v>
      </c>
      <c r="S21" s="19" t="s">
        <v>55</v>
      </c>
      <c r="T21" s="19" t="s">
        <v>55</v>
      </c>
      <c r="U21" s="19" t="s">
        <v>55</v>
      </c>
      <c r="V21" s="19" t="s">
        <v>55</v>
      </c>
      <c r="W21" s="19" t="s">
        <v>55</v>
      </c>
      <c r="X21" s="19" t="s">
        <v>55</v>
      </c>
      <c r="Y21" s="19" t="s">
        <v>55</v>
      </c>
      <c r="Z21" s="19">
        <v>1.7290000000000001</v>
      </c>
      <c r="AA21" s="19">
        <v>0.91300000000000003</v>
      </c>
      <c r="AB21" s="19">
        <v>0.65400000000000003</v>
      </c>
      <c r="AC21" s="19">
        <v>4.8000000000000001E-2</v>
      </c>
      <c r="AD21" s="19">
        <v>3.9E-2</v>
      </c>
      <c r="AE21" s="19">
        <v>3.9E-2</v>
      </c>
    </row>
    <row r="22" spans="1:31" ht="12" x14ac:dyDescent="0.15">
      <c r="A22" s="9" t="s">
        <v>384</v>
      </c>
      <c r="B22" s="28" t="s">
        <v>55</v>
      </c>
      <c r="C22" s="28">
        <v>22.152999999999999</v>
      </c>
      <c r="D22" s="20" t="s">
        <v>50</v>
      </c>
      <c r="E22" s="28">
        <v>30.783999999999999</v>
      </c>
      <c r="F22" s="28">
        <v>39.923000000000002</v>
      </c>
      <c r="G22" s="28">
        <v>59.383000000000003</v>
      </c>
      <c r="H22" s="28">
        <v>63.139000000000003</v>
      </c>
      <c r="I22" s="28">
        <v>64.141000000000005</v>
      </c>
      <c r="J22" s="28">
        <v>62.901000000000003</v>
      </c>
      <c r="K22" s="28">
        <v>63.16</v>
      </c>
      <c r="L22" s="28">
        <v>62.863</v>
      </c>
      <c r="M22" s="28">
        <v>72.622</v>
      </c>
      <c r="N22" s="28">
        <v>93.498000000000005</v>
      </c>
      <c r="O22" s="28">
        <v>100.79</v>
      </c>
      <c r="P22" s="28">
        <v>113.488</v>
      </c>
      <c r="Q22" s="28">
        <v>141.39599999999999</v>
      </c>
      <c r="R22" s="28">
        <v>144.47200000000001</v>
      </c>
      <c r="S22" s="28">
        <v>195.96199999999999</v>
      </c>
      <c r="T22" s="28">
        <v>196.22</v>
      </c>
      <c r="U22" s="28">
        <v>206.797</v>
      </c>
      <c r="V22" s="28">
        <v>251.34899999999999</v>
      </c>
      <c r="W22" s="28">
        <v>307.73899999999998</v>
      </c>
      <c r="X22" s="28">
        <v>281.26900000000001</v>
      </c>
      <c r="Y22" s="28">
        <v>232.66800000000001</v>
      </c>
      <c r="Z22" s="28">
        <v>216.49100000000001</v>
      </c>
      <c r="AA22" s="28">
        <v>198.49</v>
      </c>
      <c r="AB22" s="28">
        <v>202.73</v>
      </c>
      <c r="AC22" s="28">
        <v>212.571</v>
      </c>
      <c r="AD22" s="28">
        <v>243.458</v>
      </c>
      <c r="AE22" s="28">
        <v>269.38799999999998</v>
      </c>
    </row>
    <row r="23" spans="1:31" x14ac:dyDescent="0.15">
      <c r="A23" s="4"/>
      <c r="B23" s="4"/>
      <c r="C23" s="4"/>
      <c r="D23" s="20"/>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spans="1:31" ht="12" x14ac:dyDescent="0.15">
      <c r="A24" s="4" t="s">
        <v>385</v>
      </c>
      <c r="B24" s="19" t="s">
        <v>55</v>
      </c>
      <c r="C24" s="19" t="s">
        <v>55</v>
      </c>
      <c r="D24" s="20" t="s">
        <v>50</v>
      </c>
      <c r="E24" s="19" t="s">
        <v>55</v>
      </c>
      <c r="F24" s="19" t="s">
        <v>55</v>
      </c>
      <c r="G24" s="19" t="s">
        <v>55</v>
      </c>
      <c r="H24" s="19" t="s">
        <v>55</v>
      </c>
      <c r="I24" s="19" t="s">
        <v>55</v>
      </c>
      <c r="J24" s="19" t="s">
        <v>55</v>
      </c>
      <c r="K24" s="19" t="s">
        <v>55</v>
      </c>
      <c r="L24" s="19" t="s">
        <v>55</v>
      </c>
      <c r="M24" s="19" t="s">
        <v>55</v>
      </c>
      <c r="N24" s="19" t="s">
        <v>55</v>
      </c>
      <c r="O24" s="19">
        <v>7.5529999999999999</v>
      </c>
      <c r="P24" s="19">
        <v>9.3130000000000006</v>
      </c>
      <c r="Q24" s="19" t="s">
        <v>55</v>
      </c>
      <c r="R24" s="19">
        <v>0.33800000000000002</v>
      </c>
      <c r="S24" s="19">
        <v>0.69699999999999995</v>
      </c>
      <c r="T24" s="19">
        <v>0.78900000000000003</v>
      </c>
      <c r="U24" s="19">
        <v>1.0189999999999999</v>
      </c>
      <c r="V24" s="19">
        <v>3.5470000000000002</v>
      </c>
      <c r="W24" s="19">
        <v>3.4319999999999999</v>
      </c>
      <c r="X24" s="19">
        <v>2.7959999999999998</v>
      </c>
      <c r="Y24" s="19">
        <v>2.653</v>
      </c>
      <c r="Z24" s="19">
        <v>4.5869999999999997</v>
      </c>
      <c r="AA24" s="19">
        <v>5.7709999999999999</v>
      </c>
      <c r="AB24" s="19">
        <v>4.7779999999999996</v>
      </c>
      <c r="AC24" s="19">
        <v>4.38</v>
      </c>
      <c r="AD24" s="19">
        <v>4.1040000000000001</v>
      </c>
      <c r="AE24" s="19">
        <v>5.2110000000000003</v>
      </c>
    </row>
    <row r="25" spans="1:31" ht="12" x14ac:dyDescent="0.15">
      <c r="A25" s="4" t="s">
        <v>182</v>
      </c>
      <c r="B25" s="19" t="s">
        <v>55</v>
      </c>
      <c r="C25" s="19" t="s">
        <v>55</v>
      </c>
      <c r="D25" s="20" t="s">
        <v>50</v>
      </c>
      <c r="E25" s="19">
        <v>3.9169999999999998</v>
      </c>
      <c r="F25" s="19">
        <v>1.276</v>
      </c>
      <c r="G25" s="19">
        <v>3.1070000000000002</v>
      </c>
      <c r="H25" s="19">
        <v>2.93</v>
      </c>
      <c r="I25" s="19">
        <v>2.383</v>
      </c>
      <c r="J25" s="19" t="s">
        <v>55</v>
      </c>
      <c r="K25" s="19">
        <v>3.6539999999999999</v>
      </c>
      <c r="L25" s="19">
        <v>5.1390000000000002</v>
      </c>
      <c r="M25" s="19">
        <v>1.0389999999999999</v>
      </c>
      <c r="N25" s="19">
        <v>4.7149999999999999</v>
      </c>
      <c r="O25" s="19">
        <v>3.7919999999999998</v>
      </c>
      <c r="P25" s="19">
        <v>3.492</v>
      </c>
      <c r="Q25" s="19" t="s">
        <v>55</v>
      </c>
      <c r="R25" s="19" t="s">
        <v>55</v>
      </c>
      <c r="S25" s="19" t="s">
        <v>55</v>
      </c>
      <c r="T25" s="19" t="s">
        <v>55</v>
      </c>
      <c r="U25" s="19" t="s">
        <v>55</v>
      </c>
      <c r="V25" s="19" t="s">
        <v>55</v>
      </c>
      <c r="W25" s="19" t="s">
        <v>55</v>
      </c>
      <c r="X25" s="19" t="s">
        <v>55</v>
      </c>
      <c r="Y25" s="19" t="s">
        <v>55</v>
      </c>
      <c r="Z25" s="19" t="s">
        <v>55</v>
      </c>
      <c r="AA25" s="19" t="s">
        <v>55</v>
      </c>
      <c r="AB25" s="19" t="s">
        <v>55</v>
      </c>
      <c r="AC25" s="19" t="s">
        <v>55</v>
      </c>
      <c r="AD25" s="19" t="s">
        <v>55</v>
      </c>
      <c r="AE25" s="19" t="s">
        <v>55</v>
      </c>
    </row>
    <row r="26" spans="1:31" ht="12" x14ac:dyDescent="0.15">
      <c r="A26" s="4" t="s">
        <v>386</v>
      </c>
      <c r="B26" s="19" t="s">
        <v>55</v>
      </c>
      <c r="C26" s="19">
        <v>-7.2</v>
      </c>
      <c r="D26" s="20" t="s">
        <v>50</v>
      </c>
      <c r="E26" s="19">
        <v>2.1000000000000001E-2</v>
      </c>
      <c r="F26" s="19">
        <v>0.03</v>
      </c>
      <c r="G26" s="19">
        <v>0</v>
      </c>
      <c r="H26" s="19">
        <v>2.8000000000000001E-2</v>
      </c>
      <c r="I26" s="19">
        <v>4.1000000000000002E-2</v>
      </c>
      <c r="J26" s="19">
        <v>0.11</v>
      </c>
      <c r="K26" s="19">
        <v>0</v>
      </c>
      <c r="L26" s="19">
        <v>0.28299999999999997</v>
      </c>
      <c r="M26" s="19">
        <v>0.216</v>
      </c>
      <c r="N26" s="19">
        <v>-0.8</v>
      </c>
      <c r="O26" s="19">
        <v>8.6999999999999994E-2</v>
      </c>
      <c r="P26" s="19">
        <v>-2.8</v>
      </c>
      <c r="Q26" s="19" t="s">
        <v>55</v>
      </c>
      <c r="R26" s="19" t="s">
        <v>55</v>
      </c>
      <c r="S26" s="19" t="s">
        <v>55</v>
      </c>
      <c r="T26" s="19" t="s">
        <v>55</v>
      </c>
      <c r="U26" s="19" t="s">
        <v>55</v>
      </c>
      <c r="V26" s="19" t="s">
        <v>55</v>
      </c>
      <c r="W26" s="19" t="s">
        <v>55</v>
      </c>
      <c r="X26" s="19" t="s">
        <v>55</v>
      </c>
      <c r="Y26" s="19" t="s">
        <v>55</v>
      </c>
      <c r="Z26" s="19">
        <v>5.8999999999999997E-2</v>
      </c>
      <c r="AA26" s="19">
        <v>0.13600000000000001</v>
      </c>
      <c r="AB26" s="19">
        <v>0.13800000000000001</v>
      </c>
      <c r="AC26" s="19" t="s">
        <v>55</v>
      </c>
      <c r="AD26" s="19" t="s">
        <v>55</v>
      </c>
      <c r="AE26" s="19" t="s">
        <v>55</v>
      </c>
    </row>
    <row r="27" spans="1:31" ht="12" x14ac:dyDescent="0.15">
      <c r="A27" s="4" t="s">
        <v>387</v>
      </c>
      <c r="B27" s="19" t="s">
        <v>55</v>
      </c>
      <c r="C27" s="19" t="s">
        <v>55</v>
      </c>
      <c r="D27" s="20" t="s">
        <v>50</v>
      </c>
      <c r="E27" s="19">
        <v>-0.1</v>
      </c>
      <c r="F27" s="19">
        <v>0.83599999999999997</v>
      </c>
      <c r="G27" s="19" t="s">
        <v>55</v>
      </c>
      <c r="H27" s="19">
        <v>0</v>
      </c>
      <c r="I27" s="19" t="s">
        <v>55</v>
      </c>
      <c r="J27" s="19" t="s">
        <v>55</v>
      </c>
      <c r="K27" s="19" t="s">
        <v>55</v>
      </c>
      <c r="L27" s="19">
        <v>-8.8000000000000007</v>
      </c>
      <c r="M27" s="19" t="s">
        <v>55</v>
      </c>
      <c r="N27" s="19">
        <v>-0.7</v>
      </c>
      <c r="O27" s="19">
        <v>-1.3</v>
      </c>
      <c r="P27" s="19">
        <v>-1.4</v>
      </c>
      <c r="Q27" s="19" t="s">
        <v>55</v>
      </c>
      <c r="R27" s="19" t="s">
        <v>55</v>
      </c>
      <c r="S27" s="19" t="s">
        <v>55</v>
      </c>
      <c r="T27" s="19" t="s">
        <v>55</v>
      </c>
      <c r="U27" s="19" t="s">
        <v>55</v>
      </c>
      <c r="V27" s="19" t="s">
        <v>55</v>
      </c>
      <c r="W27" s="19" t="s">
        <v>55</v>
      </c>
      <c r="X27" s="19" t="s">
        <v>55</v>
      </c>
      <c r="Y27" s="19" t="s">
        <v>55</v>
      </c>
      <c r="Z27" s="19" t="s">
        <v>55</v>
      </c>
      <c r="AA27" s="19" t="s">
        <v>55</v>
      </c>
      <c r="AB27" s="19" t="s">
        <v>55</v>
      </c>
      <c r="AC27" s="19" t="s">
        <v>55</v>
      </c>
      <c r="AD27" s="19" t="s">
        <v>55</v>
      </c>
      <c r="AE27" s="19" t="s">
        <v>55</v>
      </c>
    </row>
    <row r="28" spans="1:31" ht="12" x14ac:dyDescent="0.15">
      <c r="A28" s="4" t="s">
        <v>388</v>
      </c>
      <c r="B28" s="19" t="s">
        <v>55</v>
      </c>
      <c r="C28" s="19" t="s">
        <v>55</v>
      </c>
      <c r="D28" s="20" t="s">
        <v>50</v>
      </c>
      <c r="E28" s="19" t="s">
        <v>55</v>
      </c>
      <c r="F28" s="19" t="s">
        <v>55</v>
      </c>
      <c r="G28" s="19">
        <v>7.8890000000000002</v>
      </c>
      <c r="H28" s="19">
        <v>6.1589999999999998</v>
      </c>
      <c r="I28" s="19">
        <v>6.8019999999999996</v>
      </c>
      <c r="J28" s="19">
        <v>17.510999999999999</v>
      </c>
      <c r="K28" s="19">
        <v>25.23</v>
      </c>
      <c r="L28" s="19">
        <v>24.454000000000001</v>
      </c>
      <c r="M28" s="19">
        <v>17.033999999999999</v>
      </c>
      <c r="N28" s="19">
        <v>16.512</v>
      </c>
      <c r="O28" s="19">
        <v>34.063000000000002</v>
      </c>
      <c r="P28" s="19">
        <v>44.71</v>
      </c>
      <c r="Q28" s="19" t="s">
        <v>55</v>
      </c>
      <c r="R28" s="19" t="s">
        <v>55</v>
      </c>
      <c r="S28" s="19" t="s">
        <v>55</v>
      </c>
      <c r="T28" s="19" t="s">
        <v>55</v>
      </c>
      <c r="U28" s="19">
        <v>10.085000000000001</v>
      </c>
      <c r="V28" s="19" t="s">
        <v>55</v>
      </c>
      <c r="W28" s="19" t="s">
        <v>55</v>
      </c>
      <c r="X28" s="19" t="s">
        <v>55</v>
      </c>
      <c r="Y28" s="19">
        <v>5.2050000000000001</v>
      </c>
      <c r="Z28" s="19">
        <v>1.397</v>
      </c>
      <c r="AA28" s="19" t="s">
        <v>55</v>
      </c>
      <c r="AB28" s="19">
        <v>1.004</v>
      </c>
      <c r="AC28" s="19">
        <v>0.43</v>
      </c>
      <c r="AD28" s="19">
        <v>0.48099999999999998</v>
      </c>
      <c r="AE28" s="19">
        <v>0.48099999999999998</v>
      </c>
    </row>
    <row r="29" spans="1:31" ht="12" x14ac:dyDescent="0.15">
      <c r="A29" s="4" t="s">
        <v>389</v>
      </c>
      <c r="B29" s="19" t="s">
        <v>55</v>
      </c>
      <c r="C29" s="19" t="s">
        <v>55</v>
      </c>
      <c r="D29" s="20" t="s">
        <v>50</v>
      </c>
      <c r="E29" s="19">
        <v>-1.1000000000000001</v>
      </c>
      <c r="F29" s="19">
        <v>-3.5</v>
      </c>
      <c r="G29" s="19">
        <v>-1.7</v>
      </c>
      <c r="H29" s="19">
        <v>-1.2</v>
      </c>
      <c r="I29" s="19">
        <v>-1.3</v>
      </c>
      <c r="J29" s="19">
        <v>-3</v>
      </c>
      <c r="K29" s="19">
        <v>-5.5</v>
      </c>
      <c r="L29" s="19">
        <v>-4.5</v>
      </c>
      <c r="M29" s="19">
        <v>-2.6</v>
      </c>
      <c r="N29" s="19">
        <v>-2</v>
      </c>
      <c r="O29" s="19">
        <v>-3.6</v>
      </c>
      <c r="P29" s="19">
        <v>-14.4</v>
      </c>
      <c r="Q29" s="19">
        <v>-4.5</v>
      </c>
      <c r="R29" s="19">
        <v>-10.7</v>
      </c>
      <c r="S29" s="19">
        <v>-21.8</v>
      </c>
      <c r="T29" s="19" t="s">
        <v>55</v>
      </c>
      <c r="U29" s="19" t="s">
        <v>55</v>
      </c>
      <c r="V29" s="19" t="s">
        <v>55</v>
      </c>
      <c r="W29" s="19" t="s">
        <v>55</v>
      </c>
      <c r="X29" s="19" t="s">
        <v>55</v>
      </c>
      <c r="Y29" s="19" t="s">
        <v>55</v>
      </c>
      <c r="Z29" s="19" t="s">
        <v>55</v>
      </c>
      <c r="AA29" s="19" t="s">
        <v>55</v>
      </c>
      <c r="AB29" s="19" t="s">
        <v>55</v>
      </c>
      <c r="AC29" s="19" t="s">
        <v>55</v>
      </c>
      <c r="AD29" s="19" t="s">
        <v>55</v>
      </c>
      <c r="AE29" s="19" t="s">
        <v>55</v>
      </c>
    </row>
    <row r="30" spans="1:31" ht="12" x14ac:dyDescent="0.15">
      <c r="A30" s="4" t="s">
        <v>390</v>
      </c>
      <c r="B30" s="19" t="s">
        <v>55</v>
      </c>
      <c r="C30" s="19" t="s">
        <v>55</v>
      </c>
      <c r="D30" s="20" t="s">
        <v>50</v>
      </c>
      <c r="E30" s="19" t="s">
        <v>55</v>
      </c>
      <c r="F30" s="19" t="s">
        <v>55</v>
      </c>
      <c r="G30" s="19" t="s">
        <v>55</v>
      </c>
      <c r="H30" s="19" t="s">
        <v>55</v>
      </c>
      <c r="I30" s="19" t="s">
        <v>55</v>
      </c>
      <c r="J30" s="19" t="s">
        <v>55</v>
      </c>
      <c r="K30" s="19" t="s">
        <v>55</v>
      </c>
      <c r="L30" s="19" t="s">
        <v>55</v>
      </c>
      <c r="M30" s="19" t="s">
        <v>55</v>
      </c>
      <c r="N30" s="19" t="s">
        <v>55</v>
      </c>
      <c r="O30" s="19">
        <v>13.494999999999999</v>
      </c>
      <c r="P30" s="19">
        <v>28.207999999999998</v>
      </c>
      <c r="Q30" s="19" t="s">
        <v>55</v>
      </c>
      <c r="R30" s="19" t="s">
        <v>55</v>
      </c>
      <c r="S30" s="19" t="s">
        <v>55</v>
      </c>
      <c r="T30" s="19" t="s">
        <v>55</v>
      </c>
      <c r="U30" s="19" t="s">
        <v>55</v>
      </c>
      <c r="V30" s="19" t="s">
        <v>55</v>
      </c>
      <c r="W30" s="19" t="s">
        <v>55</v>
      </c>
      <c r="X30" s="19" t="s">
        <v>55</v>
      </c>
      <c r="Y30" s="19" t="s">
        <v>55</v>
      </c>
      <c r="Z30" s="19" t="s">
        <v>55</v>
      </c>
      <c r="AA30" s="19" t="s">
        <v>55</v>
      </c>
      <c r="AB30" s="19" t="s">
        <v>55</v>
      </c>
      <c r="AC30" s="19" t="s">
        <v>55</v>
      </c>
      <c r="AD30" s="19" t="s">
        <v>55</v>
      </c>
      <c r="AE30" s="19" t="s">
        <v>55</v>
      </c>
    </row>
    <row r="31" spans="1:31" ht="12" x14ac:dyDescent="0.15">
      <c r="A31" s="4" t="s">
        <v>391</v>
      </c>
      <c r="B31" s="19" t="s">
        <v>55</v>
      </c>
      <c r="C31" s="19">
        <v>6.6429999999999998</v>
      </c>
      <c r="D31" s="20" t="s">
        <v>50</v>
      </c>
      <c r="E31" s="19">
        <v>10.486000000000001</v>
      </c>
      <c r="F31" s="19">
        <v>13.042</v>
      </c>
      <c r="G31" s="19">
        <v>7.5030000000000001</v>
      </c>
      <c r="H31" s="19">
        <v>4.6539999999999999</v>
      </c>
      <c r="I31" s="19">
        <v>12.493</v>
      </c>
      <c r="J31" s="19">
        <v>21.143000000000001</v>
      </c>
      <c r="K31" s="19">
        <v>19.68</v>
      </c>
      <c r="L31" s="19">
        <v>57.648000000000003</v>
      </c>
      <c r="M31" s="19">
        <v>81.180999999999997</v>
      </c>
      <c r="N31" s="19">
        <v>81.766000000000005</v>
      </c>
      <c r="O31" s="19">
        <v>83.07</v>
      </c>
      <c r="P31" s="19">
        <v>179.38300000000001</v>
      </c>
      <c r="Q31" s="19">
        <v>-143.30000000000001</v>
      </c>
      <c r="R31" s="19">
        <v>212.42</v>
      </c>
      <c r="S31" s="19">
        <v>288.31</v>
      </c>
      <c r="T31" s="19">
        <v>-196</v>
      </c>
      <c r="U31" s="19">
        <v>-33.299999999999997</v>
      </c>
      <c r="V31" s="19">
        <v>99.259</v>
      </c>
      <c r="W31" s="19">
        <v>-104.2</v>
      </c>
      <c r="X31" s="19">
        <v>71.307000000000002</v>
      </c>
      <c r="Y31" s="19">
        <v>35.774000000000001</v>
      </c>
      <c r="Z31" s="19">
        <v>-137.5</v>
      </c>
      <c r="AA31" s="19">
        <v>-55.5</v>
      </c>
      <c r="AB31" s="19">
        <v>-190.9</v>
      </c>
      <c r="AC31" s="19">
        <v>19.684999999999999</v>
      </c>
      <c r="AD31" s="19">
        <v>-76.8</v>
      </c>
      <c r="AE31" s="19">
        <v>-1688.6</v>
      </c>
    </row>
    <row r="32" spans="1:31" ht="12" x14ac:dyDescent="0.15">
      <c r="A32" s="4" t="s">
        <v>392</v>
      </c>
      <c r="B32" s="19" t="s">
        <v>55</v>
      </c>
      <c r="C32" s="19" t="s">
        <v>55</v>
      </c>
      <c r="D32" s="20" t="s">
        <v>50</v>
      </c>
      <c r="E32" s="19">
        <v>-14.8</v>
      </c>
      <c r="F32" s="19">
        <v>-24</v>
      </c>
      <c r="G32" s="19">
        <v>-41.5</v>
      </c>
      <c r="H32" s="19">
        <v>13.385</v>
      </c>
      <c r="I32" s="19">
        <v>-0.4</v>
      </c>
      <c r="J32" s="19">
        <v>3.0760000000000001</v>
      </c>
      <c r="K32" s="19">
        <v>-18.100000000000001</v>
      </c>
      <c r="L32" s="19">
        <v>-9.4</v>
      </c>
      <c r="M32" s="19">
        <v>-15.8</v>
      </c>
      <c r="N32" s="19">
        <v>-0.2</v>
      </c>
      <c r="O32" s="19">
        <v>-25.8</v>
      </c>
      <c r="P32" s="19">
        <v>-184.7</v>
      </c>
      <c r="Q32" s="19">
        <v>9.5860000000000003</v>
      </c>
      <c r="R32" s="19">
        <v>-18.3</v>
      </c>
      <c r="S32" s="19">
        <v>-135.4</v>
      </c>
      <c r="T32" s="19" t="s">
        <v>55</v>
      </c>
      <c r="U32" s="19" t="s">
        <v>55</v>
      </c>
      <c r="V32" s="19" t="s">
        <v>55</v>
      </c>
      <c r="W32" s="19" t="s">
        <v>55</v>
      </c>
      <c r="X32" s="19" t="s">
        <v>55</v>
      </c>
      <c r="Y32" s="19" t="s">
        <v>55</v>
      </c>
      <c r="Z32" s="19" t="s">
        <v>55</v>
      </c>
      <c r="AA32" s="19" t="s">
        <v>55</v>
      </c>
      <c r="AB32" s="19" t="s">
        <v>55</v>
      </c>
      <c r="AC32" s="19" t="s">
        <v>55</v>
      </c>
      <c r="AD32" s="19" t="s">
        <v>55</v>
      </c>
      <c r="AE32" s="19" t="s">
        <v>55</v>
      </c>
    </row>
    <row r="33" spans="1:31" ht="12" x14ac:dyDescent="0.15">
      <c r="A33" s="4" t="s">
        <v>393</v>
      </c>
      <c r="B33" s="19" t="s">
        <v>55</v>
      </c>
      <c r="C33" s="19" t="s">
        <v>55</v>
      </c>
      <c r="D33" s="20" t="s">
        <v>50</v>
      </c>
      <c r="E33" s="19">
        <v>-38.799999999999997</v>
      </c>
      <c r="F33" s="19">
        <v>-21.9</v>
      </c>
      <c r="G33" s="19">
        <v>-19.399999999999999</v>
      </c>
      <c r="H33" s="19">
        <v>-10.9</v>
      </c>
      <c r="I33" s="19">
        <v>3.9689999999999999</v>
      </c>
      <c r="J33" s="19">
        <v>-25.1</v>
      </c>
      <c r="K33" s="19">
        <v>-12.6</v>
      </c>
      <c r="L33" s="19">
        <v>-40.700000000000003</v>
      </c>
      <c r="M33" s="19">
        <v>-58.8</v>
      </c>
      <c r="N33" s="19">
        <v>-46.7</v>
      </c>
      <c r="O33" s="19">
        <v>-35</v>
      </c>
      <c r="P33" s="19">
        <v>-193.5</v>
      </c>
      <c r="Q33" s="19">
        <v>-119.9</v>
      </c>
      <c r="R33" s="19">
        <v>26.545000000000002</v>
      </c>
      <c r="S33" s="19">
        <v>-147.19999999999999</v>
      </c>
      <c r="T33" s="19" t="s">
        <v>55</v>
      </c>
      <c r="U33" s="19" t="s">
        <v>55</v>
      </c>
      <c r="V33" s="19" t="s">
        <v>55</v>
      </c>
      <c r="W33" s="19" t="s">
        <v>55</v>
      </c>
      <c r="X33" s="19" t="s">
        <v>55</v>
      </c>
      <c r="Y33" s="19" t="s">
        <v>55</v>
      </c>
      <c r="Z33" s="19" t="s">
        <v>55</v>
      </c>
      <c r="AA33" s="19" t="s">
        <v>55</v>
      </c>
      <c r="AB33" s="19" t="s">
        <v>55</v>
      </c>
      <c r="AC33" s="19" t="s">
        <v>55</v>
      </c>
      <c r="AD33" s="19" t="s">
        <v>55</v>
      </c>
      <c r="AE33" s="19" t="s">
        <v>55</v>
      </c>
    </row>
    <row r="34" spans="1:31" ht="12" x14ac:dyDescent="0.15">
      <c r="A34" s="4" t="s">
        <v>394</v>
      </c>
      <c r="B34" s="19" t="s">
        <v>55</v>
      </c>
      <c r="C34" s="19" t="s">
        <v>55</v>
      </c>
      <c r="D34" s="20" t="s">
        <v>50</v>
      </c>
      <c r="E34" s="19">
        <v>-6</v>
      </c>
      <c r="F34" s="19">
        <v>6.9279999999999999</v>
      </c>
      <c r="G34" s="19">
        <v>-53.1</v>
      </c>
      <c r="H34" s="19">
        <v>-2.7</v>
      </c>
      <c r="I34" s="19">
        <v>-0.3</v>
      </c>
      <c r="J34" s="19">
        <v>11.882</v>
      </c>
      <c r="K34" s="19">
        <v>-16.2</v>
      </c>
      <c r="L34" s="19">
        <v>-6.8</v>
      </c>
      <c r="M34" s="19">
        <v>-6.5</v>
      </c>
      <c r="N34" s="19">
        <v>-23.4</v>
      </c>
      <c r="O34" s="19">
        <v>-4</v>
      </c>
      <c r="P34" s="19">
        <v>61.155999999999999</v>
      </c>
      <c r="Q34" s="19">
        <v>-16.8</v>
      </c>
      <c r="R34" s="19">
        <v>-84.7</v>
      </c>
      <c r="S34" s="19">
        <v>-44.6</v>
      </c>
      <c r="T34" s="19" t="s">
        <v>55</v>
      </c>
      <c r="U34" s="19" t="s">
        <v>55</v>
      </c>
      <c r="V34" s="19" t="s">
        <v>55</v>
      </c>
      <c r="W34" s="19" t="s">
        <v>55</v>
      </c>
      <c r="X34" s="19" t="s">
        <v>55</v>
      </c>
      <c r="Y34" s="19" t="s">
        <v>55</v>
      </c>
      <c r="Z34" s="19" t="s">
        <v>55</v>
      </c>
      <c r="AA34" s="19" t="s">
        <v>55</v>
      </c>
      <c r="AB34" s="19" t="s">
        <v>55</v>
      </c>
      <c r="AC34" s="19" t="s">
        <v>55</v>
      </c>
      <c r="AD34" s="19" t="s">
        <v>55</v>
      </c>
      <c r="AE34" s="19" t="s">
        <v>55</v>
      </c>
    </row>
    <row r="35" spans="1:31" ht="12" x14ac:dyDescent="0.15">
      <c r="A35" s="4" t="s">
        <v>395</v>
      </c>
      <c r="B35" s="19" t="s">
        <v>55</v>
      </c>
      <c r="C35" s="19" t="s">
        <v>55</v>
      </c>
      <c r="D35" s="20" t="s">
        <v>50</v>
      </c>
      <c r="E35" s="19">
        <v>-6.5</v>
      </c>
      <c r="F35" s="19">
        <v>-8.5</v>
      </c>
      <c r="G35" s="19">
        <v>-5.8</v>
      </c>
      <c r="H35" s="19">
        <v>2.73</v>
      </c>
      <c r="I35" s="19">
        <v>-2.9</v>
      </c>
      <c r="J35" s="19">
        <v>-0.9</v>
      </c>
      <c r="K35" s="19">
        <v>-2.2000000000000002</v>
      </c>
      <c r="L35" s="19">
        <v>1.284</v>
      </c>
      <c r="M35" s="19">
        <v>-25.6</v>
      </c>
      <c r="N35" s="19">
        <v>-49.5</v>
      </c>
      <c r="O35" s="19">
        <v>-23.5</v>
      </c>
      <c r="P35" s="19">
        <v>-42.1</v>
      </c>
      <c r="Q35" s="19" t="s">
        <v>55</v>
      </c>
      <c r="R35" s="19" t="s">
        <v>55</v>
      </c>
      <c r="S35" s="19" t="s">
        <v>55</v>
      </c>
      <c r="T35" s="19" t="s">
        <v>55</v>
      </c>
      <c r="U35" s="19" t="s">
        <v>55</v>
      </c>
      <c r="V35" s="19" t="s">
        <v>55</v>
      </c>
      <c r="W35" s="19" t="s">
        <v>55</v>
      </c>
      <c r="X35" s="19" t="s">
        <v>55</v>
      </c>
      <c r="Y35" s="19" t="s">
        <v>55</v>
      </c>
      <c r="Z35" s="19" t="s">
        <v>55</v>
      </c>
      <c r="AA35" s="19" t="s">
        <v>55</v>
      </c>
      <c r="AB35" s="19" t="s">
        <v>55</v>
      </c>
      <c r="AC35" s="19" t="s">
        <v>55</v>
      </c>
      <c r="AD35" s="19" t="s">
        <v>55</v>
      </c>
      <c r="AE35" s="19" t="s">
        <v>55</v>
      </c>
    </row>
    <row r="36" spans="1:31" ht="12" x14ac:dyDescent="0.15">
      <c r="A36" s="4" t="s">
        <v>396</v>
      </c>
      <c r="B36" s="19" t="s">
        <v>55</v>
      </c>
      <c r="C36" s="19">
        <v>-38.4</v>
      </c>
      <c r="D36" s="20" t="s">
        <v>50</v>
      </c>
      <c r="E36" s="19">
        <v>20.754999999999999</v>
      </c>
      <c r="F36" s="19">
        <v>17.332000000000001</v>
      </c>
      <c r="G36" s="19">
        <v>5.524</v>
      </c>
      <c r="H36" s="19">
        <v>20.448</v>
      </c>
      <c r="I36" s="19">
        <v>10.641999999999999</v>
      </c>
      <c r="J36" s="19">
        <v>-2.2999999999999998</v>
      </c>
      <c r="K36" s="19">
        <v>12.391</v>
      </c>
      <c r="L36" s="19">
        <v>-3.6</v>
      </c>
      <c r="M36" s="19">
        <v>-24.2</v>
      </c>
      <c r="N36" s="19">
        <v>6.7690000000000001</v>
      </c>
      <c r="O36" s="19">
        <v>-18.3</v>
      </c>
      <c r="P36" s="19">
        <v>-45.1</v>
      </c>
      <c r="Q36" s="19">
        <v>166.52099999999999</v>
      </c>
      <c r="R36" s="19">
        <v>-33.700000000000003</v>
      </c>
      <c r="S36" s="19">
        <v>-110.4</v>
      </c>
      <c r="T36" s="19" t="s">
        <v>55</v>
      </c>
      <c r="U36" s="19" t="s">
        <v>55</v>
      </c>
      <c r="V36" s="19" t="s">
        <v>55</v>
      </c>
      <c r="W36" s="19" t="s">
        <v>55</v>
      </c>
      <c r="X36" s="19" t="s">
        <v>55</v>
      </c>
      <c r="Y36" s="19" t="s">
        <v>55</v>
      </c>
      <c r="Z36" s="19" t="s">
        <v>55</v>
      </c>
      <c r="AA36" s="19" t="s">
        <v>55</v>
      </c>
      <c r="AB36" s="19" t="s">
        <v>55</v>
      </c>
      <c r="AC36" s="19" t="s">
        <v>55</v>
      </c>
      <c r="AD36" s="19" t="s">
        <v>55</v>
      </c>
      <c r="AE36" s="19" t="s">
        <v>55</v>
      </c>
    </row>
    <row r="37" spans="1:31" ht="12" x14ac:dyDescent="0.15">
      <c r="A37" s="9" t="s">
        <v>397</v>
      </c>
      <c r="B37" s="28" t="s">
        <v>55</v>
      </c>
      <c r="C37" s="28">
        <v>23.928999999999998</v>
      </c>
      <c r="D37" s="20" t="s">
        <v>50</v>
      </c>
      <c r="E37" s="28">
        <v>68.872</v>
      </c>
      <c r="F37" s="28">
        <v>83.852999999999994</v>
      </c>
      <c r="G37" s="28">
        <v>10.029999999999999</v>
      </c>
      <c r="H37" s="28">
        <v>125.72799999999999</v>
      </c>
      <c r="I37" s="28">
        <v>125.67700000000001</v>
      </c>
      <c r="J37" s="28">
        <v>125.52200000000001</v>
      </c>
      <c r="K37" s="28">
        <v>116.143</v>
      </c>
      <c r="L37" s="28">
        <v>152.02600000000001</v>
      </c>
      <c r="M37" s="28">
        <v>151.98400000000001</v>
      </c>
      <c r="N37" s="28">
        <v>221.2</v>
      </c>
      <c r="O37" s="28">
        <v>311.29399999999998</v>
      </c>
      <c r="P37" s="28">
        <v>457.31400000000002</v>
      </c>
      <c r="Q37" s="28">
        <v>371.35300000000001</v>
      </c>
      <c r="R37" s="28">
        <v>618.52200000000005</v>
      </c>
      <c r="S37" s="28">
        <v>571.34500000000003</v>
      </c>
      <c r="T37" s="28">
        <v>650.20600000000002</v>
      </c>
      <c r="U37" s="28">
        <v>651.71299999999997</v>
      </c>
      <c r="V37" s="28">
        <v>591.04399999999998</v>
      </c>
      <c r="W37" s="28">
        <v>427.31700000000001</v>
      </c>
      <c r="X37" s="28">
        <v>633.66200000000003</v>
      </c>
      <c r="Y37" s="28">
        <v>703.99699999999996</v>
      </c>
      <c r="Z37" s="28">
        <v>524.83900000000006</v>
      </c>
      <c r="AA37" s="28">
        <v>426.971</v>
      </c>
      <c r="AB37" s="28">
        <v>182.23400000000001</v>
      </c>
      <c r="AC37" s="28">
        <v>822.52</v>
      </c>
      <c r="AD37" s="28">
        <v>4077.5949999999998</v>
      </c>
      <c r="AE37" s="28">
        <v>1546.9639999999999</v>
      </c>
    </row>
    <row r="38" spans="1:31" x14ac:dyDescent="0.15">
      <c r="A38" s="4"/>
      <c r="B38" s="4"/>
      <c r="C38" s="4"/>
      <c r="D38" s="20"/>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spans="1:31" ht="12" x14ac:dyDescent="0.15">
      <c r="A39" s="4" t="s">
        <v>398</v>
      </c>
      <c r="B39" s="19" t="s">
        <v>55</v>
      </c>
      <c r="C39" s="19">
        <v>-51.6</v>
      </c>
      <c r="D39" s="20" t="s">
        <v>50</v>
      </c>
      <c r="E39" s="19">
        <v>-183.6</v>
      </c>
      <c r="F39" s="19">
        <v>-226</v>
      </c>
      <c r="G39" s="19">
        <v>-80</v>
      </c>
      <c r="H39" s="19">
        <v>-63</v>
      </c>
      <c r="I39" s="19">
        <v>-32.200000000000003</v>
      </c>
      <c r="J39" s="19">
        <v>-41.9</v>
      </c>
      <c r="K39" s="19">
        <v>-57.2</v>
      </c>
      <c r="L39" s="19">
        <v>-53.5</v>
      </c>
      <c r="M39" s="19">
        <v>-190.7</v>
      </c>
      <c r="N39" s="19">
        <v>-186.7</v>
      </c>
      <c r="O39" s="19">
        <v>-178</v>
      </c>
      <c r="P39" s="19">
        <v>-286.60000000000002</v>
      </c>
      <c r="Q39" s="19">
        <v>-376.2</v>
      </c>
      <c r="R39" s="19">
        <v>-336</v>
      </c>
      <c r="S39" s="19">
        <v>-501.1</v>
      </c>
      <c r="T39" s="19">
        <v>-450</v>
      </c>
      <c r="U39" s="19">
        <v>-386.5</v>
      </c>
      <c r="V39" s="19">
        <v>-112.1</v>
      </c>
      <c r="W39" s="19">
        <v>-111.3</v>
      </c>
      <c r="X39" s="19">
        <v>-131.30000000000001</v>
      </c>
      <c r="Y39" s="19">
        <v>-142.1</v>
      </c>
      <c r="Z39" s="19">
        <v>-244.7</v>
      </c>
      <c r="AA39" s="19">
        <v>-321.3</v>
      </c>
      <c r="AB39" s="19">
        <v>-322.2</v>
      </c>
      <c r="AC39" s="19">
        <v>-464.7</v>
      </c>
      <c r="AD39" s="19">
        <v>-905.2</v>
      </c>
      <c r="AE39" s="19">
        <v>-1085.7</v>
      </c>
    </row>
    <row r="40" spans="1:31" ht="12" x14ac:dyDescent="0.15">
      <c r="A40" s="4" t="s">
        <v>399</v>
      </c>
      <c r="B40" s="19" t="s">
        <v>55</v>
      </c>
      <c r="C40" s="19">
        <v>12.194000000000001</v>
      </c>
      <c r="D40" s="20" t="s">
        <v>50</v>
      </c>
      <c r="E40" s="19">
        <v>0.27600000000000002</v>
      </c>
      <c r="F40" s="19">
        <v>0.22600000000000001</v>
      </c>
      <c r="G40" s="19">
        <v>0.123</v>
      </c>
      <c r="H40" s="19">
        <v>0.19500000000000001</v>
      </c>
      <c r="I40" s="19" t="s">
        <v>55</v>
      </c>
      <c r="J40" s="19">
        <v>0.73399999999999999</v>
      </c>
      <c r="K40" s="19">
        <v>0.26400000000000001</v>
      </c>
      <c r="L40" s="19">
        <v>0.74099999999999999</v>
      </c>
      <c r="M40" s="19">
        <v>2.5459999999999998</v>
      </c>
      <c r="N40" s="19">
        <v>10.289</v>
      </c>
      <c r="O40" s="19">
        <v>2.4980000000000002</v>
      </c>
      <c r="P40" s="19">
        <v>25.969000000000001</v>
      </c>
      <c r="Q40" s="19">
        <v>26.373000000000001</v>
      </c>
      <c r="R40" s="19">
        <v>1.4330000000000001</v>
      </c>
      <c r="S40" s="19">
        <v>43.231000000000002</v>
      </c>
      <c r="T40" s="19">
        <v>2.0499999999999998</v>
      </c>
      <c r="U40" s="19">
        <v>0.216</v>
      </c>
      <c r="V40" s="19">
        <v>0.156</v>
      </c>
      <c r="W40" s="19">
        <v>0.38800000000000001</v>
      </c>
      <c r="X40" s="19">
        <v>4.3470000000000004</v>
      </c>
      <c r="Y40" s="19">
        <v>0.22900000000000001</v>
      </c>
      <c r="Z40" s="19">
        <v>6.0999999999999999E-2</v>
      </c>
      <c r="AA40" s="19">
        <v>0.48699999999999999</v>
      </c>
      <c r="AB40" s="19">
        <v>1.68</v>
      </c>
      <c r="AC40" s="19">
        <v>0.67200000000000004</v>
      </c>
      <c r="AD40" s="19">
        <v>0.112</v>
      </c>
      <c r="AE40" s="19">
        <v>7.0999999999999994E-2</v>
      </c>
    </row>
    <row r="41" spans="1:31" ht="12" x14ac:dyDescent="0.15">
      <c r="A41" s="4" t="s">
        <v>400</v>
      </c>
      <c r="B41" s="19" t="s">
        <v>55</v>
      </c>
      <c r="C41" s="19">
        <v>-28.3</v>
      </c>
      <c r="D41" s="20" t="s">
        <v>50</v>
      </c>
      <c r="E41" s="19" t="s">
        <v>55</v>
      </c>
      <c r="F41" s="19" t="s">
        <v>55</v>
      </c>
      <c r="G41" s="19" t="s">
        <v>55</v>
      </c>
      <c r="H41" s="19" t="s">
        <v>55</v>
      </c>
      <c r="I41" s="19" t="s">
        <v>55</v>
      </c>
      <c r="J41" s="19">
        <v>-11.7</v>
      </c>
      <c r="K41" s="19">
        <v>-11.2</v>
      </c>
      <c r="L41" s="19">
        <v>-37.1</v>
      </c>
      <c r="M41" s="19">
        <v>-12</v>
      </c>
      <c r="N41" s="19">
        <v>-88.9</v>
      </c>
      <c r="O41" s="19" t="s">
        <v>55</v>
      </c>
      <c r="P41" s="19" t="s">
        <v>55</v>
      </c>
      <c r="Q41" s="19" t="s">
        <v>55</v>
      </c>
      <c r="R41" s="19" t="s">
        <v>55</v>
      </c>
      <c r="S41" s="19" t="s">
        <v>55</v>
      </c>
      <c r="T41" s="19" t="s">
        <v>55</v>
      </c>
      <c r="U41" s="19" t="s">
        <v>55</v>
      </c>
      <c r="V41" s="19">
        <v>4.2229999999999999</v>
      </c>
      <c r="W41" s="19" t="s">
        <v>55</v>
      </c>
      <c r="X41" s="19" t="s">
        <v>55</v>
      </c>
      <c r="Y41" s="19" t="s">
        <v>55</v>
      </c>
      <c r="Z41" s="19" t="s">
        <v>55</v>
      </c>
      <c r="AA41" s="19" t="s">
        <v>55</v>
      </c>
      <c r="AB41" s="19" t="s">
        <v>55</v>
      </c>
      <c r="AC41" s="19" t="s">
        <v>55</v>
      </c>
      <c r="AD41" s="19">
        <v>-31.9</v>
      </c>
      <c r="AE41" s="19">
        <v>-31.9</v>
      </c>
    </row>
    <row r="42" spans="1:31" ht="12" x14ac:dyDescent="0.15">
      <c r="A42" s="4" t="s">
        <v>401</v>
      </c>
      <c r="B42" s="19" t="s">
        <v>55</v>
      </c>
      <c r="C42" s="19" t="s">
        <v>55</v>
      </c>
      <c r="D42" s="20" t="s">
        <v>50</v>
      </c>
      <c r="E42" s="19" t="s">
        <v>55</v>
      </c>
      <c r="F42" s="19" t="s">
        <v>55</v>
      </c>
      <c r="G42" s="19" t="s">
        <v>55</v>
      </c>
      <c r="H42" s="19" t="s">
        <v>55</v>
      </c>
      <c r="I42" s="19" t="s">
        <v>55</v>
      </c>
      <c r="J42" s="19" t="s">
        <v>55</v>
      </c>
      <c r="K42" s="19" t="s">
        <v>55</v>
      </c>
      <c r="L42" s="19" t="s">
        <v>55</v>
      </c>
      <c r="M42" s="19" t="s">
        <v>55</v>
      </c>
      <c r="N42" s="19" t="s">
        <v>55</v>
      </c>
      <c r="O42" s="19" t="s">
        <v>55</v>
      </c>
      <c r="P42" s="19" t="s">
        <v>55</v>
      </c>
      <c r="Q42" s="19" t="s">
        <v>55</v>
      </c>
      <c r="R42" s="19" t="s">
        <v>55</v>
      </c>
      <c r="S42" s="19" t="s">
        <v>55</v>
      </c>
      <c r="T42" s="19">
        <v>0.96099999999999997</v>
      </c>
      <c r="U42" s="19" t="s">
        <v>55</v>
      </c>
      <c r="V42" s="19" t="s">
        <v>55</v>
      </c>
      <c r="W42" s="19" t="s">
        <v>55</v>
      </c>
      <c r="X42" s="19" t="s">
        <v>55</v>
      </c>
      <c r="Y42" s="19" t="s">
        <v>55</v>
      </c>
      <c r="Z42" s="19">
        <v>68.988</v>
      </c>
      <c r="AA42" s="19">
        <v>0.99399999999999999</v>
      </c>
      <c r="AB42" s="19">
        <v>20.995999999999999</v>
      </c>
      <c r="AC42" s="19" t="s">
        <v>55</v>
      </c>
      <c r="AD42" s="19" t="s">
        <v>55</v>
      </c>
      <c r="AE42" s="19" t="s">
        <v>55</v>
      </c>
    </row>
    <row r="43" spans="1:31" ht="12" x14ac:dyDescent="0.15">
      <c r="A43" s="4" t="s">
        <v>402</v>
      </c>
      <c r="B43" s="19" t="s">
        <v>55</v>
      </c>
      <c r="C43" s="19" t="s">
        <v>55</v>
      </c>
      <c r="D43" s="20" t="s">
        <v>50</v>
      </c>
      <c r="E43" s="19" t="s">
        <v>55</v>
      </c>
      <c r="F43" s="19" t="s">
        <v>55</v>
      </c>
      <c r="G43" s="19" t="s">
        <v>55</v>
      </c>
      <c r="H43" s="19" t="s">
        <v>55</v>
      </c>
      <c r="I43" s="19" t="s">
        <v>55</v>
      </c>
      <c r="J43" s="19" t="s">
        <v>55</v>
      </c>
      <c r="K43" s="19" t="s">
        <v>55</v>
      </c>
      <c r="L43" s="19" t="s">
        <v>55</v>
      </c>
      <c r="M43" s="19" t="s">
        <v>55</v>
      </c>
      <c r="N43" s="19" t="s">
        <v>55</v>
      </c>
      <c r="O43" s="19">
        <v>0.39900000000000002</v>
      </c>
      <c r="P43" s="19">
        <v>0.72099999999999997</v>
      </c>
      <c r="Q43" s="19" t="s">
        <v>55</v>
      </c>
      <c r="R43" s="19" t="s">
        <v>55</v>
      </c>
      <c r="S43" s="19" t="s">
        <v>55</v>
      </c>
      <c r="T43" s="19" t="s">
        <v>55</v>
      </c>
      <c r="U43" s="19">
        <v>86.156999999999996</v>
      </c>
      <c r="V43" s="19">
        <v>15.430999999999999</v>
      </c>
      <c r="W43" s="19">
        <v>4.5860000000000003</v>
      </c>
      <c r="X43" s="19">
        <v>1.345</v>
      </c>
      <c r="Y43" s="19">
        <v>8.64</v>
      </c>
      <c r="Z43" s="19">
        <v>-60.3</v>
      </c>
      <c r="AA43" s="19">
        <v>25.634</v>
      </c>
      <c r="AB43" s="19">
        <v>7.6239999999999997</v>
      </c>
      <c r="AC43" s="19">
        <v>14.773</v>
      </c>
      <c r="AD43" s="19">
        <v>3.6240000000000001</v>
      </c>
      <c r="AE43" s="19">
        <v>4.2309999999999999</v>
      </c>
    </row>
    <row r="44" spans="1:31" ht="12" x14ac:dyDescent="0.15">
      <c r="A44" s="4" t="s">
        <v>403</v>
      </c>
      <c r="B44" s="19" t="s">
        <v>55</v>
      </c>
      <c r="C44" s="19" t="s">
        <v>55</v>
      </c>
      <c r="D44" s="20" t="s">
        <v>50</v>
      </c>
      <c r="E44" s="19">
        <v>17.564</v>
      </c>
      <c r="F44" s="19">
        <v>44.866</v>
      </c>
      <c r="G44" s="19">
        <v>-16.3</v>
      </c>
      <c r="H44" s="19">
        <v>-4.4000000000000004</v>
      </c>
      <c r="I44" s="19">
        <v>-19.100000000000001</v>
      </c>
      <c r="J44" s="19">
        <v>13.433999999999999</v>
      </c>
      <c r="K44" s="19">
        <v>0.33200000000000002</v>
      </c>
      <c r="L44" s="19">
        <v>69.534000000000006</v>
      </c>
      <c r="M44" s="19" t="s">
        <v>55</v>
      </c>
      <c r="N44" s="19">
        <v>5.79</v>
      </c>
      <c r="O44" s="19">
        <v>1.478</v>
      </c>
      <c r="P44" s="19">
        <v>-18.399999999999999</v>
      </c>
      <c r="Q44" s="19">
        <v>-153.19999999999999</v>
      </c>
      <c r="R44" s="19">
        <v>96.48</v>
      </c>
      <c r="S44" s="19">
        <v>-58.4</v>
      </c>
      <c r="T44" s="19">
        <v>-115.3</v>
      </c>
      <c r="U44" s="19">
        <v>-187.8</v>
      </c>
      <c r="V44" s="19">
        <v>-216.6</v>
      </c>
      <c r="W44" s="19">
        <v>36.116</v>
      </c>
      <c r="X44" s="19">
        <v>288.108</v>
      </c>
      <c r="Y44" s="19">
        <v>-114.9</v>
      </c>
      <c r="Z44" s="19">
        <v>49.161999999999999</v>
      </c>
      <c r="AA44" s="19">
        <v>-192.7</v>
      </c>
      <c r="AB44" s="19">
        <v>146.75299999999999</v>
      </c>
      <c r="AC44" s="19">
        <v>-565</v>
      </c>
      <c r="AD44" s="19">
        <v>-5.4</v>
      </c>
      <c r="AE44" s="19">
        <v>-38.9</v>
      </c>
    </row>
    <row r="45" spans="1:31" ht="12" x14ac:dyDescent="0.15">
      <c r="A45" s="4" t="s">
        <v>404</v>
      </c>
      <c r="B45" s="19" t="s">
        <v>55</v>
      </c>
      <c r="C45" s="19" t="s">
        <v>55</v>
      </c>
      <c r="D45" s="20" t="s">
        <v>50</v>
      </c>
      <c r="E45" s="19" t="s">
        <v>55</v>
      </c>
      <c r="F45" s="19" t="s">
        <v>55</v>
      </c>
      <c r="G45" s="19" t="s">
        <v>55</v>
      </c>
      <c r="H45" s="19" t="s">
        <v>55</v>
      </c>
      <c r="I45" s="19" t="s">
        <v>55</v>
      </c>
      <c r="J45" s="19" t="s">
        <v>55</v>
      </c>
      <c r="K45" s="19" t="s">
        <v>55</v>
      </c>
      <c r="L45" s="19" t="s">
        <v>55</v>
      </c>
      <c r="M45" s="19" t="s">
        <v>55</v>
      </c>
      <c r="N45" s="19" t="s">
        <v>55</v>
      </c>
      <c r="O45" s="19" t="s">
        <v>55</v>
      </c>
      <c r="P45" s="19" t="s">
        <v>55</v>
      </c>
      <c r="Q45" s="19">
        <v>-4.5</v>
      </c>
      <c r="R45" s="19" t="s">
        <v>55</v>
      </c>
      <c r="S45" s="19" t="s">
        <v>55</v>
      </c>
      <c r="T45" s="19" t="s">
        <v>55</v>
      </c>
      <c r="U45" s="19" t="s">
        <v>55</v>
      </c>
      <c r="V45" s="19" t="s">
        <v>55</v>
      </c>
      <c r="W45" s="19" t="s">
        <v>55</v>
      </c>
      <c r="X45" s="19" t="s">
        <v>55</v>
      </c>
      <c r="Y45" s="19" t="s">
        <v>55</v>
      </c>
      <c r="Z45" s="19" t="s">
        <v>55</v>
      </c>
      <c r="AA45" s="19" t="s">
        <v>55</v>
      </c>
      <c r="AB45" s="19" t="s">
        <v>55</v>
      </c>
      <c r="AC45" s="19" t="s">
        <v>55</v>
      </c>
      <c r="AD45" s="19" t="s">
        <v>55</v>
      </c>
      <c r="AE45" s="19" t="s">
        <v>55</v>
      </c>
    </row>
    <row r="46" spans="1:31" ht="12" x14ac:dyDescent="0.15">
      <c r="A46" s="4" t="s">
        <v>405</v>
      </c>
      <c r="B46" s="19" t="s">
        <v>55</v>
      </c>
      <c r="C46" s="19" t="s">
        <v>55</v>
      </c>
      <c r="D46" s="20" t="s">
        <v>50</v>
      </c>
      <c r="E46" s="19">
        <v>1.48</v>
      </c>
      <c r="F46" s="19">
        <v>-5</v>
      </c>
      <c r="G46" s="19">
        <v>0.26500000000000001</v>
      </c>
      <c r="H46" s="19">
        <v>-2.7</v>
      </c>
      <c r="I46" s="19">
        <v>9.23</v>
      </c>
      <c r="J46" s="19">
        <v>3.3519999999999999</v>
      </c>
      <c r="K46" s="19">
        <v>7.6429999999999998</v>
      </c>
      <c r="L46" s="19">
        <v>0.877</v>
      </c>
      <c r="M46" s="19">
        <v>0.67700000000000005</v>
      </c>
      <c r="N46" s="19">
        <v>0</v>
      </c>
      <c r="O46" s="19">
        <v>-0.5</v>
      </c>
      <c r="P46" s="19">
        <v>-0.4</v>
      </c>
      <c r="Q46" s="19" t="s">
        <v>55</v>
      </c>
      <c r="R46" s="19">
        <v>1.2749999999999999</v>
      </c>
      <c r="S46" s="19">
        <v>8.3000000000000004E-2</v>
      </c>
      <c r="T46" s="19">
        <v>-0.6</v>
      </c>
      <c r="U46" s="19">
        <v>0.52800000000000002</v>
      </c>
      <c r="V46" s="19">
        <v>-2.5</v>
      </c>
      <c r="W46" s="19">
        <v>0.42</v>
      </c>
      <c r="X46" s="19">
        <v>-0.2</v>
      </c>
      <c r="Y46" s="19">
        <v>7.8E-2</v>
      </c>
      <c r="Z46" s="19">
        <v>-0.2</v>
      </c>
      <c r="AA46" s="19">
        <v>1.403</v>
      </c>
      <c r="AB46" s="19">
        <v>-21.9</v>
      </c>
      <c r="AC46" s="19">
        <v>7.343</v>
      </c>
      <c r="AD46" s="19">
        <v>29.41</v>
      </c>
      <c r="AE46" s="19">
        <v>-1222.3</v>
      </c>
    </row>
    <row r="47" spans="1:31" ht="12" x14ac:dyDescent="0.15">
      <c r="A47" s="9" t="s">
        <v>406</v>
      </c>
      <c r="B47" s="28" t="s">
        <v>55</v>
      </c>
      <c r="C47" s="28">
        <v>-67.599999999999994</v>
      </c>
      <c r="D47" s="20" t="s">
        <v>50</v>
      </c>
      <c r="E47" s="28">
        <v>-164.3</v>
      </c>
      <c r="F47" s="28">
        <v>-185.8</v>
      </c>
      <c r="G47" s="28">
        <v>-95.9</v>
      </c>
      <c r="H47" s="28">
        <v>-69.900000000000006</v>
      </c>
      <c r="I47" s="28">
        <v>-42.1</v>
      </c>
      <c r="J47" s="28">
        <v>-36.1</v>
      </c>
      <c r="K47" s="28">
        <v>-60.1</v>
      </c>
      <c r="L47" s="28">
        <v>-19.399999999999999</v>
      </c>
      <c r="M47" s="28">
        <v>-199.5</v>
      </c>
      <c r="N47" s="28">
        <v>-259.5</v>
      </c>
      <c r="O47" s="28">
        <v>-174.2</v>
      </c>
      <c r="P47" s="28">
        <v>-278.8</v>
      </c>
      <c r="Q47" s="28">
        <v>-507.5</v>
      </c>
      <c r="R47" s="28">
        <v>-236.8</v>
      </c>
      <c r="S47" s="28">
        <v>-516.20000000000005</v>
      </c>
      <c r="T47" s="28">
        <v>-562.9</v>
      </c>
      <c r="U47" s="28">
        <v>-487.4</v>
      </c>
      <c r="V47" s="28">
        <v>-311.39999999999998</v>
      </c>
      <c r="W47" s="28">
        <v>-69.8</v>
      </c>
      <c r="X47" s="28">
        <v>162.386</v>
      </c>
      <c r="Y47" s="28">
        <v>-248.1</v>
      </c>
      <c r="Z47" s="28">
        <v>-187</v>
      </c>
      <c r="AA47" s="28">
        <v>-485.5</v>
      </c>
      <c r="AB47" s="28">
        <v>-167.1</v>
      </c>
      <c r="AC47" s="28">
        <v>-1006.9</v>
      </c>
      <c r="AD47" s="28">
        <v>-909.4</v>
      </c>
      <c r="AE47" s="28">
        <v>-2374.5</v>
      </c>
    </row>
    <row r="48" spans="1:31" x14ac:dyDescent="0.15">
      <c r="A48" s="4"/>
      <c r="B48" s="4"/>
      <c r="C48" s="4"/>
      <c r="D48" s="20"/>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spans="1:31" ht="12" x14ac:dyDescent="0.15">
      <c r="A49" s="4" t="s">
        <v>407</v>
      </c>
      <c r="B49" s="19" t="s">
        <v>55</v>
      </c>
      <c r="C49" s="19" t="s">
        <v>55</v>
      </c>
      <c r="D49" s="20" t="s">
        <v>50</v>
      </c>
      <c r="E49" s="19" t="s">
        <v>55</v>
      </c>
      <c r="F49" s="19" t="s">
        <v>55</v>
      </c>
      <c r="G49" s="19" t="s">
        <v>55</v>
      </c>
      <c r="H49" s="19" t="s">
        <v>55</v>
      </c>
      <c r="I49" s="19" t="s">
        <v>55</v>
      </c>
      <c r="J49" s="19" t="s">
        <v>55</v>
      </c>
      <c r="K49" s="19">
        <v>57.323999999999998</v>
      </c>
      <c r="L49" s="19" t="s">
        <v>55</v>
      </c>
      <c r="M49" s="19" t="s">
        <v>55</v>
      </c>
      <c r="N49" s="19" t="s">
        <v>55</v>
      </c>
      <c r="O49" s="19" t="s">
        <v>55</v>
      </c>
      <c r="P49" s="19">
        <v>280</v>
      </c>
      <c r="Q49" s="19" t="s">
        <v>55</v>
      </c>
      <c r="R49" s="19" t="s">
        <v>55</v>
      </c>
      <c r="S49" s="19" t="s">
        <v>55</v>
      </c>
      <c r="T49" s="19" t="s">
        <v>55</v>
      </c>
      <c r="U49" s="19">
        <v>160</v>
      </c>
      <c r="V49" s="19">
        <v>180</v>
      </c>
      <c r="W49" s="19">
        <v>137</v>
      </c>
      <c r="X49" s="19">
        <v>100</v>
      </c>
      <c r="Y49" s="19">
        <v>143</v>
      </c>
      <c r="Z49" s="19">
        <v>120</v>
      </c>
      <c r="AA49" s="19" t="s">
        <v>55</v>
      </c>
      <c r="AB49" s="19" t="s">
        <v>55</v>
      </c>
      <c r="AC49" s="19" t="s">
        <v>55</v>
      </c>
      <c r="AD49" s="19">
        <v>60</v>
      </c>
      <c r="AE49" s="19" t="s">
        <v>55</v>
      </c>
    </row>
    <row r="50" spans="1:31" ht="12" x14ac:dyDescent="0.15">
      <c r="A50" s="4" t="s">
        <v>408</v>
      </c>
      <c r="B50" s="19" t="s">
        <v>55</v>
      </c>
      <c r="C50" s="19">
        <v>0.32200000000000001</v>
      </c>
      <c r="D50" s="20" t="s">
        <v>50</v>
      </c>
      <c r="E50" s="19">
        <v>246.94399999999999</v>
      </c>
      <c r="F50" s="19">
        <v>503.74599999999998</v>
      </c>
      <c r="G50" s="19">
        <v>128.19999999999999</v>
      </c>
      <c r="H50" s="19">
        <v>179.7</v>
      </c>
      <c r="I50" s="19">
        <v>115.235</v>
      </c>
      <c r="J50" s="19" t="s">
        <v>55</v>
      </c>
      <c r="K50" s="19" t="s">
        <v>55</v>
      </c>
      <c r="L50" s="19">
        <v>83.307000000000002</v>
      </c>
      <c r="M50" s="19">
        <v>185</v>
      </c>
      <c r="N50" s="19">
        <v>559.09</v>
      </c>
      <c r="O50" s="19" t="s">
        <v>55</v>
      </c>
      <c r="P50" s="19" t="s">
        <v>55</v>
      </c>
      <c r="Q50" s="19">
        <v>783.87400000000002</v>
      </c>
      <c r="R50" s="19">
        <v>564</v>
      </c>
      <c r="S50" s="19">
        <v>550</v>
      </c>
      <c r="T50" s="19">
        <v>366.50200000000001</v>
      </c>
      <c r="U50" s="19">
        <v>300</v>
      </c>
      <c r="V50" s="19">
        <v>250</v>
      </c>
      <c r="W50" s="19" t="s">
        <v>55</v>
      </c>
      <c r="X50" s="19" t="s">
        <v>55</v>
      </c>
      <c r="Y50" s="19" t="s">
        <v>55</v>
      </c>
      <c r="Z50" s="19">
        <v>256.03899999999999</v>
      </c>
      <c r="AA50" s="19">
        <v>450</v>
      </c>
      <c r="AB50" s="19">
        <v>400</v>
      </c>
      <c r="AC50" s="19">
        <v>700</v>
      </c>
      <c r="AD50" s="19">
        <v>200</v>
      </c>
      <c r="AE50" s="19" t="s">
        <v>55</v>
      </c>
    </row>
    <row r="51" spans="1:31" ht="12" x14ac:dyDescent="0.15">
      <c r="A51" s="9" t="s">
        <v>409</v>
      </c>
      <c r="B51" s="28" t="s">
        <v>55</v>
      </c>
      <c r="C51" s="28">
        <v>0.32200000000000001</v>
      </c>
      <c r="D51" s="20" t="s">
        <v>50</v>
      </c>
      <c r="E51" s="28">
        <v>246.94399999999999</v>
      </c>
      <c r="F51" s="28">
        <v>503.74599999999998</v>
      </c>
      <c r="G51" s="28">
        <v>128.19999999999999</v>
      </c>
      <c r="H51" s="28">
        <v>179.7</v>
      </c>
      <c r="I51" s="28">
        <v>115.235</v>
      </c>
      <c r="J51" s="28" t="s">
        <v>55</v>
      </c>
      <c r="K51" s="28">
        <v>57.323999999999998</v>
      </c>
      <c r="L51" s="28">
        <v>83.307000000000002</v>
      </c>
      <c r="M51" s="28">
        <v>185</v>
      </c>
      <c r="N51" s="28">
        <v>559.09</v>
      </c>
      <c r="O51" s="28" t="s">
        <v>55</v>
      </c>
      <c r="P51" s="28">
        <v>280</v>
      </c>
      <c r="Q51" s="28">
        <v>783.87400000000002</v>
      </c>
      <c r="R51" s="28">
        <v>564</v>
      </c>
      <c r="S51" s="28">
        <v>550</v>
      </c>
      <c r="T51" s="28">
        <v>366.50200000000001</v>
      </c>
      <c r="U51" s="28">
        <v>460</v>
      </c>
      <c r="V51" s="28">
        <v>430</v>
      </c>
      <c r="W51" s="28">
        <v>137</v>
      </c>
      <c r="X51" s="28">
        <v>100</v>
      </c>
      <c r="Y51" s="28">
        <v>143</v>
      </c>
      <c r="Z51" s="28">
        <v>376.03899999999999</v>
      </c>
      <c r="AA51" s="28">
        <v>450</v>
      </c>
      <c r="AB51" s="28">
        <v>400</v>
      </c>
      <c r="AC51" s="28">
        <v>700</v>
      </c>
      <c r="AD51" s="28">
        <v>260</v>
      </c>
      <c r="AE51" s="28">
        <v>1525</v>
      </c>
    </row>
    <row r="52" spans="1:31" ht="12" x14ac:dyDescent="0.15">
      <c r="A52" s="4" t="s">
        <v>410</v>
      </c>
      <c r="B52" s="19" t="s">
        <v>55</v>
      </c>
      <c r="C52" s="19" t="s">
        <v>55</v>
      </c>
      <c r="D52" s="20" t="s">
        <v>50</v>
      </c>
      <c r="E52" s="19" t="s">
        <v>55</v>
      </c>
      <c r="F52" s="19" t="s">
        <v>55</v>
      </c>
      <c r="G52" s="19" t="s">
        <v>55</v>
      </c>
      <c r="H52" s="19" t="s">
        <v>55</v>
      </c>
      <c r="I52" s="19" t="s">
        <v>55</v>
      </c>
      <c r="J52" s="19" t="s">
        <v>55</v>
      </c>
      <c r="K52" s="19" t="s">
        <v>55</v>
      </c>
      <c r="L52" s="19" t="s">
        <v>55</v>
      </c>
      <c r="M52" s="19" t="s">
        <v>55</v>
      </c>
      <c r="N52" s="19" t="s">
        <v>55</v>
      </c>
      <c r="O52" s="19" t="s">
        <v>55</v>
      </c>
      <c r="P52" s="19" t="s">
        <v>55</v>
      </c>
      <c r="Q52" s="19" t="s">
        <v>55</v>
      </c>
      <c r="R52" s="19" t="s">
        <v>55</v>
      </c>
      <c r="S52" s="19" t="s">
        <v>55</v>
      </c>
      <c r="T52" s="19" t="s">
        <v>55</v>
      </c>
      <c r="U52" s="19" t="s">
        <v>55</v>
      </c>
      <c r="V52" s="19" t="s">
        <v>55</v>
      </c>
      <c r="W52" s="19" t="s">
        <v>55</v>
      </c>
      <c r="X52" s="19" t="s">
        <v>55</v>
      </c>
      <c r="Y52" s="19" t="s">
        <v>55</v>
      </c>
      <c r="Z52" s="19" t="s">
        <v>55</v>
      </c>
      <c r="AA52" s="19" t="s">
        <v>55</v>
      </c>
      <c r="AB52" s="19" t="s">
        <v>55</v>
      </c>
      <c r="AC52" s="19" t="s">
        <v>55</v>
      </c>
      <c r="AD52" s="19" t="s">
        <v>55</v>
      </c>
      <c r="AE52" s="19" t="s">
        <v>55</v>
      </c>
    </row>
    <row r="53" spans="1:31" ht="12" x14ac:dyDescent="0.15">
      <c r="A53" s="4" t="s">
        <v>411</v>
      </c>
      <c r="B53" s="19" t="s">
        <v>55</v>
      </c>
      <c r="C53" s="19">
        <v>-23.5</v>
      </c>
      <c r="D53" s="20" t="s">
        <v>50</v>
      </c>
      <c r="E53" s="19">
        <v>-39.1</v>
      </c>
      <c r="F53" s="19">
        <v>-448.1</v>
      </c>
      <c r="G53" s="19">
        <v>-75.2</v>
      </c>
      <c r="H53" s="19">
        <v>-205.5</v>
      </c>
      <c r="I53" s="19">
        <v>-93.4</v>
      </c>
      <c r="J53" s="19">
        <v>-129</v>
      </c>
      <c r="K53" s="19">
        <v>-82.6</v>
      </c>
      <c r="L53" s="19">
        <v>-192.7</v>
      </c>
      <c r="M53" s="19">
        <v>-6</v>
      </c>
      <c r="N53" s="19">
        <v>-406.3</v>
      </c>
      <c r="O53" s="19">
        <v>-62.2</v>
      </c>
      <c r="P53" s="19">
        <v>-105.6</v>
      </c>
      <c r="Q53" s="19">
        <v>-225.7</v>
      </c>
      <c r="R53" s="19">
        <v>-632.5</v>
      </c>
      <c r="S53" s="19">
        <v>-370</v>
      </c>
      <c r="T53" s="19">
        <v>-220</v>
      </c>
      <c r="U53" s="19">
        <v>-176.5</v>
      </c>
      <c r="V53" s="19">
        <v>-439</v>
      </c>
      <c r="W53" s="19">
        <v>-190</v>
      </c>
      <c r="X53" s="19">
        <v>-517</v>
      </c>
      <c r="Y53" s="19">
        <v>-126.7</v>
      </c>
      <c r="Z53" s="19">
        <v>-213</v>
      </c>
      <c r="AA53" s="19">
        <v>-14.3</v>
      </c>
      <c r="AB53" s="19">
        <v>-272.10000000000002</v>
      </c>
      <c r="AC53" s="19">
        <v>-22.1</v>
      </c>
      <c r="AD53" s="19">
        <v>-24.6</v>
      </c>
      <c r="AE53" s="19" t="s">
        <v>55</v>
      </c>
    </row>
    <row r="54" spans="1:31" ht="12" x14ac:dyDescent="0.15">
      <c r="A54" s="9" t="s">
        <v>412</v>
      </c>
      <c r="B54" s="28" t="s">
        <v>55</v>
      </c>
      <c r="C54" s="28">
        <v>-23.5</v>
      </c>
      <c r="D54" s="20" t="s">
        <v>50</v>
      </c>
      <c r="E54" s="28">
        <v>-39.1</v>
      </c>
      <c r="F54" s="28">
        <v>-448.1</v>
      </c>
      <c r="G54" s="28">
        <v>-75.2</v>
      </c>
      <c r="H54" s="28">
        <v>-205.5</v>
      </c>
      <c r="I54" s="28">
        <v>-93.4</v>
      </c>
      <c r="J54" s="28">
        <v>-129</v>
      </c>
      <c r="K54" s="28">
        <v>-82.6</v>
      </c>
      <c r="L54" s="28">
        <v>-192.7</v>
      </c>
      <c r="M54" s="28">
        <v>-6</v>
      </c>
      <c r="N54" s="28">
        <v>-406.3</v>
      </c>
      <c r="O54" s="28">
        <v>-62.2</v>
      </c>
      <c r="P54" s="28">
        <v>-105.6</v>
      </c>
      <c r="Q54" s="28">
        <v>-225.7</v>
      </c>
      <c r="R54" s="28">
        <v>-632.5</v>
      </c>
      <c r="S54" s="28">
        <v>-370</v>
      </c>
      <c r="T54" s="28">
        <v>-220</v>
      </c>
      <c r="U54" s="28">
        <v>-176.5</v>
      </c>
      <c r="V54" s="28">
        <v>-439</v>
      </c>
      <c r="W54" s="28">
        <v>-190</v>
      </c>
      <c r="X54" s="28">
        <v>-517</v>
      </c>
      <c r="Y54" s="28">
        <v>-126.7</v>
      </c>
      <c r="Z54" s="28">
        <v>-213</v>
      </c>
      <c r="AA54" s="28">
        <v>-14.3</v>
      </c>
      <c r="AB54" s="28">
        <v>-272.10000000000002</v>
      </c>
      <c r="AC54" s="28">
        <v>-22.1</v>
      </c>
      <c r="AD54" s="28">
        <v>-24.6</v>
      </c>
      <c r="AE54" s="28">
        <v>-526</v>
      </c>
    </row>
    <row r="55" spans="1:31" x14ac:dyDescent="0.15">
      <c r="A55" s="4"/>
      <c r="B55" s="4"/>
      <c r="C55" s="4"/>
      <c r="D55" s="20"/>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spans="1:31" ht="12" x14ac:dyDescent="0.15">
      <c r="A56" s="4" t="s">
        <v>413</v>
      </c>
      <c r="B56" s="19" t="s">
        <v>55</v>
      </c>
      <c r="C56" s="19">
        <v>167.68299999999999</v>
      </c>
      <c r="D56" s="20" t="s">
        <v>50</v>
      </c>
      <c r="E56" s="19">
        <v>0.753</v>
      </c>
      <c r="F56" s="19" t="s">
        <v>55</v>
      </c>
      <c r="G56" s="19" t="s">
        <v>55</v>
      </c>
      <c r="H56" s="19">
        <v>0.01</v>
      </c>
      <c r="I56" s="19" t="s">
        <v>55</v>
      </c>
      <c r="J56" s="19" t="s">
        <v>55</v>
      </c>
      <c r="K56" s="19" t="s">
        <v>55</v>
      </c>
      <c r="L56" s="19" t="s">
        <v>55</v>
      </c>
      <c r="M56" s="19" t="s">
        <v>55</v>
      </c>
      <c r="N56" s="19" t="s">
        <v>55</v>
      </c>
      <c r="O56" s="19" t="s">
        <v>55</v>
      </c>
      <c r="P56" s="19" t="s">
        <v>55</v>
      </c>
      <c r="Q56" s="19" t="s">
        <v>55</v>
      </c>
      <c r="R56" s="19" t="s">
        <v>55</v>
      </c>
      <c r="S56" s="19" t="s">
        <v>55</v>
      </c>
      <c r="T56" s="19" t="s">
        <v>55</v>
      </c>
      <c r="U56" s="19" t="s">
        <v>55</v>
      </c>
      <c r="V56" s="19" t="s">
        <v>55</v>
      </c>
      <c r="W56" s="19" t="s">
        <v>55</v>
      </c>
      <c r="X56" s="19" t="s">
        <v>55</v>
      </c>
      <c r="Y56" s="19" t="s">
        <v>55</v>
      </c>
      <c r="Z56" s="19" t="s">
        <v>55</v>
      </c>
      <c r="AA56" s="19" t="s">
        <v>55</v>
      </c>
      <c r="AB56" s="19" t="s">
        <v>55</v>
      </c>
      <c r="AC56" s="19">
        <v>1100.2570000000001</v>
      </c>
      <c r="AD56" s="19" t="s">
        <v>55</v>
      </c>
      <c r="AE56" s="19" t="s">
        <v>55</v>
      </c>
    </row>
    <row r="57" spans="1:31" ht="12" x14ac:dyDescent="0.15">
      <c r="A57" s="4" t="s">
        <v>414</v>
      </c>
      <c r="B57" s="19" t="s">
        <v>55</v>
      </c>
      <c r="C57" s="19" t="s">
        <v>55</v>
      </c>
      <c r="D57" s="20" t="s">
        <v>50</v>
      </c>
      <c r="E57" s="19" t="s">
        <v>55</v>
      </c>
      <c r="F57" s="19" t="s">
        <v>55</v>
      </c>
      <c r="G57" s="19">
        <v>38.115000000000002</v>
      </c>
      <c r="H57" s="19" t="s">
        <v>55</v>
      </c>
      <c r="I57" s="19" t="s">
        <v>55</v>
      </c>
      <c r="J57" s="19" t="s">
        <v>55</v>
      </c>
      <c r="K57" s="19" t="s">
        <v>55</v>
      </c>
      <c r="L57" s="19" t="s">
        <v>55</v>
      </c>
      <c r="M57" s="19" t="s">
        <v>55</v>
      </c>
      <c r="N57" s="19" t="s">
        <v>55</v>
      </c>
      <c r="O57" s="19" t="s">
        <v>55</v>
      </c>
      <c r="P57" s="19" t="s">
        <v>55</v>
      </c>
      <c r="Q57" s="19" t="s">
        <v>55</v>
      </c>
      <c r="R57" s="19" t="s">
        <v>55</v>
      </c>
      <c r="S57" s="19" t="s">
        <v>55</v>
      </c>
      <c r="T57" s="19" t="s">
        <v>55</v>
      </c>
      <c r="U57" s="19" t="s">
        <v>55</v>
      </c>
      <c r="V57" s="19" t="s">
        <v>55</v>
      </c>
      <c r="W57" s="19" t="s">
        <v>55</v>
      </c>
      <c r="X57" s="19" t="s">
        <v>55</v>
      </c>
      <c r="Y57" s="19" t="s">
        <v>55</v>
      </c>
      <c r="Z57" s="19" t="s">
        <v>55</v>
      </c>
      <c r="AA57" s="19" t="s">
        <v>55</v>
      </c>
      <c r="AB57" s="19" t="s">
        <v>55</v>
      </c>
      <c r="AC57" s="19" t="s">
        <v>55</v>
      </c>
      <c r="AD57" s="19" t="s">
        <v>55</v>
      </c>
      <c r="AE57" s="19" t="s">
        <v>55</v>
      </c>
    </row>
    <row r="58" spans="1:31" x14ac:dyDescent="0.15">
      <c r="A58" s="4"/>
      <c r="B58" s="4"/>
      <c r="C58" s="4"/>
      <c r="D58" s="20"/>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spans="1:31" ht="12" x14ac:dyDescent="0.15">
      <c r="A59" s="4" t="s">
        <v>415</v>
      </c>
      <c r="B59" s="19" t="s">
        <v>55</v>
      </c>
      <c r="C59" s="19" t="s">
        <v>55</v>
      </c>
      <c r="D59" s="20" t="s">
        <v>50</v>
      </c>
      <c r="E59" s="19">
        <v>-23.1</v>
      </c>
      <c r="F59" s="19">
        <v>-36.9</v>
      </c>
      <c r="G59" s="19">
        <v>-36.1</v>
      </c>
      <c r="H59" s="19">
        <v>-26.1</v>
      </c>
      <c r="I59" s="19">
        <v>-15.3</v>
      </c>
      <c r="J59" s="19">
        <v>-16.399999999999999</v>
      </c>
      <c r="K59" s="19">
        <v>-21.4</v>
      </c>
      <c r="L59" s="19">
        <v>-25.7</v>
      </c>
      <c r="M59" s="19">
        <v>-51.7</v>
      </c>
      <c r="N59" s="19">
        <v>-74.599999999999994</v>
      </c>
      <c r="O59" s="19">
        <v>-94.9</v>
      </c>
      <c r="P59" s="19">
        <v>-212.8</v>
      </c>
      <c r="Q59" s="19">
        <v>-345.6</v>
      </c>
      <c r="R59" s="19">
        <v>-175.5</v>
      </c>
      <c r="S59" s="19">
        <v>-277.3</v>
      </c>
      <c r="T59" s="19">
        <v>-334.8</v>
      </c>
      <c r="U59" s="19">
        <v>-279.7</v>
      </c>
      <c r="V59" s="19">
        <v>-149</v>
      </c>
      <c r="W59" s="19">
        <v>-127.3</v>
      </c>
      <c r="X59" s="19">
        <v>-249.4</v>
      </c>
      <c r="Y59" s="19">
        <v>-373.9</v>
      </c>
      <c r="Z59" s="19">
        <v>-442.5</v>
      </c>
      <c r="AA59" s="19">
        <v>-329.8</v>
      </c>
      <c r="AB59" s="19">
        <v>-122</v>
      </c>
      <c r="AC59" s="19">
        <v>-171.7</v>
      </c>
      <c r="AD59" s="19">
        <v>-2238.4</v>
      </c>
      <c r="AE59" s="19">
        <v>-2560.6</v>
      </c>
    </row>
    <row r="60" spans="1:31" ht="12" x14ac:dyDescent="0.15">
      <c r="A60" s="4" t="s">
        <v>416</v>
      </c>
      <c r="B60" s="19" t="s">
        <v>55</v>
      </c>
      <c r="C60" s="19">
        <v>-12.8</v>
      </c>
      <c r="D60" s="20" t="s">
        <v>50</v>
      </c>
      <c r="E60" s="19" t="s">
        <v>55</v>
      </c>
      <c r="F60" s="19" t="s">
        <v>55</v>
      </c>
      <c r="G60" s="19" t="s">
        <v>55</v>
      </c>
      <c r="H60" s="19" t="s">
        <v>55</v>
      </c>
      <c r="I60" s="19" t="s">
        <v>55</v>
      </c>
      <c r="J60" s="19" t="s">
        <v>55</v>
      </c>
      <c r="K60" s="19" t="s">
        <v>55</v>
      </c>
      <c r="L60" s="19" t="s">
        <v>55</v>
      </c>
      <c r="M60" s="19" t="s">
        <v>55</v>
      </c>
      <c r="N60" s="19" t="s">
        <v>55</v>
      </c>
      <c r="O60" s="19" t="s">
        <v>55</v>
      </c>
      <c r="P60" s="19" t="s">
        <v>55</v>
      </c>
      <c r="Q60" s="19" t="s">
        <v>55</v>
      </c>
      <c r="R60" s="19" t="s">
        <v>55</v>
      </c>
      <c r="S60" s="19" t="s">
        <v>55</v>
      </c>
      <c r="T60" s="19" t="s">
        <v>55</v>
      </c>
      <c r="U60" s="19" t="s">
        <v>55</v>
      </c>
      <c r="V60" s="19" t="s">
        <v>55</v>
      </c>
      <c r="W60" s="19" t="s">
        <v>55</v>
      </c>
      <c r="X60" s="19" t="s">
        <v>55</v>
      </c>
      <c r="Y60" s="19" t="s">
        <v>55</v>
      </c>
      <c r="Z60" s="19" t="s">
        <v>55</v>
      </c>
      <c r="AA60" s="19" t="s">
        <v>55</v>
      </c>
      <c r="AB60" s="19" t="s">
        <v>55</v>
      </c>
      <c r="AC60" s="19" t="s">
        <v>55</v>
      </c>
      <c r="AD60" s="19" t="s">
        <v>55</v>
      </c>
      <c r="AE60" s="19" t="s">
        <v>55</v>
      </c>
    </row>
    <row r="61" spans="1:31" ht="12" x14ac:dyDescent="0.15">
      <c r="A61" s="9" t="s">
        <v>417</v>
      </c>
      <c r="B61" s="28" t="s">
        <v>55</v>
      </c>
      <c r="C61" s="28">
        <v>-12.8</v>
      </c>
      <c r="D61" s="20" t="s">
        <v>50</v>
      </c>
      <c r="E61" s="28">
        <v>-23.1</v>
      </c>
      <c r="F61" s="28">
        <v>-36.9</v>
      </c>
      <c r="G61" s="28">
        <v>-36.1</v>
      </c>
      <c r="H61" s="28">
        <v>-26.1</v>
      </c>
      <c r="I61" s="28">
        <v>-15.3</v>
      </c>
      <c r="J61" s="28">
        <v>-16.399999999999999</v>
      </c>
      <c r="K61" s="28">
        <v>-21.4</v>
      </c>
      <c r="L61" s="28">
        <v>-25.7</v>
      </c>
      <c r="M61" s="28">
        <v>-51.7</v>
      </c>
      <c r="N61" s="28">
        <v>-74.599999999999994</v>
      </c>
      <c r="O61" s="28">
        <v>-94.9</v>
      </c>
      <c r="P61" s="28">
        <v>-212.8</v>
      </c>
      <c r="Q61" s="28">
        <v>-345.6</v>
      </c>
      <c r="R61" s="28">
        <v>-175.5</v>
      </c>
      <c r="S61" s="28">
        <v>-277.3</v>
      </c>
      <c r="T61" s="28">
        <v>-334.8</v>
      </c>
      <c r="U61" s="28">
        <v>-279.7</v>
      </c>
      <c r="V61" s="28">
        <v>-149</v>
      </c>
      <c r="W61" s="28">
        <v>-127.3</v>
      </c>
      <c r="X61" s="28">
        <v>-249.4</v>
      </c>
      <c r="Y61" s="28">
        <v>-373.9</v>
      </c>
      <c r="Z61" s="28">
        <v>-442.5</v>
      </c>
      <c r="AA61" s="28">
        <v>-329.8</v>
      </c>
      <c r="AB61" s="28">
        <v>-122</v>
      </c>
      <c r="AC61" s="28">
        <v>-171.7</v>
      </c>
      <c r="AD61" s="28">
        <v>-2238.4</v>
      </c>
      <c r="AE61" s="28">
        <v>-2560.6</v>
      </c>
    </row>
    <row r="62" spans="1:31" x14ac:dyDescent="0.15">
      <c r="A62" s="4"/>
      <c r="B62" s="4"/>
      <c r="C62" s="4"/>
      <c r="D62" s="20"/>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ht="12" x14ac:dyDescent="0.15">
      <c r="A63" s="4" t="s">
        <v>418</v>
      </c>
      <c r="B63" s="19" t="s">
        <v>55</v>
      </c>
      <c r="C63" s="19" t="s">
        <v>55</v>
      </c>
      <c r="D63" s="20" t="s">
        <v>50</v>
      </c>
      <c r="E63" s="19" t="s">
        <v>55</v>
      </c>
      <c r="F63" s="19" t="s">
        <v>55</v>
      </c>
      <c r="G63" s="19" t="s">
        <v>55</v>
      </c>
      <c r="H63" s="19" t="s">
        <v>55</v>
      </c>
      <c r="I63" s="19" t="s">
        <v>55</v>
      </c>
      <c r="J63" s="19" t="s">
        <v>55</v>
      </c>
      <c r="K63" s="19" t="s">
        <v>55</v>
      </c>
      <c r="L63" s="19" t="s">
        <v>55</v>
      </c>
      <c r="M63" s="19" t="s">
        <v>55</v>
      </c>
      <c r="N63" s="19" t="s">
        <v>55</v>
      </c>
      <c r="O63" s="19" t="s">
        <v>55</v>
      </c>
      <c r="P63" s="19" t="s">
        <v>55</v>
      </c>
      <c r="Q63" s="19" t="s">
        <v>55</v>
      </c>
      <c r="R63" s="19" t="s">
        <v>55</v>
      </c>
      <c r="S63" s="19" t="s">
        <v>55</v>
      </c>
      <c r="T63" s="19" t="s">
        <v>55</v>
      </c>
      <c r="U63" s="19" t="s">
        <v>55</v>
      </c>
      <c r="V63" s="19">
        <v>-230</v>
      </c>
      <c r="W63" s="19" t="s">
        <v>55</v>
      </c>
      <c r="X63" s="19">
        <v>-150</v>
      </c>
      <c r="Y63" s="19" t="s">
        <v>55</v>
      </c>
      <c r="Z63" s="19">
        <v>-107.9</v>
      </c>
      <c r="AA63" s="19" t="s">
        <v>55</v>
      </c>
      <c r="AB63" s="19">
        <v>-100</v>
      </c>
      <c r="AC63" s="19">
        <v>-400</v>
      </c>
      <c r="AD63" s="19" t="s">
        <v>55</v>
      </c>
      <c r="AE63" s="19" t="s">
        <v>55</v>
      </c>
    </row>
    <row r="64" spans="1:31" ht="12" x14ac:dyDescent="0.15">
      <c r="A64" s="4" t="s">
        <v>419</v>
      </c>
      <c r="B64" s="19" t="s">
        <v>55</v>
      </c>
      <c r="C64" s="19" t="s">
        <v>55</v>
      </c>
      <c r="D64" s="20" t="s">
        <v>50</v>
      </c>
      <c r="E64" s="19">
        <v>-60</v>
      </c>
      <c r="F64" s="19" t="s">
        <v>55</v>
      </c>
      <c r="G64" s="19">
        <v>0.90600000000000003</v>
      </c>
      <c r="H64" s="19" t="s">
        <v>55</v>
      </c>
      <c r="I64" s="19" t="s">
        <v>55</v>
      </c>
      <c r="J64" s="19" t="s">
        <v>55</v>
      </c>
      <c r="K64" s="19">
        <v>-5.3</v>
      </c>
      <c r="L64" s="19" t="s">
        <v>55</v>
      </c>
      <c r="M64" s="19" t="s">
        <v>55</v>
      </c>
      <c r="N64" s="19">
        <v>-6.6</v>
      </c>
      <c r="O64" s="19" t="s">
        <v>55</v>
      </c>
      <c r="P64" s="19" t="s">
        <v>55</v>
      </c>
      <c r="Q64" s="19">
        <v>-10</v>
      </c>
      <c r="R64" s="19">
        <v>-10.199999999999999</v>
      </c>
      <c r="S64" s="19">
        <v>-7.9</v>
      </c>
      <c r="T64" s="19">
        <v>-9.4</v>
      </c>
      <c r="U64" s="19">
        <v>-6.1</v>
      </c>
      <c r="V64" s="19" t="s">
        <v>55</v>
      </c>
      <c r="W64" s="19" t="s">
        <v>55</v>
      </c>
      <c r="X64" s="19" t="s">
        <v>55</v>
      </c>
      <c r="Y64" s="19" t="s">
        <v>55</v>
      </c>
      <c r="Z64" s="19" t="s">
        <v>55</v>
      </c>
      <c r="AA64" s="19" t="s">
        <v>55</v>
      </c>
      <c r="AB64" s="19" t="s">
        <v>55</v>
      </c>
      <c r="AC64" s="19" t="s">
        <v>55</v>
      </c>
      <c r="AD64" s="19" t="s">
        <v>55</v>
      </c>
      <c r="AE64" s="19" t="s">
        <v>55</v>
      </c>
    </row>
    <row r="65" spans="1:31" ht="12" x14ac:dyDescent="0.15">
      <c r="A65" s="9" t="s">
        <v>420</v>
      </c>
      <c r="B65" s="28" t="s">
        <v>55</v>
      </c>
      <c r="C65" s="28">
        <v>131.65899999999999</v>
      </c>
      <c r="D65" s="20" t="s">
        <v>50</v>
      </c>
      <c r="E65" s="28">
        <v>125.46</v>
      </c>
      <c r="F65" s="28">
        <v>18.815999999999999</v>
      </c>
      <c r="G65" s="28">
        <v>55.972999999999999</v>
      </c>
      <c r="H65" s="28">
        <v>-51.9</v>
      </c>
      <c r="I65" s="28">
        <v>6.5039999999999996</v>
      </c>
      <c r="J65" s="28">
        <v>-145.5</v>
      </c>
      <c r="K65" s="28">
        <v>-51.9</v>
      </c>
      <c r="L65" s="28">
        <v>-135.1</v>
      </c>
      <c r="M65" s="28">
        <v>127.268</v>
      </c>
      <c r="N65" s="28">
        <v>71.613</v>
      </c>
      <c r="O65" s="28">
        <v>-157.1</v>
      </c>
      <c r="P65" s="28">
        <v>-38.4</v>
      </c>
      <c r="Q65" s="28">
        <v>202.49199999999999</v>
      </c>
      <c r="R65" s="28">
        <v>-254.2</v>
      </c>
      <c r="S65" s="28">
        <v>-105.2</v>
      </c>
      <c r="T65" s="28">
        <v>-197.7</v>
      </c>
      <c r="U65" s="28">
        <v>-2.2999999999999998</v>
      </c>
      <c r="V65" s="28">
        <v>-388</v>
      </c>
      <c r="W65" s="28">
        <v>-180.3</v>
      </c>
      <c r="X65" s="28">
        <v>-816.4</v>
      </c>
      <c r="Y65" s="28">
        <v>-357.6</v>
      </c>
      <c r="Z65" s="28">
        <v>-387.3</v>
      </c>
      <c r="AA65" s="28">
        <v>105.896</v>
      </c>
      <c r="AB65" s="28">
        <v>-94.1</v>
      </c>
      <c r="AC65" s="28">
        <v>1206.4849999999999</v>
      </c>
      <c r="AD65" s="28">
        <v>-2003</v>
      </c>
      <c r="AE65" s="28">
        <v>-1561.7</v>
      </c>
    </row>
    <row r="66" spans="1:31" x14ac:dyDescent="0.15">
      <c r="A66" s="4"/>
      <c r="B66" s="4"/>
      <c r="C66" s="4"/>
      <c r="D66" s="20"/>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spans="1:31" ht="12" x14ac:dyDescent="0.15">
      <c r="A67" s="4" t="s">
        <v>421</v>
      </c>
      <c r="B67" s="19" t="s">
        <v>55</v>
      </c>
      <c r="C67" s="19" t="s">
        <v>55</v>
      </c>
      <c r="D67" s="20" t="s">
        <v>50</v>
      </c>
      <c r="E67" s="19" t="s">
        <v>55</v>
      </c>
      <c r="F67" s="19" t="s">
        <v>55</v>
      </c>
      <c r="G67" s="19" t="s">
        <v>55</v>
      </c>
      <c r="H67" s="19" t="s">
        <v>55</v>
      </c>
      <c r="I67" s="19" t="s">
        <v>55</v>
      </c>
      <c r="J67" s="19" t="s">
        <v>55</v>
      </c>
      <c r="K67" s="19" t="s">
        <v>55</v>
      </c>
      <c r="L67" s="19" t="s">
        <v>55</v>
      </c>
      <c r="M67" s="19" t="s">
        <v>55</v>
      </c>
      <c r="N67" s="19" t="s">
        <v>55</v>
      </c>
      <c r="O67" s="19" t="s">
        <v>55</v>
      </c>
      <c r="P67" s="19" t="s">
        <v>55</v>
      </c>
      <c r="Q67" s="19">
        <v>25.709</v>
      </c>
      <c r="R67" s="19">
        <v>21.535</v>
      </c>
      <c r="S67" s="19">
        <v>-29.6</v>
      </c>
      <c r="T67" s="19">
        <v>-10.3</v>
      </c>
      <c r="U67" s="19">
        <v>-9.8000000000000007</v>
      </c>
      <c r="V67" s="19">
        <v>-13.7</v>
      </c>
      <c r="W67" s="19">
        <v>-4.5</v>
      </c>
      <c r="X67" s="19">
        <v>7.7720000000000002</v>
      </c>
      <c r="Y67" s="19">
        <v>17.484000000000002</v>
      </c>
      <c r="Z67" s="19">
        <v>-24.9</v>
      </c>
      <c r="AA67" s="19">
        <v>-14.9</v>
      </c>
      <c r="AB67" s="19">
        <v>-0.4</v>
      </c>
      <c r="AC67" s="19">
        <v>-16.100000000000001</v>
      </c>
      <c r="AD67" s="19">
        <v>-25</v>
      </c>
      <c r="AE67" s="19">
        <v>68.358000000000004</v>
      </c>
    </row>
    <row r="68" spans="1:31" ht="12" x14ac:dyDescent="0.15">
      <c r="A68" s="4" t="s">
        <v>422</v>
      </c>
      <c r="B68" s="19" t="s">
        <v>55</v>
      </c>
      <c r="C68" s="19" t="s">
        <v>55</v>
      </c>
      <c r="D68" s="20" t="s">
        <v>50</v>
      </c>
      <c r="E68" s="19">
        <v>0.124</v>
      </c>
      <c r="F68" s="19">
        <v>0.36799999999999999</v>
      </c>
      <c r="G68" s="19">
        <v>-1.3</v>
      </c>
      <c r="H68" s="19">
        <v>-0.7</v>
      </c>
      <c r="I68" s="19">
        <v>-1.3</v>
      </c>
      <c r="J68" s="19">
        <v>-0.3</v>
      </c>
      <c r="K68" s="19">
        <v>-0.1</v>
      </c>
      <c r="L68" s="19">
        <v>-0.1</v>
      </c>
      <c r="M68" s="19">
        <v>1.4970000000000001</v>
      </c>
      <c r="N68" s="19">
        <v>2.72</v>
      </c>
      <c r="O68" s="19">
        <v>0.27200000000000002</v>
      </c>
      <c r="P68" s="19">
        <v>-0.5</v>
      </c>
      <c r="Q68" s="19" t="s">
        <v>55</v>
      </c>
      <c r="R68" s="19" t="s">
        <v>55</v>
      </c>
      <c r="S68" s="19" t="s">
        <v>55</v>
      </c>
      <c r="T68" s="19" t="s">
        <v>55</v>
      </c>
      <c r="U68" s="19" t="s">
        <v>55</v>
      </c>
      <c r="V68" s="19" t="s">
        <v>55</v>
      </c>
      <c r="W68" s="19" t="s">
        <v>55</v>
      </c>
      <c r="X68" s="19" t="s">
        <v>55</v>
      </c>
      <c r="Y68" s="19" t="s">
        <v>55</v>
      </c>
      <c r="Z68" s="19" t="s">
        <v>55</v>
      </c>
      <c r="AA68" s="19" t="s">
        <v>55</v>
      </c>
      <c r="AB68" s="19" t="s">
        <v>55</v>
      </c>
      <c r="AC68" s="19" t="s">
        <v>55</v>
      </c>
      <c r="AD68" s="19" t="s">
        <v>55</v>
      </c>
      <c r="AE68" s="19" t="s">
        <v>55</v>
      </c>
    </row>
    <row r="69" spans="1:31" ht="12" x14ac:dyDescent="0.15">
      <c r="A69" s="9" t="s">
        <v>423</v>
      </c>
      <c r="B69" s="29" t="s">
        <v>55</v>
      </c>
      <c r="C69" s="29">
        <v>87.944999999999993</v>
      </c>
      <c r="D69" s="20" t="s">
        <v>50</v>
      </c>
      <c r="E69" s="29">
        <v>30.19</v>
      </c>
      <c r="F69" s="29">
        <v>-82.8</v>
      </c>
      <c r="G69" s="29">
        <v>-31.2</v>
      </c>
      <c r="H69" s="29">
        <v>3.2229999999999999</v>
      </c>
      <c r="I69" s="29">
        <v>88.808000000000007</v>
      </c>
      <c r="J69" s="29">
        <v>-56.3</v>
      </c>
      <c r="K69" s="29">
        <v>4.069</v>
      </c>
      <c r="L69" s="29">
        <v>-2.5</v>
      </c>
      <c r="M69" s="29">
        <v>81.203000000000003</v>
      </c>
      <c r="N69" s="29">
        <v>35.987000000000002</v>
      </c>
      <c r="O69" s="29">
        <v>-19.7</v>
      </c>
      <c r="P69" s="29">
        <v>139.58699999999999</v>
      </c>
      <c r="Q69" s="29">
        <v>92.063000000000002</v>
      </c>
      <c r="R69" s="29">
        <v>149.01300000000001</v>
      </c>
      <c r="S69" s="29">
        <v>-79.7</v>
      </c>
      <c r="T69" s="29">
        <v>-120.6</v>
      </c>
      <c r="U69" s="29">
        <v>152.26900000000001</v>
      </c>
      <c r="V69" s="29">
        <v>-122.1</v>
      </c>
      <c r="W69" s="29">
        <v>172.69300000000001</v>
      </c>
      <c r="X69" s="29">
        <v>-12.6</v>
      </c>
      <c r="Y69" s="29">
        <v>115.76900000000001</v>
      </c>
      <c r="Z69" s="29">
        <v>-74.400000000000006</v>
      </c>
      <c r="AA69" s="29">
        <v>32.463999999999999</v>
      </c>
      <c r="AB69" s="29">
        <v>-79.400000000000006</v>
      </c>
      <c r="AC69" s="29">
        <v>1005.949</v>
      </c>
      <c r="AD69" s="29">
        <v>1140.1849999999999</v>
      </c>
      <c r="AE69" s="29">
        <v>-2320.8000000000002</v>
      </c>
    </row>
    <row r="70" spans="1:31" x14ac:dyDescent="0.15">
      <c r="A70" s="4"/>
      <c r="B70" s="4"/>
      <c r="C70" s="4"/>
      <c r="D70" s="20"/>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spans="1:31" x14ac:dyDescent="0.15">
      <c r="A71" s="9" t="s">
        <v>199</v>
      </c>
      <c r="B71" s="4"/>
      <c r="C71" s="4"/>
      <c r="D71" s="20" t="s">
        <v>50</v>
      </c>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spans="1:31" ht="12" x14ac:dyDescent="0.15">
      <c r="A72" s="4" t="s">
        <v>424</v>
      </c>
      <c r="B72" s="19" t="s">
        <v>53</v>
      </c>
      <c r="C72" s="19" t="s">
        <v>53</v>
      </c>
      <c r="D72" s="20" t="s">
        <v>50</v>
      </c>
      <c r="E72" s="19">
        <v>9.8040000000000003</v>
      </c>
      <c r="F72" s="19">
        <v>10.061</v>
      </c>
      <c r="G72" s="19">
        <v>29.414999999999999</v>
      </c>
      <c r="H72" s="19">
        <v>31.501999999999999</v>
      </c>
      <c r="I72" s="19">
        <v>35.037999999999997</v>
      </c>
      <c r="J72" s="19">
        <v>32.841999999999999</v>
      </c>
      <c r="K72" s="19">
        <v>22.379000000000001</v>
      </c>
      <c r="L72" s="19">
        <v>18.986000000000001</v>
      </c>
      <c r="M72" s="19">
        <v>20.315000000000001</v>
      </c>
      <c r="N72" s="19">
        <v>37.884</v>
      </c>
      <c r="O72" s="19">
        <v>33.441000000000003</v>
      </c>
      <c r="P72" s="19">
        <v>26.975000000000001</v>
      </c>
      <c r="Q72" s="19">
        <v>11.433999999999999</v>
      </c>
      <c r="R72" s="19">
        <v>6.6550000000000002</v>
      </c>
      <c r="S72" s="19">
        <v>2.3490000000000002</v>
      </c>
      <c r="T72" s="19">
        <v>59.509</v>
      </c>
      <c r="U72" s="19">
        <v>87.018000000000001</v>
      </c>
      <c r="V72" s="19">
        <v>83.591999999999999</v>
      </c>
      <c r="W72" s="19">
        <v>44.225000000000001</v>
      </c>
      <c r="X72" s="19">
        <v>55.216999999999999</v>
      </c>
      <c r="Y72" s="19">
        <v>18.963999999999999</v>
      </c>
      <c r="Z72" s="19">
        <v>59.564999999999998</v>
      </c>
      <c r="AA72" s="19">
        <v>72.5</v>
      </c>
      <c r="AB72" s="19">
        <v>82.7</v>
      </c>
      <c r="AC72" s="19">
        <v>84.403000000000006</v>
      </c>
      <c r="AD72" s="19">
        <v>110.923</v>
      </c>
      <c r="AE72" s="19">
        <v>116.958</v>
      </c>
    </row>
    <row r="73" spans="1:31" ht="12" x14ac:dyDescent="0.15">
      <c r="A73" s="4" t="s">
        <v>425</v>
      </c>
      <c r="B73" s="19" t="s">
        <v>53</v>
      </c>
      <c r="C73" s="19" t="s">
        <v>53</v>
      </c>
      <c r="D73" s="20" t="s">
        <v>50</v>
      </c>
      <c r="E73" s="19">
        <v>11.226000000000001</v>
      </c>
      <c r="F73" s="19">
        <v>15.483000000000001</v>
      </c>
      <c r="G73" s="19">
        <v>7.8819999999999997</v>
      </c>
      <c r="H73" s="19">
        <v>4.1159999999999997</v>
      </c>
      <c r="I73" s="19">
        <v>2.867</v>
      </c>
      <c r="J73" s="19">
        <v>0.70699999999999996</v>
      </c>
      <c r="K73" s="19">
        <v>2.347</v>
      </c>
      <c r="L73" s="19">
        <v>2.4660000000000002</v>
      </c>
      <c r="M73" s="19">
        <v>22.33</v>
      </c>
      <c r="N73" s="19">
        <v>49.515000000000001</v>
      </c>
      <c r="O73" s="19">
        <v>43.665999999999997</v>
      </c>
      <c r="P73" s="19">
        <v>62.765999999999998</v>
      </c>
      <c r="Q73" s="19">
        <v>174.45099999999999</v>
      </c>
      <c r="R73" s="19" t="s">
        <v>53</v>
      </c>
      <c r="S73" s="19" t="s">
        <v>53</v>
      </c>
      <c r="T73" s="19">
        <v>250.20099999999999</v>
      </c>
      <c r="U73" s="19">
        <v>119.107</v>
      </c>
      <c r="V73" s="19">
        <v>76.81</v>
      </c>
      <c r="W73" s="19">
        <v>72.578999999999994</v>
      </c>
      <c r="X73" s="19">
        <v>113.991</v>
      </c>
      <c r="Y73" s="19">
        <v>148.56800000000001</v>
      </c>
      <c r="Z73" s="19">
        <v>240.11500000000001</v>
      </c>
      <c r="AA73" s="19">
        <v>173.31899999999999</v>
      </c>
      <c r="AB73" s="19">
        <v>200.624</v>
      </c>
      <c r="AC73" s="19">
        <v>142.72999999999999</v>
      </c>
      <c r="AD73" s="19">
        <v>1648.6679999999999</v>
      </c>
      <c r="AE73" s="19">
        <v>1716.152</v>
      </c>
    </row>
    <row r="74" spans="1:31" ht="12" x14ac:dyDescent="0.15">
      <c r="A74" s="4" t="s">
        <v>426</v>
      </c>
      <c r="B74" s="19" t="s">
        <v>53</v>
      </c>
      <c r="C74" s="19">
        <v>-41</v>
      </c>
      <c r="D74" s="20" t="s">
        <v>50</v>
      </c>
      <c r="E74" s="19" t="s">
        <v>53</v>
      </c>
      <c r="F74" s="19">
        <v>-126.2</v>
      </c>
      <c r="G74" s="19" t="s">
        <v>53</v>
      </c>
      <c r="H74" s="19">
        <v>34.631999999999998</v>
      </c>
      <c r="I74" s="19">
        <v>87.997249999999994</v>
      </c>
      <c r="J74" s="19">
        <v>57.522624999999998</v>
      </c>
      <c r="K74" s="19">
        <v>10.32025</v>
      </c>
      <c r="L74" s="19">
        <v>66.123625000000004</v>
      </c>
      <c r="M74" s="19">
        <v>-82.5</v>
      </c>
      <c r="N74" s="19">
        <v>-47.3</v>
      </c>
      <c r="O74" s="19">
        <v>45.573374999999999</v>
      </c>
      <c r="P74" s="19">
        <v>66.365375</v>
      </c>
      <c r="Q74" s="19">
        <v>-97.7</v>
      </c>
      <c r="R74" s="19">
        <v>172.87237500000001</v>
      </c>
      <c r="S74" s="19">
        <v>33.512250000000002</v>
      </c>
      <c r="T74" s="19">
        <v>-17.7</v>
      </c>
      <c r="U74" s="19">
        <v>223.20500000000001</v>
      </c>
      <c r="V74" s="19">
        <v>429.82887499999998</v>
      </c>
      <c r="W74" s="19">
        <v>335.36262499999998</v>
      </c>
      <c r="X74" s="19">
        <v>532.72587499999997</v>
      </c>
      <c r="Y74" s="19">
        <v>672.55387499999995</v>
      </c>
      <c r="Z74" s="19">
        <v>224.36474999999999</v>
      </c>
      <c r="AA74" s="19">
        <v>28.960750000000001</v>
      </c>
      <c r="AB74" s="19">
        <v>-152.1</v>
      </c>
      <c r="AC74" s="19">
        <v>378.479375</v>
      </c>
      <c r="AD74" s="19">
        <v>3140.3141249999999</v>
      </c>
      <c r="AE74" s="19">
        <v>113.691875</v>
      </c>
    </row>
    <row r="75" spans="1:31" ht="12" x14ac:dyDescent="0.15">
      <c r="A75" s="4" t="s">
        <v>427</v>
      </c>
      <c r="B75" s="19" t="s">
        <v>53</v>
      </c>
      <c r="C75" s="19">
        <v>-32.9</v>
      </c>
      <c r="D75" s="20" t="s">
        <v>50</v>
      </c>
      <c r="E75" s="19" t="s">
        <v>53</v>
      </c>
      <c r="F75" s="19">
        <v>-126.2</v>
      </c>
      <c r="G75" s="19" t="s">
        <v>53</v>
      </c>
      <c r="H75" s="19">
        <v>55.474499999999999</v>
      </c>
      <c r="I75" s="19">
        <v>110.916</v>
      </c>
      <c r="J75" s="19">
        <v>76.063874999999996</v>
      </c>
      <c r="K75" s="19">
        <v>23.930875</v>
      </c>
      <c r="L75" s="19">
        <v>77.862375</v>
      </c>
      <c r="M75" s="19">
        <v>-72.099999999999994</v>
      </c>
      <c r="N75" s="19">
        <v>-30</v>
      </c>
      <c r="O75" s="19">
        <v>58.041499999999999</v>
      </c>
      <c r="P75" s="19">
        <v>78.838499999999996</v>
      </c>
      <c r="Q75" s="19">
        <v>-78.400000000000006</v>
      </c>
      <c r="R75" s="19">
        <v>194.77362500000001</v>
      </c>
      <c r="S75" s="19">
        <v>58.096625000000003</v>
      </c>
      <c r="T75" s="19">
        <v>15.175375000000001</v>
      </c>
      <c r="U75" s="19">
        <v>259.21187500000002</v>
      </c>
      <c r="V75" s="19">
        <v>469.31700000000001</v>
      </c>
      <c r="W75" s="19">
        <v>378.89012500000001</v>
      </c>
      <c r="X75" s="19">
        <v>568.62462500000004</v>
      </c>
      <c r="Y75" s="19">
        <v>702.95574999999997</v>
      </c>
      <c r="Z75" s="19">
        <v>257.44900000000001</v>
      </c>
      <c r="AA75" s="19">
        <v>71.510874999999999</v>
      </c>
      <c r="AB75" s="19">
        <v>-102.3</v>
      </c>
      <c r="AC75" s="19">
        <v>427.08974999999998</v>
      </c>
      <c r="AD75" s="19">
        <v>3193.5416249999998</v>
      </c>
      <c r="AE75" s="19">
        <v>175.15312499999999</v>
      </c>
    </row>
    <row r="76" spans="1:31" ht="12" x14ac:dyDescent="0.15">
      <c r="A76" s="4" t="s">
        <v>428</v>
      </c>
      <c r="B76" s="19" t="s">
        <v>53</v>
      </c>
      <c r="C76" s="19">
        <v>32.261000000000003</v>
      </c>
      <c r="D76" s="20" t="s">
        <v>50</v>
      </c>
      <c r="E76" s="19" t="s">
        <v>53</v>
      </c>
      <c r="F76" s="19">
        <v>-14.3</v>
      </c>
      <c r="G76" s="19" t="s">
        <v>53</v>
      </c>
      <c r="H76" s="19">
        <v>-13.3</v>
      </c>
      <c r="I76" s="19">
        <v>-32.9</v>
      </c>
      <c r="J76" s="19">
        <v>-3.4</v>
      </c>
      <c r="K76" s="19">
        <v>35.978000000000002</v>
      </c>
      <c r="L76" s="19">
        <v>8.0589999999999993</v>
      </c>
      <c r="M76" s="19">
        <v>66.475999999999999</v>
      </c>
      <c r="N76" s="19">
        <v>72.546999999999997</v>
      </c>
      <c r="O76" s="19">
        <v>31.774999999999999</v>
      </c>
      <c r="P76" s="19">
        <v>150.54</v>
      </c>
      <c r="Q76" s="19">
        <v>125.003</v>
      </c>
      <c r="R76" s="19">
        <v>-43.2</v>
      </c>
      <c r="S76" s="19">
        <v>118.81</v>
      </c>
      <c r="T76" s="19">
        <v>295.88900000000001</v>
      </c>
      <c r="U76" s="19">
        <v>17.478000000000002</v>
      </c>
      <c r="V76" s="19">
        <v>-39.200000000000003</v>
      </c>
      <c r="W76" s="19">
        <v>65.314999999999998</v>
      </c>
      <c r="X76" s="19">
        <v>-119.5</v>
      </c>
      <c r="Y76" s="19">
        <v>-190.8</v>
      </c>
      <c r="Z76" s="19">
        <v>77.320999999999998</v>
      </c>
      <c r="AA76" s="19">
        <v>111.509</v>
      </c>
      <c r="AB76" s="19">
        <v>183.34100000000001</v>
      </c>
      <c r="AC76" s="19">
        <v>-80.099999999999994</v>
      </c>
      <c r="AD76" s="19">
        <v>-363.5</v>
      </c>
      <c r="AE76" s="19">
        <v>1630.6179999999999</v>
      </c>
    </row>
    <row r="77" spans="1:31" ht="12" x14ac:dyDescent="0.15">
      <c r="A77" s="4" t="s">
        <v>429</v>
      </c>
      <c r="B77" s="19" t="s">
        <v>53</v>
      </c>
      <c r="C77" s="19">
        <v>-23.2</v>
      </c>
      <c r="D77" s="20" t="s">
        <v>50</v>
      </c>
      <c r="E77" s="19">
        <v>207.828</v>
      </c>
      <c r="F77" s="19">
        <v>55.691000000000003</v>
      </c>
      <c r="G77" s="19">
        <v>53.017000000000003</v>
      </c>
      <c r="H77" s="19">
        <v>-25.8</v>
      </c>
      <c r="I77" s="19">
        <v>21.794</v>
      </c>
      <c r="J77" s="19">
        <v>-129</v>
      </c>
      <c r="K77" s="19">
        <v>-25.2</v>
      </c>
      <c r="L77" s="19">
        <v>-109.4</v>
      </c>
      <c r="M77" s="19">
        <v>179</v>
      </c>
      <c r="N77" s="19">
        <v>152.80799999999999</v>
      </c>
      <c r="O77" s="19">
        <v>-62.2</v>
      </c>
      <c r="P77" s="19">
        <v>174.42699999999999</v>
      </c>
      <c r="Q77" s="19">
        <v>558.13900000000001</v>
      </c>
      <c r="R77" s="19">
        <v>-68.5</v>
      </c>
      <c r="S77" s="19">
        <v>180</v>
      </c>
      <c r="T77" s="19">
        <v>146.50200000000001</v>
      </c>
      <c r="U77" s="19">
        <v>283.51499999999999</v>
      </c>
      <c r="V77" s="19">
        <v>-9</v>
      </c>
      <c r="W77" s="19">
        <v>-53</v>
      </c>
      <c r="X77" s="19">
        <v>-417</v>
      </c>
      <c r="Y77" s="19">
        <v>16.288</v>
      </c>
      <c r="Z77" s="19">
        <v>163.03899999999999</v>
      </c>
      <c r="AA77" s="19">
        <v>435.68299999999999</v>
      </c>
      <c r="AB77" s="19">
        <v>127.863</v>
      </c>
      <c r="AC77" s="19">
        <v>677.93</v>
      </c>
      <c r="AD77" s="19">
        <v>235.41200000000001</v>
      </c>
      <c r="AE77" s="19">
        <v>998.96</v>
      </c>
    </row>
    <row r="78" spans="1:31" ht="12" x14ac:dyDescent="0.15">
      <c r="A78" s="4" t="s">
        <v>213</v>
      </c>
      <c r="B78" s="18" t="s">
        <v>53</v>
      </c>
      <c r="C78" s="33">
        <v>35124</v>
      </c>
      <c r="D78" s="20" t="s">
        <v>50</v>
      </c>
      <c r="E78" s="33">
        <v>35855</v>
      </c>
      <c r="F78" s="33">
        <v>35855</v>
      </c>
      <c r="G78" s="33">
        <v>36951</v>
      </c>
      <c r="H78" s="33">
        <v>37799</v>
      </c>
      <c r="I78" s="33">
        <v>38168</v>
      </c>
      <c r="J78" s="33">
        <v>38533</v>
      </c>
      <c r="K78" s="33">
        <v>38898</v>
      </c>
      <c r="L78" s="33">
        <v>39262</v>
      </c>
      <c r="M78" s="33">
        <v>39626</v>
      </c>
      <c r="N78" s="33">
        <v>39626</v>
      </c>
      <c r="O78" s="33">
        <v>40359</v>
      </c>
      <c r="P78" s="33">
        <v>40359</v>
      </c>
      <c r="Q78" s="33">
        <v>41026</v>
      </c>
      <c r="R78" s="33">
        <v>41351</v>
      </c>
      <c r="S78" s="33">
        <v>41351</v>
      </c>
      <c r="T78" s="33">
        <v>42142</v>
      </c>
      <c r="U78" s="33">
        <v>42481</v>
      </c>
      <c r="V78" s="33">
        <v>42852</v>
      </c>
      <c r="W78" s="33">
        <v>43209</v>
      </c>
      <c r="X78" s="33">
        <v>43209</v>
      </c>
      <c r="Y78" s="33">
        <v>43524</v>
      </c>
      <c r="Z78" s="33">
        <v>43893</v>
      </c>
      <c r="AA78" s="33">
        <v>44259</v>
      </c>
      <c r="AB78" s="33">
        <v>44624</v>
      </c>
      <c r="AC78" s="33">
        <v>44988</v>
      </c>
      <c r="AD78" s="33">
        <v>44988</v>
      </c>
      <c r="AE78" s="33">
        <v>45247</v>
      </c>
    </row>
    <row r="79" spans="1:31" ht="12" x14ac:dyDescent="0.15">
      <c r="A79" s="4" t="s">
        <v>214</v>
      </c>
      <c r="B79" s="18" t="s">
        <v>430</v>
      </c>
      <c r="C79" s="18" t="s">
        <v>215</v>
      </c>
      <c r="D79" s="20" t="s">
        <v>50</v>
      </c>
      <c r="E79" s="18" t="s">
        <v>215</v>
      </c>
      <c r="F79" s="18" t="s">
        <v>215</v>
      </c>
      <c r="G79" s="18" t="s">
        <v>215</v>
      </c>
      <c r="H79" s="18" t="s">
        <v>217</v>
      </c>
      <c r="I79" s="18" t="s">
        <v>217</v>
      </c>
      <c r="J79" s="18" t="s">
        <v>217</v>
      </c>
      <c r="K79" s="18" t="s">
        <v>217</v>
      </c>
      <c r="L79" s="18" t="s">
        <v>219</v>
      </c>
      <c r="M79" s="18" t="s">
        <v>219</v>
      </c>
      <c r="N79" s="18" t="s">
        <v>219</v>
      </c>
      <c r="O79" s="18" t="s">
        <v>219</v>
      </c>
      <c r="P79" s="18" t="s">
        <v>219</v>
      </c>
      <c r="Q79" s="18" t="s">
        <v>220</v>
      </c>
      <c r="R79" s="18" t="s">
        <v>219</v>
      </c>
      <c r="S79" s="18" t="s">
        <v>219</v>
      </c>
      <c r="T79" s="18" t="s">
        <v>219</v>
      </c>
      <c r="U79" s="18" t="s">
        <v>219</v>
      </c>
      <c r="V79" s="18" t="s">
        <v>220</v>
      </c>
      <c r="W79" s="18" t="s">
        <v>220</v>
      </c>
      <c r="X79" s="18" t="s">
        <v>220</v>
      </c>
      <c r="Y79" s="18" t="s">
        <v>217</v>
      </c>
      <c r="Z79" s="18" t="s">
        <v>217</v>
      </c>
      <c r="AA79" s="18" t="s">
        <v>217</v>
      </c>
      <c r="AB79" s="18" t="s">
        <v>217</v>
      </c>
      <c r="AC79" s="18" t="s">
        <v>217</v>
      </c>
      <c r="AD79" s="18" t="s">
        <v>215</v>
      </c>
      <c r="AE79" s="18" t="s">
        <v>215</v>
      </c>
    </row>
    <row r="80" spans="1:31" ht="12" x14ac:dyDescent="0.15">
      <c r="A80" s="4" t="s">
        <v>221</v>
      </c>
      <c r="B80" s="18" t="s">
        <v>53</v>
      </c>
      <c r="C80" s="18" t="s">
        <v>222</v>
      </c>
      <c r="D80" s="20" t="s">
        <v>50</v>
      </c>
      <c r="E80" s="18" t="s">
        <v>222</v>
      </c>
      <c r="F80" s="18" t="s">
        <v>222</v>
      </c>
      <c r="G80" s="18" t="s">
        <v>222</v>
      </c>
      <c r="H80" s="18" t="s">
        <v>222</v>
      </c>
      <c r="I80" s="18" t="s">
        <v>222</v>
      </c>
      <c r="J80" s="18" t="s">
        <v>222</v>
      </c>
      <c r="K80" s="18" t="s">
        <v>222</v>
      </c>
      <c r="L80" s="18" t="s">
        <v>222</v>
      </c>
      <c r="M80" s="18" t="s">
        <v>222</v>
      </c>
      <c r="N80" s="18" t="s">
        <v>222</v>
      </c>
      <c r="O80" s="18" t="s">
        <v>222</v>
      </c>
      <c r="P80" s="18" t="s">
        <v>222</v>
      </c>
      <c r="Q80" s="18" t="s">
        <v>222</v>
      </c>
      <c r="R80" s="18" t="s">
        <v>222</v>
      </c>
      <c r="S80" s="18" t="s">
        <v>222</v>
      </c>
      <c r="T80" s="18" t="s">
        <v>222</v>
      </c>
      <c r="U80" s="18" t="s">
        <v>222</v>
      </c>
      <c r="V80" s="18" t="s">
        <v>222</v>
      </c>
      <c r="W80" s="18" t="s">
        <v>222</v>
      </c>
      <c r="X80" s="18" t="s">
        <v>222</v>
      </c>
      <c r="Y80" s="18" t="s">
        <v>222</v>
      </c>
      <c r="Z80" s="18" t="s">
        <v>222</v>
      </c>
      <c r="AA80" s="18" t="s">
        <v>222</v>
      </c>
      <c r="AB80" s="18" t="s">
        <v>222</v>
      </c>
      <c r="AC80" s="18" t="s">
        <v>222</v>
      </c>
      <c r="AD80" s="18" t="s">
        <v>222</v>
      </c>
      <c r="AE80" s="18" t="s">
        <v>223</v>
      </c>
    </row>
    <row r="81" spans="1:31" x14ac:dyDescent="0.15">
      <c r="A81" s="4"/>
      <c r="B81" s="4"/>
      <c r="C81" s="4"/>
      <c r="D81" s="20"/>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spans="1:31" x14ac:dyDescent="0.15">
      <c r="A82" s="39" t="s">
        <v>243</v>
      </c>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spans="1:31" x14ac:dyDescent="0.15">
      <c r="A83"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pageSetUpPr autoPageBreaks="0"/>
  </sheetPr>
  <dimension ref="A5:IU91"/>
  <sheetViews>
    <sheetView topLeftCell="A91" workbookViewId="0">
      <selection activeCell="A91" sqref="A91"/>
    </sheetView>
  </sheetViews>
  <sheetFormatPr baseColWidth="10" defaultColWidth="8.83203125" defaultRowHeight="11" x14ac:dyDescent="0.15"/>
  <cols>
    <col min="1" max="1" width="45.83203125" customWidth="1"/>
    <col min="2" max="118" width="14.83203125" customWidth="1"/>
  </cols>
  <sheetData>
    <row r="5" spans="1:255" ht="17" x14ac:dyDescent="0.2">
      <c r="A5" s="1" t="s">
        <v>431</v>
      </c>
    </row>
    <row r="7" spans="1:255" x14ac:dyDescent="0.15">
      <c r="A7" s="4"/>
      <c r="B7" s="3" t="s">
        <v>432</v>
      </c>
      <c r="C7" t="s">
        <v>433</v>
      </c>
      <c r="D7" s="4" t="s">
        <v>4</v>
      </c>
      <c r="E7" s="3" t="s">
        <v>434</v>
      </c>
      <c r="F7" t="s">
        <v>435</v>
      </c>
    </row>
    <row r="8" spans="1:255" x14ac:dyDescent="0.15">
      <c r="A8" s="4"/>
      <c r="B8" s="3" t="s">
        <v>436</v>
      </c>
      <c r="C8" t="s">
        <v>8</v>
      </c>
      <c r="D8" s="4" t="s">
        <v>4</v>
      </c>
      <c r="E8" s="3" t="s">
        <v>437</v>
      </c>
      <c r="F8" s="5" t="s">
        <v>12</v>
      </c>
    </row>
    <row r="9" spans="1:255" x14ac:dyDescent="0.15">
      <c r="A9" s="4"/>
      <c r="B9" s="3" t="s">
        <v>438</v>
      </c>
      <c r="C9" t="s">
        <v>14</v>
      </c>
      <c r="D9" s="4" t="s">
        <v>4</v>
      </c>
      <c r="E9" s="27"/>
      <c r="F9" s="27"/>
    </row>
    <row r="12" spans="1:255" x14ac:dyDescent="0.15">
      <c r="A12" s="6" t="s">
        <v>439</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row>
    <row r="13" spans="1:255" ht="14" x14ac:dyDescent="0.3">
      <c r="A13" s="40"/>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x14ac:dyDescent="0.15">
      <c r="A14" s="42" t="s">
        <v>440</v>
      </c>
      <c r="B14" s="43"/>
      <c r="C14" s="44">
        <v>34789</v>
      </c>
      <c r="D14" s="44">
        <v>34880</v>
      </c>
      <c r="E14" s="44">
        <v>34971</v>
      </c>
      <c r="F14" s="44">
        <v>35062</v>
      </c>
      <c r="G14" s="44">
        <v>35153</v>
      </c>
      <c r="H14" s="44">
        <v>35244</v>
      </c>
      <c r="I14" s="44">
        <v>35338</v>
      </c>
      <c r="J14" s="44">
        <v>35430</v>
      </c>
      <c r="K14" s="44">
        <v>35520</v>
      </c>
      <c r="L14" s="44">
        <v>35611</v>
      </c>
      <c r="M14" s="44">
        <v>35703</v>
      </c>
      <c r="N14" s="44">
        <v>35795</v>
      </c>
      <c r="O14" s="44">
        <v>35885</v>
      </c>
      <c r="P14" s="44">
        <v>35976</v>
      </c>
      <c r="Q14" s="44">
        <v>36068</v>
      </c>
      <c r="R14" s="44">
        <v>36160</v>
      </c>
      <c r="S14" s="44">
        <v>36250</v>
      </c>
      <c r="T14" s="44">
        <v>36341</v>
      </c>
      <c r="U14" s="44">
        <v>36433</v>
      </c>
      <c r="V14" s="44">
        <v>36525</v>
      </c>
      <c r="W14" s="44">
        <v>36616</v>
      </c>
      <c r="X14" s="44">
        <v>36707</v>
      </c>
      <c r="Y14" s="44">
        <v>36799</v>
      </c>
      <c r="Z14" s="44">
        <v>36891</v>
      </c>
      <c r="AA14" s="44">
        <v>36980</v>
      </c>
      <c r="AB14" s="44">
        <v>37072</v>
      </c>
      <c r="AC14" s="44">
        <v>37164</v>
      </c>
      <c r="AD14" s="44">
        <v>37256</v>
      </c>
      <c r="AE14" s="44">
        <v>37346</v>
      </c>
      <c r="AF14" s="44">
        <v>37435</v>
      </c>
      <c r="AG14" s="44">
        <v>37529</v>
      </c>
      <c r="AH14" s="44">
        <v>37621</v>
      </c>
      <c r="AI14" s="44">
        <v>37711</v>
      </c>
      <c r="AJ14" s="44">
        <v>37802</v>
      </c>
      <c r="AK14" s="44">
        <v>37894</v>
      </c>
      <c r="AL14" s="44">
        <v>37986</v>
      </c>
      <c r="AM14" s="44">
        <v>38077</v>
      </c>
      <c r="AN14" s="44">
        <v>38168</v>
      </c>
      <c r="AO14" s="44">
        <v>38260</v>
      </c>
      <c r="AP14" s="44">
        <v>38352</v>
      </c>
      <c r="AQ14" s="44">
        <v>38442</v>
      </c>
      <c r="AR14" s="44">
        <v>38533</v>
      </c>
      <c r="AS14" s="44">
        <v>38625</v>
      </c>
      <c r="AT14" s="44">
        <v>38716</v>
      </c>
      <c r="AU14" s="44">
        <v>38807</v>
      </c>
      <c r="AV14" s="44">
        <v>38898</v>
      </c>
      <c r="AW14" s="44">
        <v>38989</v>
      </c>
      <c r="AX14" s="44">
        <v>39080</v>
      </c>
      <c r="AY14" s="44">
        <v>39171</v>
      </c>
      <c r="AZ14" s="44">
        <v>39262</v>
      </c>
      <c r="BA14" s="44">
        <v>39353</v>
      </c>
      <c r="BB14" s="44">
        <v>39447</v>
      </c>
      <c r="BC14" s="44">
        <v>39538</v>
      </c>
      <c r="BD14" s="44">
        <v>39629</v>
      </c>
      <c r="BE14" s="44">
        <v>39721</v>
      </c>
      <c r="BF14" s="44">
        <v>39813</v>
      </c>
      <c r="BG14" s="44">
        <v>39903</v>
      </c>
      <c r="BH14" s="44">
        <v>39994</v>
      </c>
      <c r="BI14" s="44">
        <v>40086</v>
      </c>
      <c r="BJ14" s="44">
        <v>40178</v>
      </c>
      <c r="BK14" s="44">
        <v>40268</v>
      </c>
      <c r="BL14" s="44">
        <v>40359</v>
      </c>
      <c r="BM14" s="44">
        <v>40451</v>
      </c>
      <c r="BN14" s="44">
        <v>40543</v>
      </c>
      <c r="BO14" s="44">
        <v>40633</v>
      </c>
      <c r="BP14" s="44">
        <v>40724</v>
      </c>
      <c r="BQ14" s="44">
        <v>40816</v>
      </c>
      <c r="BR14" s="44">
        <v>40907</v>
      </c>
      <c r="BS14" s="44">
        <v>40998</v>
      </c>
      <c r="BT14" s="44">
        <v>41089</v>
      </c>
      <c r="BU14" s="44">
        <v>41180</v>
      </c>
      <c r="BV14" s="44">
        <v>41274</v>
      </c>
      <c r="BW14" s="44">
        <v>41361</v>
      </c>
      <c r="BX14" s="44">
        <v>41453</v>
      </c>
      <c r="BY14" s="44">
        <v>41547</v>
      </c>
      <c r="BZ14" s="44">
        <v>41639</v>
      </c>
      <c r="CA14" s="44">
        <v>41729</v>
      </c>
      <c r="CB14" s="44">
        <v>41820</v>
      </c>
      <c r="CC14" s="44">
        <v>41912</v>
      </c>
      <c r="CD14" s="44">
        <v>42004</v>
      </c>
      <c r="CE14" s="44">
        <v>42094</v>
      </c>
      <c r="CF14" s="44">
        <v>42185</v>
      </c>
      <c r="CG14" s="44">
        <v>42277</v>
      </c>
      <c r="CH14" s="44">
        <v>42369</v>
      </c>
      <c r="CI14" s="44">
        <v>42460</v>
      </c>
      <c r="CJ14" s="44">
        <v>42551</v>
      </c>
      <c r="CK14" s="44">
        <v>42643</v>
      </c>
      <c r="CL14" s="44">
        <v>42734</v>
      </c>
      <c r="CM14" s="44">
        <v>42825</v>
      </c>
      <c r="CN14" s="44">
        <v>42916</v>
      </c>
      <c r="CO14" s="44">
        <v>43007</v>
      </c>
      <c r="CP14" s="44">
        <v>43098</v>
      </c>
      <c r="CQ14" s="44">
        <v>43188</v>
      </c>
      <c r="CR14" s="44">
        <v>43280</v>
      </c>
      <c r="CS14" s="44">
        <v>43371</v>
      </c>
      <c r="CT14" s="44">
        <v>43465</v>
      </c>
      <c r="CU14" s="44">
        <v>43553</v>
      </c>
      <c r="CV14" s="44">
        <v>43644</v>
      </c>
      <c r="CW14" s="44">
        <v>43738</v>
      </c>
      <c r="CX14" s="44">
        <v>43829</v>
      </c>
      <c r="CY14" s="44">
        <v>43921</v>
      </c>
      <c r="CZ14" s="44">
        <v>44012</v>
      </c>
      <c r="DA14" s="44">
        <v>44104</v>
      </c>
      <c r="DB14" s="44">
        <v>44196</v>
      </c>
      <c r="DC14" s="44">
        <v>44286</v>
      </c>
      <c r="DD14" s="44">
        <v>44377</v>
      </c>
      <c r="DE14" s="44">
        <v>44469</v>
      </c>
      <c r="DF14" s="44">
        <v>44561</v>
      </c>
      <c r="DG14" s="44">
        <v>44651</v>
      </c>
      <c r="DH14" s="44">
        <v>44742</v>
      </c>
      <c r="DI14" s="44">
        <v>44834</v>
      </c>
      <c r="DJ14" s="44">
        <v>44925</v>
      </c>
      <c r="DK14" s="44">
        <v>45016</v>
      </c>
      <c r="DL14" s="44">
        <v>45107</v>
      </c>
      <c r="DM14" s="44">
        <v>45198</v>
      </c>
      <c r="DN14" s="44">
        <v>45258</v>
      </c>
    </row>
    <row r="15" spans="1:255" x14ac:dyDescent="0.15">
      <c r="A15" s="42" t="s">
        <v>441</v>
      </c>
      <c r="B15" s="45" t="s">
        <v>442</v>
      </c>
      <c r="C15" s="46" t="s">
        <v>55</v>
      </c>
      <c r="D15" s="46" t="s">
        <v>55</v>
      </c>
      <c r="E15" s="46" t="s">
        <v>55</v>
      </c>
      <c r="F15" s="46" t="s">
        <v>55</v>
      </c>
      <c r="G15" s="46" t="s">
        <v>55</v>
      </c>
      <c r="H15" s="46" t="s">
        <v>55</v>
      </c>
      <c r="I15" s="46" t="s">
        <v>55</v>
      </c>
      <c r="J15" s="46" t="s">
        <v>55</v>
      </c>
      <c r="K15" s="46" t="s">
        <v>55</v>
      </c>
      <c r="L15" s="46" t="s">
        <v>55</v>
      </c>
      <c r="M15" s="46" t="s">
        <v>55</v>
      </c>
      <c r="N15" s="46" t="s">
        <v>55</v>
      </c>
      <c r="O15" s="47">
        <v>2.694128090909091</v>
      </c>
      <c r="P15" s="47">
        <v>2.426314476190476</v>
      </c>
      <c r="Q15" s="47">
        <v>2.019155875</v>
      </c>
      <c r="R15" s="47">
        <v>2.2625054375000002</v>
      </c>
      <c r="S15" s="47">
        <v>2.1392499672131149</v>
      </c>
      <c r="T15" s="47">
        <v>2.3442947936507936</v>
      </c>
      <c r="U15" s="47">
        <v>2.1234861875000002</v>
      </c>
      <c r="V15" s="47">
        <v>2.0141260000000001</v>
      </c>
      <c r="W15" s="47">
        <v>2.080352142857143</v>
      </c>
      <c r="X15" s="47">
        <v>1.9470221587301588</v>
      </c>
      <c r="Y15" s="47">
        <v>2.0317310000000002</v>
      </c>
      <c r="Z15" s="47">
        <v>1.8588443333333333</v>
      </c>
      <c r="AA15" s="47">
        <v>2.034050322580645</v>
      </c>
      <c r="AB15" s="47">
        <v>1.9520245238095237</v>
      </c>
      <c r="AC15" s="47">
        <v>1.7821051694915253</v>
      </c>
      <c r="AD15" s="47">
        <v>1.8098507968749999</v>
      </c>
      <c r="AE15" s="47">
        <v>1.85280165</v>
      </c>
      <c r="AF15" s="47">
        <v>1.878650765625</v>
      </c>
      <c r="AG15" s="47">
        <v>1.6959609687499999</v>
      </c>
      <c r="AH15" s="47">
        <v>1.7030506406249999</v>
      </c>
      <c r="AI15" s="47">
        <v>1.705854</v>
      </c>
      <c r="AJ15" s="47">
        <v>1.7728733968253969</v>
      </c>
      <c r="AK15" s="47">
        <v>1.9403786249999999</v>
      </c>
      <c r="AL15" s="47">
        <v>2.21736165625</v>
      </c>
      <c r="AM15" s="47">
        <v>2.0491309032258065</v>
      </c>
      <c r="AN15" s="47">
        <v>1.7693257258064516</v>
      </c>
      <c r="AO15" s="47">
        <v>1.90697865625</v>
      </c>
      <c r="AP15" s="47">
        <v>2.1808989687500002</v>
      </c>
      <c r="AQ15" s="47">
        <v>2.5242168852459015</v>
      </c>
      <c r="AR15" s="47">
        <v>3.0555475781250001</v>
      </c>
      <c r="AS15" s="47">
        <v>3.9794772656249999</v>
      </c>
      <c r="AT15" s="47">
        <v>3.8560155555555555</v>
      </c>
      <c r="AU15" s="47">
        <v>3.7687545483870966</v>
      </c>
      <c r="AV15" s="47">
        <v>3.4899668412698412</v>
      </c>
      <c r="AW15" s="47">
        <v>3.4569882063492066</v>
      </c>
      <c r="AX15" s="47">
        <v>3.9252013809523811</v>
      </c>
      <c r="AY15" s="47">
        <v>3.9653672459016391</v>
      </c>
      <c r="AZ15" s="47">
        <v>4.3957018730158728</v>
      </c>
      <c r="BA15" s="47">
        <v>4.2784596666666665</v>
      </c>
      <c r="BB15" s="47">
        <v>4.6447037968749996</v>
      </c>
      <c r="BC15" s="47">
        <v>4.5363916229508199</v>
      </c>
      <c r="BD15" s="47">
        <v>7.7194309375000003</v>
      </c>
      <c r="BE15" s="47">
        <v>7.3113017031250003</v>
      </c>
      <c r="BF15" s="47">
        <v>3.7932745625000002</v>
      </c>
      <c r="BG15" s="47">
        <v>4.4443789344262292</v>
      </c>
      <c r="BH15" s="47">
        <v>5.2412305396825394</v>
      </c>
      <c r="BI15" s="47">
        <v>6.05184434375</v>
      </c>
      <c r="BJ15" s="47">
        <v>7.2191126093750002</v>
      </c>
      <c r="BK15" s="47">
        <v>7.5177089508196717</v>
      </c>
      <c r="BL15" s="47">
        <v>6.834845253968254</v>
      </c>
      <c r="BM15" s="47">
        <v>7.5031232812499997</v>
      </c>
      <c r="BN15" s="47">
        <v>8.6236224687499998</v>
      </c>
      <c r="BO15" s="47">
        <v>8.5944740645161293</v>
      </c>
      <c r="BP15" s="47">
        <v>8.7442516349206354</v>
      </c>
      <c r="BQ15" s="47">
        <v>8.4647950156250005</v>
      </c>
      <c r="BR15" s="47">
        <v>7.4511840793650794</v>
      </c>
      <c r="BS15" s="47">
        <v>7.5888571612903224</v>
      </c>
      <c r="BT15" s="47">
        <v>7.1597470158730161</v>
      </c>
      <c r="BU15" s="47">
        <v>7.4641321269841265</v>
      </c>
      <c r="BV15" s="47">
        <v>6.8581106129032259</v>
      </c>
      <c r="BW15" s="47">
        <v>6.6083609000000001</v>
      </c>
      <c r="BX15" s="47">
        <v>5.4603090156249996</v>
      </c>
      <c r="BY15" s="47">
        <v>3.82281846875</v>
      </c>
      <c r="BZ15" s="47">
        <v>3.3531171406250002</v>
      </c>
      <c r="CA15" s="47">
        <v>3.6497765245901639</v>
      </c>
      <c r="CB15" s="47">
        <v>4.1422561587301585</v>
      </c>
      <c r="CC15" s="47">
        <v>3.888920765625</v>
      </c>
      <c r="CD15" s="47">
        <v>3.45602303125</v>
      </c>
      <c r="CE15" s="47">
        <v>3.4783584918032786</v>
      </c>
      <c r="CF15" s="47">
        <v>3.06503973015873</v>
      </c>
      <c r="CG15" s="47">
        <v>2.4832171718749998</v>
      </c>
      <c r="CH15" s="47">
        <v>2.8816580312500002</v>
      </c>
      <c r="CI15" s="47">
        <v>2.954823606557377</v>
      </c>
      <c r="CJ15" s="47">
        <v>3.7027391718749998</v>
      </c>
      <c r="CK15" s="47">
        <v>4.1972251250000001</v>
      </c>
      <c r="CL15" s="47">
        <v>4.5507262539682536</v>
      </c>
      <c r="CM15" s="47">
        <v>4.8924357419354836</v>
      </c>
      <c r="CN15" s="47">
        <v>4.8461553809523812</v>
      </c>
      <c r="CO15" s="47">
        <v>5.8862179841269837</v>
      </c>
      <c r="CP15" s="47">
        <v>7.3566490952380956</v>
      </c>
      <c r="CQ15" s="47">
        <v>6.7895786229508195</v>
      </c>
      <c r="CR15" s="47">
        <v>6.53407628125</v>
      </c>
      <c r="CS15" s="47">
        <v>5.644889079365079</v>
      </c>
      <c r="CT15" s="47">
        <v>5.1919455714285716</v>
      </c>
      <c r="CU15" s="47">
        <v>4.9783102295081969</v>
      </c>
      <c r="CV15" s="47">
        <v>4.2172384761904764</v>
      </c>
      <c r="CW15" s="47">
        <v>3.5948839218750002</v>
      </c>
      <c r="CX15" s="47">
        <v>3.6716603968253967</v>
      </c>
      <c r="CY15" s="47">
        <v>3.9040774193548389</v>
      </c>
      <c r="CZ15" s="47">
        <v>3.8011618412698414</v>
      </c>
      <c r="DA15" s="47">
        <v>5.0269655312500001</v>
      </c>
      <c r="DB15" s="47">
        <v>6.7372577968750003</v>
      </c>
      <c r="DC15" s="47">
        <v>8.6359328032786884</v>
      </c>
      <c r="DD15" s="47">
        <v>7.5483508253968257</v>
      </c>
      <c r="DE15" s="47">
        <v>7.2608765156250001</v>
      </c>
      <c r="DF15" s="47">
        <v>7.5599842500000003</v>
      </c>
      <c r="DG15" s="47">
        <v>7.3928314838709674</v>
      </c>
      <c r="DH15" s="47">
        <v>7.1829194838709673</v>
      </c>
      <c r="DI15" s="47">
        <v>5.2931231875</v>
      </c>
      <c r="DJ15" s="47">
        <v>3.5971400634920636</v>
      </c>
      <c r="DK15" s="47">
        <v>2.5602636451612901</v>
      </c>
      <c r="DL15" s="47">
        <v>1.8567731774193548</v>
      </c>
      <c r="DM15" s="47">
        <v>1.8506299841269842</v>
      </c>
      <c r="DN15" s="47">
        <v>1.5427089268292682</v>
      </c>
    </row>
    <row r="16" spans="1:255" x14ac:dyDescent="0.15">
      <c r="A16" s="45"/>
      <c r="B16" s="45" t="s">
        <v>443</v>
      </c>
      <c r="C16" s="48" t="s">
        <v>55</v>
      </c>
      <c r="D16" s="48" t="s">
        <v>55</v>
      </c>
      <c r="E16" s="48" t="s">
        <v>55</v>
      </c>
      <c r="F16" s="48" t="s">
        <v>55</v>
      </c>
      <c r="G16" s="48" t="s">
        <v>55</v>
      </c>
      <c r="H16" s="48" t="s">
        <v>55</v>
      </c>
      <c r="I16" s="48" t="s">
        <v>55</v>
      </c>
      <c r="J16" s="48" t="s">
        <v>55</v>
      </c>
      <c r="K16" s="48" t="s">
        <v>55</v>
      </c>
      <c r="L16" s="48" t="s">
        <v>55</v>
      </c>
      <c r="M16" s="48" t="s">
        <v>55</v>
      </c>
      <c r="N16" s="48" t="s">
        <v>55</v>
      </c>
      <c r="O16" s="49">
        <v>2.8306819999999999</v>
      </c>
      <c r="P16" s="49">
        <v>2.6492070000000001</v>
      </c>
      <c r="Q16" s="49">
        <v>2.4602460000000002</v>
      </c>
      <c r="R16" s="49">
        <v>2.487079</v>
      </c>
      <c r="S16" s="49">
        <v>2.2948539999999999</v>
      </c>
      <c r="T16" s="49">
        <v>2.6081940000000001</v>
      </c>
      <c r="U16" s="49">
        <v>2.269428</v>
      </c>
      <c r="V16" s="49">
        <v>2.1078730000000001</v>
      </c>
      <c r="W16" s="49">
        <v>2.267064</v>
      </c>
      <c r="X16" s="49">
        <v>2.1179049999999999</v>
      </c>
      <c r="Y16" s="49">
        <v>2.1389809999999998</v>
      </c>
      <c r="Z16" s="49">
        <v>1.9443569999999999</v>
      </c>
      <c r="AA16" s="49">
        <v>2.1313909999999998</v>
      </c>
      <c r="AB16" s="49">
        <v>2.0534430000000001</v>
      </c>
      <c r="AC16" s="49">
        <v>1.928431</v>
      </c>
      <c r="AD16" s="49">
        <v>1.957311</v>
      </c>
      <c r="AE16" s="49">
        <v>1.966521</v>
      </c>
      <c r="AF16" s="49">
        <v>1.9394610000000001</v>
      </c>
      <c r="AG16" s="49">
        <v>1.8224020000000001</v>
      </c>
      <c r="AH16" s="49">
        <v>1.8129420000000001</v>
      </c>
      <c r="AI16" s="49">
        <v>1.7710939999999999</v>
      </c>
      <c r="AJ16" s="49">
        <v>1.909683</v>
      </c>
      <c r="AK16" s="49">
        <v>2.1580050000000002</v>
      </c>
      <c r="AL16" s="49">
        <v>2.4221349999999999</v>
      </c>
      <c r="AM16" s="49">
        <v>2.1773910000000001</v>
      </c>
      <c r="AN16" s="49">
        <v>1.97071</v>
      </c>
      <c r="AO16" s="49">
        <v>2.0504009999999999</v>
      </c>
      <c r="AP16" s="49">
        <v>2.3758759999999999</v>
      </c>
      <c r="AQ16" s="49">
        <v>2.9171179999999999</v>
      </c>
      <c r="AR16" s="49">
        <v>3.4535309999999999</v>
      </c>
      <c r="AS16" s="49">
        <v>4.3014710000000003</v>
      </c>
      <c r="AT16" s="49">
        <v>4.4384819999999996</v>
      </c>
      <c r="AU16" s="49">
        <v>3.981004</v>
      </c>
      <c r="AV16" s="49">
        <v>3.7954949999999998</v>
      </c>
      <c r="AW16" s="49">
        <v>3.6341929999999998</v>
      </c>
      <c r="AX16" s="49">
        <v>4.2069840000000003</v>
      </c>
      <c r="AY16" s="49">
        <v>4.3540700000000001</v>
      </c>
      <c r="AZ16" s="49">
        <v>4.6396379999999997</v>
      </c>
      <c r="BA16" s="49">
        <v>4.7416020000000003</v>
      </c>
      <c r="BB16" s="49">
        <v>5.1828219999999998</v>
      </c>
      <c r="BC16" s="49">
        <v>5.6938820000000003</v>
      </c>
      <c r="BD16" s="49">
        <v>11.600679</v>
      </c>
      <c r="BE16" s="49">
        <v>9.532978</v>
      </c>
      <c r="BF16" s="49">
        <v>4.9180809999999999</v>
      </c>
      <c r="BG16" s="49">
        <v>5.2077770000000001</v>
      </c>
      <c r="BH16" s="49">
        <v>6.0187049999999997</v>
      </c>
      <c r="BI16" s="49">
        <v>6.8359420000000002</v>
      </c>
      <c r="BJ16" s="49">
        <v>7.8183020000000001</v>
      </c>
      <c r="BK16" s="49">
        <v>8.4858069999999994</v>
      </c>
      <c r="BL16" s="49">
        <v>7.5696760000000003</v>
      </c>
      <c r="BM16" s="49">
        <v>8.4832560000000008</v>
      </c>
      <c r="BN16" s="49">
        <v>9.4200479999999995</v>
      </c>
      <c r="BO16" s="49">
        <v>9.5324419999999996</v>
      </c>
      <c r="BP16" s="49">
        <v>9.228548</v>
      </c>
      <c r="BQ16" s="49">
        <v>9.4860039999999994</v>
      </c>
      <c r="BR16" s="49">
        <v>8.3806709999999995</v>
      </c>
      <c r="BS16" s="49">
        <v>7.9243100000000002</v>
      </c>
      <c r="BT16" s="49">
        <v>7.737374</v>
      </c>
      <c r="BU16" s="49">
        <v>7.7577680000000004</v>
      </c>
      <c r="BV16" s="49">
        <v>7.3904750000000003</v>
      </c>
      <c r="BW16" s="49">
        <v>6.8817940000000002</v>
      </c>
      <c r="BX16" s="49">
        <v>6.3960780000000002</v>
      </c>
      <c r="BY16" s="49">
        <v>4.6418160000000004</v>
      </c>
      <c r="BZ16" s="49">
        <v>3.764113</v>
      </c>
      <c r="CA16" s="49">
        <v>4.392207</v>
      </c>
      <c r="CB16" s="49">
        <v>4.3241129999999997</v>
      </c>
      <c r="CC16" s="49">
        <v>4.1731170000000004</v>
      </c>
      <c r="CD16" s="49">
        <v>4.0635060000000003</v>
      </c>
      <c r="CE16" s="49">
        <v>3.8466800000000001</v>
      </c>
      <c r="CF16" s="49">
        <v>3.3774329999999999</v>
      </c>
      <c r="CG16" s="49">
        <v>2.8549720000000001</v>
      </c>
      <c r="CH16" s="49">
        <v>3.1873849999999999</v>
      </c>
      <c r="CI16" s="49">
        <v>3.5803560000000001</v>
      </c>
      <c r="CJ16" s="49">
        <v>4.1078219999999996</v>
      </c>
      <c r="CK16" s="49">
        <v>4.5434469999999996</v>
      </c>
      <c r="CL16" s="49">
        <v>4.9328200000000004</v>
      </c>
      <c r="CM16" s="49">
        <v>5.3034059999999998</v>
      </c>
      <c r="CN16" s="49">
        <v>5.3054690000000004</v>
      </c>
      <c r="CO16" s="49">
        <v>8.0371229999999994</v>
      </c>
      <c r="CP16" s="49">
        <v>7.9739069999999996</v>
      </c>
      <c r="CQ16" s="49">
        <v>8.0196269999999998</v>
      </c>
      <c r="CR16" s="49">
        <v>7.2439830000000001</v>
      </c>
      <c r="CS16" s="49">
        <v>6.0738830000000004</v>
      </c>
      <c r="CT16" s="49">
        <v>5.6648430000000003</v>
      </c>
      <c r="CU16" s="49">
        <v>5.4644459999999997</v>
      </c>
      <c r="CV16" s="49">
        <v>4.7592600000000003</v>
      </c>
      <c r="CW16" s="49">
        <v>3.8509039999999999</v>
      </c>
      <c r="CX16" s="49">
        <v>3.9876299999999998</v>
      </c>
      <c r="CY16" s="49">
        <v>4.6143919999999996</v>
      </c>
      <c r="CZ16" s="49">
        <v>4.7918409999999998</v>
      </c>
      <c r="DA16" s="49">
        <v>5.5673219999999999</v>
      </c>
      <c r="DB16" s="49">
        <v>7.9088940000000001</v>
      </c>
      <c r="DC16" s="49">
        <v>9.4386209999999995</v>
      </c>
      <c r="DD16" s="49">
        <v>8.7177889999999998</v>
      </c>
      <c r="DE16" s="49">
        <v>7.9178309999999996</v>
      </c>
      <c r="DF16" s="49">
        <v>9.1324079999999999</v>
      </c>
      <c r="DG16" s="49">
        <v>8.6496720000000007</v>
      </c>
      <c r="DH16" s="49">
        <v>9.0727919999999997</v>
      </c>
      <c r="DI16" s="49">
        <v>7.1754049999999996</v>
      </c>
      <c r="DJ16" s="49">
        <v>5.0031840000000001</v>
      </c>
      <c r="DK16" s="49">
        <v>3.1022280000000002</v>
      </c>
      <c r="DL16" s="49">
        <v>2.1585860000000001</v>
      </c>
      <c r="DM16" s="49">
        <v>2.110398</v>
      </c>
      <c r="DN16" s="49">
        <v>1.7278089999999999</v>
      </c>
    </row>
    <row r="17" spans="1:118" x14ac:dyDescent="0.15">
      <c r="A17" s="45"/>
      <c r="B17" s="45" t="s">
        <v>444</v>
      </c>
      <c r="C17" s="48" t="s">
        <v>55</v>
      </c>
      <c r="D17" s="48" t="s">
        <v>55</v>
      </c>
      <c r="E17" s="48" t="s">
        <v>55</v>
      </c>
      <c r="F17" s="48" t="s">
        <v>55</v>
      </c>
      <c r="G17" s="48" t="s">
        <v>55</v>
      </c>
      <c r="H17" s="48" t="s">
        <v>55</v>
      </c>
      <c r="I17" s="48" t="s">
        <v>55</v>
      </c>
      <c r="J17" s="48" t="s">
        <v>55</v>
      </c>
      <c r="K17" s="48" t="s">
        <v>55</v>
      </c>
      <c r="L17" s="48" t="s">
        <v>55</v>
      </c>
      <c r="M17" s="48" t="s">
        <v>55</v>
      </c>
      <c r="N17" s="48" t="s">
        <v>55</v>
      </c>
      <c r="O17" s="49">
        <v>2.5613429999999999</v>
      </c>
      <c r="P17" s="49">
        <v>2.1680730000000001</v>
      </c>
      <c r="Q17" s="49">
        <v>1.6024290000000001</v>
      </c>
      <c r="R17" s="49">
        <v>1.9155869999999999</v>
      </c>
      <c r="S17" s="49">
        <v>1.9547140000000001</v>
      </c>
      <c r="T17" s="49">
        <v>2.1152000000000002</v>
      </c>
      <c r="U17" s="49">
        <v>2.0082019999999998</v>
      </c>
      <c r="V17" s="49">
        <v>1.9522090000000001</v>
      </c>
      <c r="W17" s="49">
        <v>1.925249</v>
      </c>
      <c r="X17" s="49">
        <v>1.802835</v>
      </c>
      <c r="Y17" s="49">
        <v>1.8710720000000001</v>
      </c>
      <c r="Z17" s="49">
        <v>1.7948949999999999</v>
      </c>
      <c r="AA17" s="49">
        <v>1.8957079999999999</v>
      </c>
      <c r="AB17" s="49">
        <v>1.8188359999999999</v>
      </c>
      <c r="AC17" s="49">
        <v>1.63873</v>
      </c>
      <c r="AD17" s="49">
        <v>1.625005</v>
      </c>
      <c r="AE17" s="49">
        <v>1.76448</v>
      </c>
      <c r="AF17" s="49">
        <v>1.787056</v>
      </c>
      <c r="AG17" s="49">
        <v>1.5962160000000001</v>
      </c>
      <c r="AH17" s="49">
        <v>1.57917</v>
      </c>
      <c r="AI17" s="49">
        <v>1.6514690000000001</v>
      </c>
      <c r="AJ17" s="49">
        <v>1.5782149999999999</v>
      </c>
      <c r="AK17" s="49">
        <v>1.7707200000000001</v>
      </c>
      <c r="AL17" s="49">
        <v>2.0245660000000001</v>
      </c>
      <c r="AM17" s="49">
        <v>1.824236</v>
      </c>
      <c r="AN17" s="49">
        <v>1.6008960000000001</v>
      </c>
      <c r="AO17" s="49">
        <v>1.8260050000000001</v>
      </c>
      <c r="AP17" s="49">
        <v>1.981358</v>
      </c>
      <c r="AQ17" s="49">
        <v>2.19577</v>
      </c>
      <c r="AR17" s="49">
        <v>2.7284999999999999</v>
      </c>
      <c r="AS17" s="49">
        <v>3.4439790000000001</v>
      </c>
      <c r="AT17" s="49">
        <v>3.4311060000000002</v>
      </c>
      <c r="AU17" s="49">
        <v>3.6008830000000001</v>
      </c>
      <c r="AV17" s="49">
        <v>3.031606</v>
      </c>
      <c r="AW17" s="49">
        <v>3.2291889999999999</v>
      </c>
      <c r="AX17" s="49">
        <v>3.6789480000000001</v>
      </c>
      <c r="AY17" s="49">
        <v>3.6098170000000001</v>
      </c>
      <c r="AZ17" s="49">
        <v>4.0562649999999998</v>
      </c>
      <c r="BA17" s="49">
        <v>3.7580939999999998</v>
      </c>
      <c r="BB17" s="49">
        <v>4.0252090000000003</v>
      </c>
      <c r="BC17" s="49">
        <v>3.757962</v>
      </c>
      <c r="BD17" s="49">
        <v>5.6347060000000004</v>
      </c>
      <c r="BE17" s="49">
        <v>4.7489189999999999</v>
      </c>
      <c r="BF17" s="49">
        <v>3.0833900000000001</v>
      </c>
      <c r="BG17" s="49">
        <v>3.7514989999999999</v>
      </c>
      <c r="BH17" s="49">
        <v>4.3315609999999998</v>
      </c>
      <c r="BI17" s="49">
        <v>5.4710869999999998</v>
      </c>
      <c r="BJ17" s="49">
        <v>6.327915</v>
      </c>
      <c r="BK17" s="49">
        <v>6.7670260000000004</v>
      </c>
      <c r="BL17" s="49">
        <v>6.1018210000000002</v>
      </c>
      <c r="BM17" s="49">
        <v>6.2977829999999999</v>
      </c>
      <c r="BN17" s="49">
        <v>7.990297</v>
      </c>
      <c r="BO17" s="49">
        <v>7.6596310000000001</v>
      </c>
      <c r="BP17" s="49">
        <v>8.4000360000000001</v>
      </c>
      <c r="BQ17" s="49">
        <v>6.541976</v>
      </c>
      <c r="BR17" s="49">
        <v>6.428623</v>
      </c>
      <c r="BS17" s="49">
        <v>7.1753660000000004</v>
      </c>
      <c r="BT17" s="49">
        <v>6.535844</v>
      </c>
      <c r="BU17" s="49">
        <v>7.1318169999999999</v>
      </c>
      <c r="BV17" s="49">
        <v>6.474844</v>
      </c>
      <c r="BW17" s="49">
        <v>6.3159000000000001</v>
      </c>
      <c r="BX17" s="49">
        <v>4.4968079999999997</v>
      </c>
      <c r="BY17" s="49">
        <v>3.0853359999999999</v>
      </c>
      <c r="BZ17" s="49">
        <v>2.9714999999999998</v>
      </c>
      <c r="CA17" s="49">
        <v>3.1650369999999999</v>
      </c>
      <c r="CB17" s="49">
        <v>3.726791</v>
      </c>
      <c r="CC17" s="49">
        <v>3.6311640000000001</v>
      </c>
      <c r="CD17" s="49">
        <v>3.1949740000000002</v>
      </c>
      <c r="CE17" s="49">
        <v>2.7517320000000001</v>
      </c>
      <c r="CF17" s="49">
        <v>2.5874709999999999</v>
      </c>
      <c r="CG17" s="49">
        <v>2.2309359999999998</v>
      </c>
      <c r="CH17" s="49">
        <v>2.4727800000000002</v>
      </c>
      <c r="CI17" s="49">
        <v>2.5251749999999999</v>
      </c>
      <c r="CJ17" s="49">
        <v>3.3641130000000001</v>
      </c>
      <c r="CK17" s="49">
        <v>4.0273130000000004</v>
      </c>
      <c r="CL17" s="49">
        <v>4.273676</v>
      </c>
      <c r="CM17" s="49">
        <v>4.4758129999999996</v>
      </c>
      <c r="CN17" s="49">
        <v>4.3217090000000002</v>
      </c>
      <c r="CO17" s="49">
        <v>4.4558759999999999</v>
      </c>
      <c r="CP17" s="49">
        <v>6.3318089999999998</v>
      </c>
      <c r="CQ17" s="49">
        <v>5.8464689999999999</v>
      </c>
      <c r="CR17" s="49">
        <v>5.898212</v>
      </c>
      <c r="CS17" s="49">
        <v>4.9835520000000004</v>
      </c>
      <c r="CT17" s="49">
        <v>4.514964</v>
      </c>
      <c r="CU17" s="49">
        <v>4.5496660000000002</v>
      </c>
      <c r="CV17" s="49">
        <v>3.6673589999999998</v>
      </c>
      <c r="CW17" s="49">
        <v>3.1926990000000002</v>
      </c>
      <c r="CX17" s="49">
        <v>3.2789009999999998</v>
      </c>
      <c r="CY17" s="49">
        <v>2.5563500000000001</v>
      </c>
      <c r="CZ17" s="49">
        <v>3.2279990000000001</v>
      </c>
      <c r="DA17" s="49">
        <v>4.2658659999999999</v>
      </c>
      <c r="DB17" s="49">
        <v>5.1496180000000003</v>
      </c>
      <c r="DC17" s="49">
        <v>7.8632499999999999</v>
      </c>
      <c r="DD17" s="49">
        <v>6.1890229999999997</v>
      </c>
      <c r="DE17" s="49">
        <v>6.0693450000000002</v>
      </c>
      <c r="DF17" s="49">
        <v>5.9560940000000002</v>
      </c>
      <c r="DG17" s="49">
        <v>5.9909910000000002</v>
      </c>
      <c r="DH17" s="49">
        <v>5.3462339999999999</v>
      </c>
      <c r="DI17" s="49">
        <v>4.0624989999999999</v>
      </c>
      <c r="DJ17" s="49">
        <v>2.4070360000000002</v>
      </c>
      <c r="DK17" s="49">
        <v>1.8814979999999999</v>
      </c>
      <c r="DL17" s="49">
        <v>1.636679</v>
      </c>
      <c r="DM17" s="49">
        <v>1.588238</v>
      </c>
      <c r="DN17" s="49">
        <v>1.369499</v>
      </c>
    </row>
    <row r="18" spans="1:118" x14ac:dyDescent="0.15">
      <c r="A18" s="45"/>
      <c r="B18" s="45" t="s">
        <v>445</v>
      </c>
      <c r="C18" s="48" t="s">
        <v>55</v>
      </c>
      <c r="D18" s="48" t="s">
        <v>55</v>
      </c>
      <c r="E18" s="48" t="s">
        <v>55</v>
      </c>
      <c r="F18" s="48" t="s">
        <v>55</v>
      </c>
      <c r="G18" s="48" t="s">
        <v>55</v>
      </c>
      <c r="H18" s="48" t="s">
        <v>55</v>
      </c>
      <c r="I18" s="48" t="s">
        <v>55</v>
      </c>
      <c r="J18" s="48" t="s">
        <v>55</v>
      </c>
      <c r="K18" s="48" t="s">
        <v>55</v>
      </c>
      <c r="L18" s="48" t="s">
        <v>55</v>
      </c>
      <c r="M18" s="48" t="s">
        <v>55</v>
      </c>
      <c r="N18" s="48" t="s">
        <v>55</v>
      </c>
      <c r="O18" s="49">
        <v>2.592444</v>
      </c>
      <c r="P18" s="49">
        <v>2.1878340000000001</v>
      </c>
      <c r="Q18" s="49">
        <v>1.9845680000000001</v>
      </c>
      <c r="R18" s="49">
        <v>2.1755640000000001</v>
      </c>
      <c r="S18" s="49">
        <v>2.1194869999999999</v>
      </c>
      <c r="T18" s="49">
        <v>2.2876029999999998</v>
      </c>
      <c r="U18" s="49">
        <v>2.0231080000000001</v>
      </c>
      <c r="V18" s="49">
        <v>2.1078730000000001</v>
      </c>
      <c r="W18" s="49">
        <v>1.9283950000000001</v>
      </c>
      <c r="X18" s="49">
        <v>1.9597929999999999</v>
      </c>
      <c r="Y18" s="49">
        <v>1.9521409999999999</v>
      </c>
      <c r="Z18" s="49">
        <v>1.915349</v>
      </c>
      <c r="AA18" s="49">
        <v>1.9972620000000001</v>
      </c>
      <c r="AB18" s="49">
        <v>1.8322590000000001</v>
      </c>
      <c r="AC18" s="49">
        <v>1.666596</v>
      </c>
      <c r="AD18" s="49">
        <v>1.91889</v>
      </c>
      <c r="AE18" s="49">
        <v>1.9383280000000001</v>
      </c>
      <c r="AF18" s="49">
        <v>1.825426</v>
      </c>
      <c r="AG18" s="49">
        <v>1.5962160000000001</v>
      </c>
      <c r="AH18" s="49">
        <v>1.6563319999999999</v>
      </c>
      <c r="AI18" s="49">
        <v>1.7516419999999999</v>
      </c>
      <c r="AJ18" s="49">
        <v>1.733114</v>
      </c>
      <c r="AK18" s="49">
        <v>2.1575829999999998</v>
      </c>
      <c r="AL18" s="49">
        <v>2.0777389999999998</v>
      </c>
      <c r="AM18" s="49">
        <v>1.9650030000000001</v>
      </c>
      <c r="AN18" s="49">
        <v>1.893721</v>
      </c>
      <c r="AO18" s="49">
        <v>2.0504009999999999</v>
      </c>
      <c r="AP18" s="49">
        <v>2.3467159999999998</v>
      </c>
      <c r="AQ18" s="49">
        <v>2.9171179999999999</v>
      </c>
      <c r="AR18" s="49">
        <v>3.3978090000000001</v>
      </c>
      <c r="AS18" s="49">
        <v>4.2181240000000004</v>
      </c>
      <c r="AT18" s="49">
        <v>3.5804499999999999</v>
      </c>
      <c r="AU18" s="49">
        <v>3.6436160000000002</v>
      </c>
      <c r="AV18" s="49">
        <v>3.4447860000000001</v>
      </c>
      <c r="AW18" s="49">
        <v>3.6341929999999998</v>
      </c>
      <c r="AX18" s="49">
        <v>4.0664379999999998</v>
      </c>
      <c r="AY18" s="49">
        <v>4.0688839999999997</v>
      </c>
      <c r="AZ18" s="49">
        <v>4.6396379999999997</v>
      </c>
      <c r="BA18" s="49">
        <v>4.5227639999999996</v>
      </c>
      <c r="BB18" s="49">
        <v>4.4244760000000003</v>
      </c>
      <c r="BC18" s="49">
        <v>5.5017250000000004</v>
      </c>
      <c r="BD18" s="49">
        <v>9.9226050000000008</v>
      </c>
      <c r="BE18" s="49">
        <v>5.0556419999999997</v>
      </c>
      <c r="BF18" s="49">
        <v>4.0595439999999998</v>
      </c>
      <c r="BG18" s="49">
        <v>4.1550200000000004</v>
      </c>
      <c r="BH18" s="49">
        <v>5.6184079999999996</v>
      </c>
      <c r="BI18" s="49">
        <v>6.6735009999999999</v>
      </c>
      <c r="BJ18" s="49">
        <v>7.343591</v>
      </c>
      <c r="BK18" s="49">
        <v>7.410317</v>
      </c>
      <c r="BL18" s="49">
        <v>6.224297</v>
      </c>
      <c r="BM18" s="49">
        <v>8.2077790000000004</v>
      </c>
      <c r="BN18" s="49">
        <v>9.4200479999999995</v>
      </c>
      <c r="BO18" s="49">
        <v>8.3455130000000004</v>
      </c>
      <c r="BP18" s="49">
        <v>9.228548</v>
      </c>
      <c r="BQ18" s="49">
        <v>6.6856450000000001</v>
      </c>
      <c r="BR18" s="49">
        <v>7.0956109999999999</v>
      </c>
      <c r="BS18" s="49">
        <v>7.6060999999999996</v>
      </c>
      <c r="BT18" s="49">
        <v>7.0814529999999998</v>
      </c>
      <c r="BU18" s="49">
        <v>7.3440919999999998</v>
      </c>
      <c r="BV18" s="49">
        <v>6.757263</v>
      </c>
      <c r="BW18" s="49">
        <v>6.4513360000000004</v>
      </c>
      <c r="BX18" s="49">
        <v>4.6386859999999999</v>
      </c>
      <c r="BY18" s="49">
        <v>3.767395</v>
      </c>
      <c r="BZ18" s="49">
        <v>3.3198660000000002</v>
      </c>
      <c r="CA18" s="49">
        <v>4.2297359999999999</v>
      </c>
      <c r="CB18" s="49">
        <v>4.0510950000000001</v>
      </c>
      <c r="CC18" s="49">
        <v>3.6451519999999999</v>
      </c>
      <c r="CD18" s="49">
        <v>3.5318900000000002</v>
      </c>
      <c r="CE18" s="49">
        <v>2.8013859999999999</v>
      </c>
      <c r="CF18" s="49">
        <v>2.653705</v>
      </c>
      <c r="CG18" s="49">
        <v>2.4421110000000001</v>
      </c>
      <c r="CH18" s="49">
        <v>3.0825960000000001</v>
      </c>
      <c r="CI18" s="49">
        <v>3.4813710000000002</v>
      </c>
      <c r="CJ18" s="49">
        <v>4.0835169999999996</v>
      </c>
      <c r="CK18" s="49">
        <v>4.4162419999999996</v>
      </c>
      <c r="CL18" s="49">
        <v>4.4450529999999997</v>
      </c>
      <c r="CM18" s="49">
        <v>4.9403940000000004</v>
      </c>
      <c r="CN18" s="49">
        <v>4.384995</v>
      </c>
      <c r="CO18" s="49">
        <v>7.2418680000000002</v>
      </c>
      <c r="CP18" s="49">
        <v>7.461538</v>
      </c>
      <c r="CQ18" s="49">
        <v>6.1447500000000002</v>
      </c>
      <c r="CR18" s="49">
        <v>5.9762880000000003</v>
      </c>
      <c r="CS18" s="49">
        <v>5.4718299999999997</v>
      </c>
      <c r="CT18" s="49">
        <v>4.6722789999999996</v>
      </c>
      <c r="CU18" s="49">
        <v>4.7104720000000002</v>
      </c>
      <c r="CV18" s="49">
        <v>3.8813</v>
      </c>
      <c r="CW18" s="49">
        <v>3.793612</v>
      </c>
      <c r="CX18" s="49">
        <v>3.755017</v>
      </c>
      <c r="CY18" s="49">
        <v>3.4609100000000002</v>
      </c>
      <c r="CZ18" s="49">
        <v>4.2385619999999999</v>
      </c>
      <c r="DA18" s="49">
        <v>5.2741959999999999</v>
      </c>
      <c r="DB18" s="49">
        <v>7.8125450000000001</v>
      </c>
      <c r="DC18" s="49">
        <v>8.3383160000000007</v>
      </c>
      <c r="DD18" s="49">
        <v>6.9813369999999999</v>
      </c>
      <c r="DE18" s="49">
        <v>7.4006080000000001</v>
      </c>
      <c r="DF18" s="49">
        <v>6.3362249999999998</v>
      </c>
      <c r="DG18" s="49">
        <v>8.6496720000000007</v>
      </c>
      <c r="DH18" s="49">
        <v>5.3462339999999999</v>
      </c>
      <c r="DI18" s="49">
        <v>4.0930169999999997</v>
      </c>
      <c r="DJ18" s="49">
        <v>2.5119090000000002</v>
      </c>
      <c r="DK18" s="49">
        <v>2.106582</v>
      </c>
      <c r="DL18" s="49">
        <v>1.913535</v>
      </c>
      <c r="DM18" s="49">
        <v>1.720799</v>
      </c>
      <c r="DN18" s="49">
        <v>1.6524749999999999</v>
      </c>
    </row>
    <row r="19" spans="1:118" x14ac:dyDescent="0.15">
      <c r="A19" s="42"/>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c r="BG19" s="45"/>
      <c r="BH19" s="45"/>
      <c r="BI19" s="45"/>
      <c r="BJ19" s="45"/>
      <c r="BK19" s="45"/>
      <c r="BL19" s="45"/>
      <c r="BM19" s="45"/>
      <c r="BN19" s="45"/>
      <c r="BO19" s="45"/>
      <c r="BP19" s="45"/>
      <c r="BQ19" s="45"/>
      <c r="BR19" s="45"/>
      <c r="BS19" s="45"/>
      <c r="BT19" s="45"/>
      <c r="BU19" s="45"/>
      <c r="BV19" s="45"/>
      <c r="BW19" s="45"/>
      <c r="BX19" s="45"/>
      <c r="BY19" s="45"/>
      <c r="BZ19" s="45"/>
      <c r="CA19" s="45"/>
      <c r="CB19" s="45"/>
      <c r="CC19" s="45"/>
      <c r="CD19" s="45"/>
      <c r="CE19" s="45"/>
      <c r="CF19" s="45"/>
      <c r="CG19" s="45"/>
      <c r="CH19" s="45"/>
      <c r="CI19" s="45"/>
      <c r="CJ19" s="45"/>
      <c r="CK19" s="45"/>
      <c r="CL19" s="45"/>
      <c r="CM19" s="45"/>
      <c r="CN19" s="45"/>
      <c r="CO19" s="45"/>
      <c r="CP19" s="45"/>
      <c r="CQ19" s="45"/>
      <c r="CR19" s="45"/>
      <c r="CS19" s="45"/>
      <c r="CT19" s="45"/>
      <c r="CU19" s="45"/>
      <c r="CV19" s="45"/>
      <c r="CW19" s="45"/>
      <c r="CX19" s="45"/>
      <c r="CY19" s="45"/>
      <c r="CZ19" s="45"/>
      <c r="DA19" s="45"/>
      <c r="DB19" s="45"/>
      <c r="DC19" s="45"/>
      <c r="DD19" s="45"/>
      <c r="DE19" s="45"/>
      <c r="DF19" s="45"/>
      <c r="DG19" s="45"/>
      <c r="DH19" s="45"/>
      <c r="DI19" s="45"/>
      <c r="DJ19" s="45"/>
      <c r="DK19" s="45"/>
      <c r="DL19" s="45"/>
      <c r="DM19" s="45"/>
      <c r="DN19" s="45"/>
    </row>
    <row r="20" spans="1:118" x14ac:dyDescent="0.15">
      <c r="A20" s="42" t="s">
        <v>446</v>
      </c>
      <c r="B20" s="45" t="s">
        <v>442</v>
      </c>
      <c r="C20" s="46" t="s">
        <v>55</v>
      </c>
      <c r="D20" s="46" t="s">
        <v>55</v>
      </c>
      <c r="E20" s="46" t="s">
        <v>55</v>
      </c>
      <c r="F20" s="46" t="s">
        <v>55</v>
      </c>
      <c r="G20" s="46" t="s">
        <v>55</v>
      </c>
      <c r="H20" s="46" t="s">
        <v>55</v>
      </c>
      <c r="I20" s="46" t="s">
        <v>55</v>
      </c>
      <c r="J20" s="46" t="s">
        <v>55</v>
      </c>
      <c r="K20" s="46" t="s">
        <v>55</v>
      </c>
      <c r="L20" s="46" t="s">
        <v>55</v>
      </c>
      <c r="M20" s="46" t="s">
        <v>55</v>
      </c>
      <c r="N20" s="46" t="s">
        <v>55</v>
      </c>
      <c r="O20" s="46" t="s">
        <v>55</v>
      </c>
      <c r="P20" s="46" t="s">
        <v>55</v>
      </c>
      <c r="Q20" s="46" t="s">
        <v>55</v>
      </c>
      <c r="R20" s="46" t="s">
        <v>55</v>
      </c>
      <c r="S20" s="46" t="s">
        <v>55</v>
      </c>
      <c r="T20" s="46" t="s">
        <v>55</v>
      </c>
      <c r="U20" s="47">
        <v>1.9969190000000001</v>
      </c>
      <c r="V20" s="47">
        <v>1.868317</v>
      </c>
      <c r="W20" s="46" t="s">
        <v>55</v>
      </c>
      <c r="X20" s="46" t="s">
        <v>55</v>
      </c>
      <c r="Y20" s="46" t="s">
        <v>55</v>
      </c>
      <c r="Z20" s="46" t="s">
        <v>55</v>
      </c>
      <c r="AA20" s="46" t="s">
        <v>55</v>
      </c>
      <c r="AB20" s="46" t="s">
        <v>55</v>
      </c>
      <c r="AC20" s="47">
        <v>1.696836</v>
      </c>
      <c r="AD20" s="47">
        <v>1.8109550000000001</v>
      </c>
      <c r="AE20" s="47">
        <v>1.85148</v>
      </c>
      <c r="AF20" s="47">
        <v>1.8267869999999999</v>
      </c>
      <c r="AG20" s="47">
        <v>1.6516059999999999</v>
      </c>
      <c r="AH20" s="47">
        <v>1.675951</v>
      </c>
      <c r="AI20" s="46" t="s">
        <v>55</v>
      </c>
      <c r="AJ20" s="46" t="s">
        <v>55</v>
      </c>
      <c r="AK20" s="46" t="s">
        <v>55</v>
      </c>
      <c r="AL20" s="47">
        <v>2.109642</v>
      </c>
      <c r="AM20" s="47">
        <v>2.0303260000000001</v>
      </c>
      <c r="AN20" s="46" t="s">
        <v>55</v>
      </c>
      <c r="AO20" s="46" t="s">
        <v>55</v>
      </c>
      <c r="AP20" s="47">
        <v>2.1207600000000002</v>
      </c>
      <c r="AQ20" s="47">
        <v>2.3235489999999999</v>
      </c>
      <c r="AR20" s="47">
        <v>2.7407029999999999</v>
      </c>
      <c r="AS20" s="47">
        <v>3.6039210000000002</v>
      </c>
      <c r="AT20" s="47">
        <v>3.6396130000000002</v>
      </c>
      <c r="AU20" s="46" t="s">
        <v>55</v>
      </c>
      <c r="AV20" s="47">
        <v>2.9024610000000002</v>
      </c>
      <c r="AW20" s="47">
        <v>3.1505390000000002</v>
      </c>
      <c r="AX20" s="47">
        <v>3.655284</v>
      </c>
      <c r="AY20" s="47">
        <v>3.7632029999999999</v>
      </c>
      <c r="AZ20" s="47">
        <v>4.0874990000000002</v>
      </c>
      <c r="BA20" s="47">
        <v>3.9635050000000001</v>
      </c>
      <c r="BB20" s="47">
        <v>4.3324759999999998</v>
      </c>
      <c r="BC20" s="46" t="s">
        <v>55</v>
      </c>
      <c r="BD20" s="46" t="s">
        <v>55</v>
      </c>
      <c r="BE20" s="46" t="s">
        <v>55</v>
      </c>
      <c r="BF20" s="47">
        <v>3.7632599999999998</v>
      </c>
      <c r="BG20" s="47">
        <v>4.1401440000000003</v>
      </c>
      <c r="BH20" s="47">
        <v>5.0079969999999996</v>
      </c>
      <c r="BI20" s="47">
        <v>5.7273110000000003</v>
      </c>
      <c r="BJ20" s="47">
        <v>6.1460720000000002</v>
      </c>
      <c r="BK20" s="47">
        <v>6.4297279999999999</v>
      </c>
      <c r="BL20" s="47">
        <v>6.1294849999999999</v>
      </c>
      <c r="BM20" s="47">
        <v>6.8102999999999998</v>
      </c>
      <c r="BN20" s="47">
        <v>7.5233400000000001</v>
      </c>
      <c r="BO20" s="47">
        <v>7.4663740000000001</v>
      </c>
      <c r="BP20" s="47">
        <v>7.5454600000000003</v>
      </c>
      <c r="BQ20" s="47">
        <v>7.4282079999999997</v>
      </c>
      <c r="BR20" s="47">
        <v>6.1729419999999999</v>
      </c>
      <c r="BS20" s="47">
        <v>6.3218269999999999</v>
      </c>
      <c r="BT20" s="47">
        <v>6.309717</v>
      </c>
      <c r="BU20" s="47">
        <v>6.5384859999999998</v>
      </c>
      <c r="BV20" s="47">
        <v>6.1309690000000003</v>
      </c>
      <c r="BW20" s="47">
        <v>6.1410020000000003</v>
      </c>
      <c r="BX20" s="47">
        <v>5.3966250000000002</v>
      </c>
      <c r="BY20" s="47">
        <v>4.1862259999999996</v>
      </c>
      <c r="BZ20" s="47">
        <v>3.550424</v>
      </c>
      <c r="CA20" s="47">
        <v>3.9738229999999999</v>
      </c>
      <c r="CB20" s="47">
        <v>4.3697540000000004</v>
      </c>
      <c r="CC20" s="47">
        <v>4.060041</v>
      </c>
      <c r="CD20" s="47">
        <v>3.4180030000000001</v>
      </c>
      <c r="CE20" s="47">
        <v>3.4266830000000001</v>
      </c>
      <c r="CF20" s="47">
        <v>2.8942860000000001</v>
      </c>
      <c r="CG20" s="47">
        <v>2.2503160000000002</v>
      </c>
      <c r="CH20" s="47">
        <v>2.6847759999999998</v>
      </c>
      <c r="CI20" s="47">
        <v>2.8430200000000001</v>
      </c>
      <c r="CJ20" s="47">
        <v>3.4473400000000001</v>
      </c>
      <c r="CK20" s="47">
        <v>3.7897379999999998</v>
      </c>
      <c r="CL20" s="47">
        <v>4.125159</v>
      </c>
      <c r="CM20" s="47">
        <v>4.5276990000000001</v>
      </c>
      <c r="CN20" s="47">
        <v>4.8478159999999999</v>
      </c>
      <c r="CO20" s="47">
        <v>6.1236059999999997</v>
      </c>
      <c r="CP20" s="47">
        <v>7.2381200000000003</v>
      </c>
      <c r="CQ20" s="47">
        <v>6.500661</v>
      </c>
      <c r="CR20" s="47">
        <v>6.0383009999999997</v>
      </c>
      <c r="CS20" s="47">
        <v>5.0857299999999999</v>
      </c>
      <c r="CT20" s="47">
        <v>4.5732270000000002</v>
      </c>
      <c r="CU20" s="47">
        <v>4.7362679999999999</v>
      </c>
      <c r="CV20" s="47">
        <v>4.2101680000000004</v>
      </c>
      <c r="CW20" s="47">
        <v>3.7559529999999999</v>
      </c>
      <c r="CX20" s="47">
        <v>3.6293199999999999</v>
      </c>
      <c r="CY20" s="47">
        <v>3.622871</v>
      </c>
      <c r="CZ20" s="47">
        <v>3.4515150000000001</v>
      </c>
      <c r="DA20" s="47">
        <v>4.3893399999999998</v>
      </c>
      <c r="DB20" s="47">
        <v>5.8661320000000003</v>
      </c>
      <c r="DC20" s="47">
        <v>7.3980949999999996</v>
      </c>
      <c r="DD20" s="47">
        <v>6.2279600000000004</v>
      </c>
      <c r="DE20" s="47">
        <v>5.6765980000000003</v>
      </c>
      <c r="DF20" s="47">
        <v>4.7637359999999997</v>
      </c>
      <c r="DG20" s="47">
        <v>4.0219579999999997</v>
      </c>
      <c r="DH20" s="47">
        <v>3.5867399999999998</v>
      </c>
      <c r="DI20" s="47">
        <v>2.7244130000000002</v>
      </c>
      <c r="DJ20" s="47">
        <v>2.4375420000000001</v>
      </c>
      <c r="DK20" s="47">
        <v>2.1250640000000001</v>
      </c>
      <c r="DL20" s="47">
        <v>2.043094</v>
      </c>
      <c r="DM20" s="47">
        <v>2.1342850000000002</v>
      </c>
      <c r="DN20" s="47">
        <v>1.9872570000000001</v>
      </c>
    </row>
    <row r="21" spans="1:118" x14ac:dyDescent="0.15">
      <c r="A21" s="45"/>
      <c r="B21" s="45" t="s">
        <v>443</v>
      </c>
      <c r="C21" s="48" t="s">
        <v>55</v>
      </c>
      <c r="D21" s="48" t="s">
        <v>55</v>
      </c>
      <c r="E21" s="48" t="s">
        <v>55</v>
      </c>
      <c r="F21" s="48" t="s">
        <v>55</v>
      </c>
      <c r="G21" s="48" t="s">
        <v>55</v>
      </c>
      <c r="H21" s="48" t="s">
        <v>55</v>
      </c>
      <c r="I21" s="48" t="s">
        <v>55</v>
      </c>
      <c r="J21" s="48" t="s">
        <v>55</v>
      </c>
      <c r="K21" s="48" t="s">
        <v>55</v>
      </c>
      <c r="L21" s="48" t="s">
        <v>55</v>
      </c>
      <c r="M21" s="48" t="s">
        <v>55</v>
      </c>
      <c r="N21" s="48" t="s">
        <v>55</v>
      </c>
      <c r="O21" s="48" t="s">
        <v>55</v>
      </c>
      <c r="P21" s="48" t="s">
        <v>55</v>
      </c>
      <c r="Q21" s="48" t="s">
        <v>55</v>
      </c>
      <c r="R21" s="48" t="s">
        <v>55</v>
      </c>
      <c r="S21" s="48" t="s">
        <v>55</v>
      </c>
      <c r="T21" s="48" t="s">
        <v>55</v>
      </c>
      <c r="U21" s="49">
        <v>2.0724529999999999</v>
      </c>
      <c r="V21" s="49">
        <v>1.9452179999999999</v>
      </c>
      <c r="W21" s="48" t="s">
        <v>55</v>
      </c>
      <c r="X21" s="48" t="s">
        <v>55</v>
      </c>
      <c r="Y21" s="48" t="s">
        <v>55</v>
      </c>
      <c r="Z21" s="48" t="s">
        <v>55</v>
      </c>
      <c r="AA21" s="48" t="s">
        <v>55</v>
      </c>
      <c r="AB21" s="48" t="s">
        <v>55</v>
      </c>
      <c r="AC21" s="49">
        <v>1.8253170000000001</v>
      </c>
      <c r="AD21" s="49">
        <v>1.9779199999999999</v>
      </c>
      <c r="AE21" s="49">
        <v>1.9872270000000001</v>
      </c>
      <c r="AF21" s="49">
        <v>1.934839</v>
      </c>
      <c r="AG21" s="49">
        <v>1.7309460000000001</v>
      </c>
      <c r="AH21" s="49">
        <v>1.7845979999999999</v>
      </c>
      <c r="AI21" s="48" t="s">
        <v>55</v>
      </c>
      <c r="AJ21" s="48" t="s">
        <v>55</v>
      </c>
      <c r="AK21" s="48" t="s">
        <v>55</v>
      </c>
      <c r="AL21" s="49">
        <v>2.2686169999999999</v>
      </c>
      <c r="AM21" s="49">
        <v>2.1539060000000001</v>
      </c>
      <c r="AN21" s="48" t="s">
        <v>55</v>
      </c>
      <c r="AO21" s="48" t="s">
        <v>55</v>
      </c>
      <c r="AP21" s="49">
        <v>2.2082869999999999</v>
      </c>
      <c r="AQ21" s="49">
        <v>2.6665100000000002</v>
      </c>
      <c r="AR21" s="49">
        <v>3.0711780000000002</v>
      </c>
      <c r="AS21" s="49">
        <v>3.939076</v>
      </c>
      <c r="AT21" s="49">
        <v>4.0832259999999998</v>
      </c>
      <c r="AU21" s="48" t="s">
        <v>55</v>
      </c>
      <c r="AV21" s="49">
        <v>3.0685180000000001</v>
      </c>
      <c r="AW21" s="49">
        <v>3.3632949999999999</v>
      </c>
      <c r="AX21" s="49">
        <v>3.9197009999999999</v>
      </c>
      <c r="AY21" s="49">
        <v>4.056743</v>
      </c>
      <c r="AZ21" s="49">
        <v>4.3377819999999998</v>
      </c>
      <c r="BA21" s="49">
        <v>4.3337159999999999</v>
      </c>
      <c r="BB21" s="49">
        <v>4.8288080000000004</v>
      </c>
      <c r="BC21" s="48" t="s">
        <v>55</v>
      </c>
      <c r="BD21" s="48" t="s">
        <v>55</v>
      </c>
      <c r="BE21" s="48" t="s">
        <v>55</v>
      </c>
      <c r="BF21" s="49">
        <v>4.0928019999999998</v>
      </c>
      <c r="BG21" s="49">
        <v>4.7900090000000004</v>
      </c>
      <c r="BH21" s="49">
        <v>5.7561419999999996</v>
      </c>
      <c r="BI21" s="49">
        <v>6.5375529999999999</v>
      </c>
      <c r="BJ21" s="49">
        <v>6.4294169999999999</v>
      </c>
      <c r="BK21" s="49">
        <v>7.0844820000000004</v>
      </c>
      <c r="BL21" s="49">
        <v>6.5682900000000002</v>
      </c>
      <c r="BM21" s="49">
        <v>7.6181039999999998</v>
      </c>
      <c r="BN21" s="49">
        <v>8.2079780000000007</v>
      </c>
      <c r="BO21" s="49">
        <v>8.305911</v>
      </c>
      <c r="BP21" s="49">
        <v>8.0848809999999993</v>
      </c>
      <c r="BQ21" s="49">
        <v>8.3104300000000002</v>
      </c>
      <c r="BR21" s="49">
        <v>6.956054</v>
      </c>
      <c r="BS21" s="49">
        <v>6.6831699999999996</v>
      </c>
      <c r="BT21" s="49">
        <v>6.708151</v>
      </c>
      <c r="BU21" s="49">
        <v>6.7821559999999996</v>
      </c>
      <c r="BV21" s="49">
        <v>6.480588</v>
      </c>
      <c r="BW21" s="49">
        <v>6.3649069999999996</v>
      </c>
      <c r="BX21" s="49">
        <v>6.1806359999999998</v>
      </c>
      <c r="BY21" s="49">
        <v>4.9722400000000002</v>
      </c>
      <c r="BZ21" s="49">
        <v>4.0260129999999998</v>
      </c>
      <c r="CA21" s="49">
        <v>4.5564330000000002</v>
      </c>
      <c r="CB21" s="49">
        <v>4.5646389999999997</v>
      </c>
      <c r="CC21" s="49">
        <v>4.3858969999999999</v>
      </c>
      <c r="CD21" s="49">
        <v>3.833396</v>
      </c>
      <c r="CE21" s="49">
        <v>3.81189</v>
      </c>
      <c r="CF21" s="49">
        <v>3.2464819999999999</v>
      </c>
      <c r="CG21" s="49">
        <v>2.6024940000000001</v>
      </c>
      <c r="CH21" s="49">
        <v>3.0099849999999999</v>
      </c>
      <c r="CI21" s="49">
        <v>3.399718</v>
      </c>
      <c r="CJ21" s="49">
        <v>3.7193860000000001</v>
      </c>
      <c r="CK21" s="49">
        <v>4.1297040000000003</v>
      </c>
      <c r="CL21" s="49">
        <v>4.4932590000000001</v>
      </c>
      <c r="CM21" s="49">
        <v>4.7876029999999998</v>
      </c>
      <c r="CN21" s="49">
        <v>5.1396750000000004</v>
      </c>
      <c r="CO21" s="49">
        <v>8.0494900000000005</v>
      </c>
      <c r="CP21" s="49">
        <v>7.9633370000000001</v>
      </c>
      <c r="CQ21" s="49">
        <v>7.7490860000000001</v>
      </c>
      <c r="CR21" s="49">
        <v>6.881634</v>
      </c>
      <c r="CS21" s="49">
        <v>5.475517</v>
      </c>
      <c r="CT21" s="49">
        <v>5.062398</v>
      </c>
      <c r="CU21" s="49">
        <v>5.0610039999999996</v>
      </c>
      <c r="CV21" s="49">
        <v>4.8169240000000002</v>
      </c>
      <c r="CW21" s="49">
        <v>4.1142620000000001</v>
      </c>
      <c r="CX21" s="49">
        <v>4.0081280000000001</v>
      </c>
      <c r="CY21" s="49">
        <v>4.3473230000000003</v>
      </c>
      <c r="CZ21" s="49">
        <v>4.1927089999999998</v>
      </c>
      <c r="DA21" s="49">
        <v>4.8845409999999996</v>
      </c>
      <c r="DB21" s="49">
        <v>6.6915979999999999</v>
      </c>
      <c r="DC21" s="49">
        <v>8.1872609999999995</v>
      </c>
      <c r="DD21" s="49">
        <v>7.2762739999999999</v>
      </c>
      <c r="DE21" s="49">
        <v>6.324173</v>
      </c>
      <c r="DF21" s="49">
        <v>5.9452449999999999</v>
      </c>
      <c r="DG21" s="49">
        <v>5.3985380000000003</v>
      </c>
      <c r="DH21" s="49">
        <v>4.6700549999999996</v>
      </c>
      <c r="DI21" s="49">
        <v>3.2018970000000002</v>
      </c>
      <c r="DJ21" s="49">
        <v>2.858333</v>
      </c>
      <c r="DK21" s="49">
        <v>2.3605680000000002</v>
      </c>
      <c r="DL21" s="49">
        <v>2.1848190000000001</v>
      </c>
      <c r="DM21" s="49">
        <v>2.384722</v>
      </c>
      <c r="DN21" s="49">
        <v>2.2853569999999999</v>
      </c>
    </row>
    <row r="22" spans="1:118" x14ac:dyDescent="0.15">
      <c r="A22" s="45"/>
      <c r="B22" s="45" t="s">
        <v>444</v>
      </c>
      <c r="C22" s="48" t="s">
        <v>55</v>
      </c>
      <c r="D22" s="48" t="s">
        <v>55</v>
      </c>
      <c r="E22" s="48" t="s">
        <v>55</v>
      </c>
      <c r="F22" s="48" t="s">
        <v>55</v>
      </c>
      <c r="G22" s="48" t="s">
        <v>55</v>
      </c>
      <c r="H22" s="48" t="s">
        <v>55</v>
      </c>
      <c r="I22" s="48" t="s">
        <v>55</v>
      </c>
      <c r="J22" s="48" t="s">
        <v>55</v>
      </c>
      <c r="K22" s="48" t="s">
        <v>55</v>
      </c>
      <c r="L22" s="48" t="s">
        <v>55</v>
      </c>
      <c r="M22" s="48" t="s">
        <v>55</v>
      </c>
      <c r="N22" s="48" t="s">
        <v>55</v>
      </c>
      <c r="O22" s="48" t="s">
        <v>55</v>
      </c>
      <c r="P22" s="48" t="s">
        <v>55</v>
      </c>
      <c r="Q22" s="48" t="s">
        <v>55</v>
      </c>
      <c r="R22" s="48" t="s">
        <v>55</v>
      </c>
      <c r="S22" s="48" t="s">
        <v>55</v>
      </c>
      <c r="T22" s="48" t="s">
        <v>55</v>
      </c>
      <c r="U22" s="49">
        <v>1.902793</v>
      </c>
      <c r="V22" s="49">
        <v>1.7941929999999999</v>
      </c>
      <c r="W22" s="48" t="s">
        <v>55</v>
      </c>
      <c r="X22" s="48" t="s">
        <v>55</v>
      </c>
      <c r="Y22" s="48" t="s">
        <v>55</v>
      </c>
      <c r="Z22" s="48" t="s">
        <v>55</v>
      </c>
      <c r="AA22" s="48" t="s">
        <v>55</v>
      </c>
      <c r="AB22" s="48" t="s">
        <v>55</v>
      </c>
      <c r="AC22" s="49">
        <v>1.591925</v>
      </c>
      <c r="AD22" s="49">
        <v>1.5785929999999999</v>
      </c>
      <c r="AE22" s="49">
        <v>1.7602739999999999</v>
      </c>
      <c r="AF22" s="49">
        <v>1.680369</v>
      </c>
      <c r="AG22" s="49">
        <v>1.5261229999999999</v>
      </c>
      <c r="AH22" s="49">
        <v>1.554481</v>
      </c>
      <c r="AI22" s="48" t="s">
        <v>55</v>
      </c>
      <c r="AJ22" s="48" t="s">
        <v>55</v>
      </c>
      <c r="AK22" s="48" t="s">
        <v>55</v>
      </c>
      <c r="AL22" s="49">
        <v>2.0081869999999999</v>
      </c>
      <c r="AM22" s="49">
        <v>1.7595069999999999</v>
      </c>
      <c r="AN22" s="48" t="s">
        <v>55</v>
      </c>
      <c r="AO22" s="48" t="s">
        <v>55</v>
      </c>
      <c r="AP22" s="49">
        <v>2.0246240000000002</v>
      </c>
      <c r="AQ22" s="49">
        <v>2.0408849999999998</v>
      </c>
      <c r="AR22" s="49">
        <v>2.426418</v>
      </c>
      <c r="AS22" s="49">
        <v>3.0626829999999998</v>
      </c>
      <c r="AT22" s="49">
        <v>3.317456</v>
      </c>
      <c r="AU22" s="48" t="s">
        <v>55</v>
      </c>
      <c r="AV22" s="49">
        <v>2.700469</v>
      </c>
      <c r="AW22" s="49">
        <v>2.8764699999999999</v>
      </c>
      <c r="AX22" s="49">
        <v>3.4047149999999999</v>
      </c>
      <c r="AY22" s="49">
        <v>3.535857</v>
      </c>
      <c r="AZ22" s="49">
        <v>3.8530129999999998</v>
      </c>
      <c r="BA22" s="49">
        <v>3.5189560000000002</v>
      </c>
      <c r="BB22" s="49">
        <v>3.855817</v>
      </c>
      <c r="BC22" s="48" t="s">
        <v>55</v>
      </c>
      <c r="BD22" s="48" t="s">
        <v>55</v>
      </c>
      <c r="BE22" s="48" t="s">
        <v>55</v>
      </c>
      <c r="BF22" s="49">
        <v>3.398536</v>
      </c>
      <c r="BG22" s="49">
        <v>3.4965869999999999</v>
      </c>
      <c r="BH22" s="49">
        <v>4.0372339999999998</v>
      </c>
      <c r="BI22" s="49">
        <v>5.314578</v>
      </c>
      <c r="BJ22" s="49">
        <v>5.7388669999999999</v>
      </c>
      <c r="BK22" s="49">
        <v>5.7947860000000002</v>
      </c>
      <c r="BL22" s="49">
        <v>5.5298660000000002</v>
      </c>
      <c r="BM22" s="49">
        <v>5.7495459999999996</v>
      </c>
      <c r="BN22" s="49">
        <v>7.1749900000000002</v>
      </c>
      <c r="BO22" s="49">
        <v>6.5612000000000004</v>
      </c>
      <c r="BP22" s="49">
        <v>7.209803</v>
      </c>
      <c r="BQ22" s="49">
        <v>5.5491619999999999</v>
      </c>
      <c r="BR22" s="49">
        <v>5.3358309999999998</v>
      </c>
      <c r="BS22" s="49">
        <v>5.917529</v>
      </c>
      <c r="BT22" s="49">
        <v>5.9224560000000004</v>
      </c>
      <c r="BU22" s="49">
        <v>6.3375620000000001</v>
      </c>
      <c r="BV22" s="49">
        <v>5.8921250000000001</v>
      </c>
      <c r="BW22" s="49">
        <v>5.8456469999999996</v>
      </c>
      <c r="BX22" s="49">
        <v>4.4677639999999998</v>
      </c>
      <c r="BY22" s="49">
        <v>3.3778329999999999</v>
      </c>
      <c r="BZ22" s="49">
        <v>3.161343</v>
      </c>
      <c r="CA22" s="49">
        <v>3.4471829999999999</v>
      </c>
      <c r="CB22" s="49">
        <v>3.9845809999999999</v>
      </c>
      <c r="CC22" s="49">
        <v>3.6127120000000001</v>
      </c>
      <c r="CD22" s="49">
        <v>3.1787380000000001</v>
      </c>
      <c r="CE22" s="49">
        <v>2.654598</v>
      </c>
      <c r="CF22" s="49">
        <v>2.3281830000000001</v>
      </c>
      <c r="CG22" s="49">
        <v>2.0073759999999998</v>
      </c>
      <c r="CH22" s="49">
        <v>2.281574</v>
      </c>
      <c r="CI22" s="49">
        <v>2.482942</v>
      </c>
      <c r="CJ22" s="49">
        <v>3.2216049999999998</v>
      </c>
      <c r="CK22" s="49">
        <v>3.6068769999999999</v>
      </c>
      <c r="CL22" s="49">
        <v>3.8928509999999998</v>
      </c>
      <c r="CM22" s="49">
        <v>4.0339070000000001</v>
      </c>
      <c r="CN22" s="49">
        <v>4.5677919999999999</v>
      </c>
      <c r="CO22" s="49">
        <v>4.7095979999999997</v>
      </c>
      <c r="CP22" s="49">
        <v>6.1755040000000001</v>
      </c>
      <c r="CQ22" s="49">
        <v>5.2979349999999998</v>
      </c>
      <c r="CR22" s="49">
        <v>5.2334059999999996</v>
      </c>
      <c r="CS22" s="49">
        <v>4.4840429999999998</v>
      </c>
      <c r="CT22" s="49">
        <v>3.9620730000000002</v>
      </c>
      <c r="CU22" s="49">
        <v>3.9925259999999998</v>
      </c>
      <c r="CV22" s="49">
        <v>3.8160729999999998</v>
      </c>
      <c r="CW22" s="49">
        <v>3.230804</v>
      </c>
      <c r="CX22" s="49">
        <v>3.1593499999999999</v>
      </c>
      <c r="CY22" s="49">
        <v>2.302759</v>
      </c>
      <c r="CZ22" s="49">
        <v>3.0039570000000002</v>
      </c>
      <c r="DA22" s="49">
        <v>3.7324980000000001</v>
      </c>
      <c r="DB22" s="49">
        <v>4.518065</v>
      </c>
      <c r="DC22" s="49">
        <v>6.6526899999999998</v>
      </c>
      <c r="DD22" s="49">
        <v>5.0018409999999998</v>
      </c>
      <c r="DE22" s="49">
        <v>4.7781130000000003</v>
      </c>
      <c r="DF22" s="49">
        <v>3.5883039999999999</v>
      </c>
      <c r="DG22" s="49">
        <v>3.4081239999999999</v>
      </c>
      <c r="DH22" s="49">
        <v>2.601502</v>
      </c>
      <c r="DI22" s="49">
        <v>2.4113929999999999</v>
      </c>
      <c r="DJ22" s="49">
        <v>1.9257960000000001</v>
      </c>
      <c r="DK22" s="49">
        <v>1.837521</v>
      </c>
      <c r="DL22" s="49">
        <v>1.7511190000000001</v>
      </c>
      <c r="DM22" s="49">
        <v>1.8899220000000001</v>
      </c>
      <c r="DN22" s="49">
        <v>1.8321160000000001</v>
      </c>
    </row>
    <row r="23" spans="1:118" x14ac:dyDescent="0.15">
      <c r="A23" s="45"/>
      <c r="B23" s="45" t="s">
        <v>445</v>
      </c>
      <c r="C23" s="48" t="s">
        <v>55</v>
      </c>
      <c r="D23" s="48" t="s">
        <v>55</v>
      </c>
      <c r="E23" s="48" t="s">
        <v>55</v>
      </c>
      <c r="F23" s="48" t="s">
        <v>55</v>
      </c>
      <c r="G23" s="48" t="s">
        <v>55</v>
      </c>
      <c r="H23" s="48" t="s">
        <v>55</v>
      </c>
      <c r="I23" s="48" t="s">
        <v>55</v>
      </c>
      <c r="J23" s="48" t="s">
        <v>55</v>
      </c>
      <c r="K23" s="48" t="s">
        <v>55</v>
      </c>
      <c r="L23" s="48" t="s">
        <v>55</v>
      </c>
      <c r="M23" s="48" t="s">
        <v>55</v>
      </c>
      <c r="N23" s="48" t="s">
        <v>55</v>
      </c>
      <c r="O23" s="48" t="s">
        <v>55</v>
      </c>
      <c r="P23" s="48" t="s">
        <v>55</v>
      </c>
      <c r="Q23" s="48" t="s">
        <v>55</v>
      </c>
      <c r="R23" s="48" t="s">
        <v>55</v>
      </c>
      <c r="S23" s="48" t="s">
        <v>55</v>
      </c>
      <c r="T23" s="48" t="s">
        <v>55</v>
      </c>
      <c r="U23" s="49">
        <v>1.902793</v>
      </c>
      <c r="V23" s="49">
        <v>1.9372579999999999</v>
      </c>
      <c r="W23" s="48" t="s">
        <v>55</v>
      </c>
      <c r="X23" s="48" t="s">
        <v>55</v>
      </c>
      <c r="Y23" s="48" t="s">
        <v>55</v>
      </c>
      <c r="Z23" s="48" t="s">
        <v>55</v>
      </c>
      <c r="AA23" s="48" t="s">
        <v>55</v>
      </c>
      <c r="AB23" s="48" t="s">
        <v>55</v>
      </c>
      <c r="AC23" s="49">
        <v>1.6189960000000001</v>
      </c>
      <c r="AD23" s="49">
        <v>1.9390940000000001</v>
      </c>
      <c r="AE23" s="49">
        <v>1.9337089999999999</v>
      </c>
      <c r="AF23" s="49">
        <v>1.7164489999999999</v>
      </c>
      <c r="AG23" s="49">
        <v>1.571261</v>
      </c>
      <c r="AH23" s="49">
        <v>1.614554</v>
      </c>
      <c r="AI23" s="48" t="s">
        <v>55</v>
      </c>
      <c r="AJ23" s="48" t="s">
        <v>55</v>
      </c>
      <c r="AK23" s="48" t="s">
        <v>55</v>
      </c>
      <c r="AL23" s="49">
        <v>2.055329</v>
      </c>
      <c r="AM23" s="49">
        <v>1.98451</v>
      </c>
      <c r="AN23" s="48" t="s">
        <v>55</v>
      </c>
      <c r="AO23" s="48" t="s">
        <v>55</v>
      </c>
      <c r="AP23" s="49">
        <v>2.181184</v>
      </c>
      <c r="AQ23" s="49">
        <v>2.6665100000000002</v>
      </c>
      <c r="AR23" s="49">
        <v>3.0216249999999998</v>
      </c>
      <c r="AS23" s="49">
        <v>3.880506</v>
      </c>
      <c r="AT23" s="49">
        <v>3.4618530000000001</v>
      </c>
      <c r="AU23" s="48" t="s">
        <v>55</v>
      </c>
      <c r="AV23" s="49">
        <v>3.0685180000000001</v>
      </c>
      <c r="AW23" s="49">
        <v>3.3632949999999999</v>
      </c>
      <c r="AX23" s="49">
        <v>3.7887520000000001</v>
      </c>
      <c r="AY23" s="49">
        <v>3.985519</v>
      </c>
      <c r="AZ23" s="49">
        <v>4.2405229999999996</v>
      </c>
      <c r="BA23" s="49">
        <v>4.2349670000000001</v>
      </c>
      <c r="BB23" s="49">
        <v>4.2382809999999997</v>
      </c>
      <c r="BC23" s="48" t="s">
        <v>55</v>
      </c>
      <c r="BD23" s="48" t="s">
        <v>55</v>
      </c>
      <c r="BE23" s="48" t="s">
        <v>55</v>
      </c>
      <c r="BF23" s="49">
        <v>3.8579110000000001</v>
      </c>
      <c r="BG23" s="49">
        <v>3.8726889999999998</v>
      </c>
      <c r="BH23" s="49">
        <v>5.4973049999999999</v>
      </c>
      <c r="BI23" s="49">
        <v>6.3822029999999996</v>
      </c>
      <c r="BJ23" s="49">
        <v>6.1308879999999997</v>
      </c>
      <c r="BK23" s="49">
        <v>6.4300129999999998</v>
      </c>
      <c r="BL23" s="49">
        <v>5.6824570000000003</v>
      </c>
      <c r="BM23" s="49">
        <v>7.3707209999999996</v>
      </c>
      <c r="BN23" s="49">
        <v>8.2079780000000007</v>
      </c>
      <c r="BO23" s="49">
        <v>7.1199300000000001</v>
      </c>
      <c r="BP23" s="49">
        <v>8.0848809999999993</v>
      </c>
      <c r="BQ23" s="49">
        <v>5.5491619999999999</v>
      </c>
      <c r="BR23" s="49">
        <v>5.8549610000000003</v>
      </c>
      <c r="BS23" s="49">
        <v>6.5943389999999997</v>
      </c>
      <c r="BT23" s="49">
        <v>6.4168599999999998</v>
      </c>
      <c r="BU23" s="49">
        <v>6.4399160000000002</v>
      </c>
      <c r="BV23" s="49">
        <v>6.1931469999999997</v>
      </c>
      <c r="BW23" s="49">
        <v>6.2340330000000002</v>
      </c>
      <c r="BX23" s="49">
        <v>4.6011519999999999</v>
      </c>
      <c r="BY23" s="49">
        <v>4.0295230000000002</v>
      </c>
      <c r="BZ23" s="49">
        <v>3.5319660000000002</v>
      </c>
      <c r="CA23" s="49">
        <v>4.4259130000000004</v>
      </c>
      <c r="CB23" s="49">
        <v>4.2576530000000004</v>
      </c>
      <c r="CC23" s="49">
        <v>3.6266289999999999</v>
      </c>
      <c r="CD23" s="49">
        <v>3.5421960000000001</v>
      </c>
      <c r="CE23" s="49">
        <v>2.7042190000000002</v>
      </c>
      <c r="CF23" s="49">
        <v>2.3877790000000001</v>
      </c>
      <c r="CG23" s="49">
        <v>2.2261440000000001</v>
      </c>
      <c r="CH23" s="49">
        <v>2.8802690000000002</v>
      </c>
      <c r="CI23" s="49">
        <v>3.3263669999999999</v>
      </c>
      <c r="CJ23" s="49">
        <v>3.6973790000000002</v>
      </c>
      <c r="CK23" s="49">
        <v>3.9961790000000001</v>
      </c>
      <c r="CL23" s="49">
        <v>4.0061840000000002</v>
      </c>
      <c r="CM23" s="49">
        <v>4.7876029999999998</v>
      </c>
      <c r="CN23" s="49">
        <v>4.6346809999999996</v>
      </c>
      <c r="CO23" s="49">
        <v>7.2530099999999997</v>
      </c>
      <c r="CP23" s="49">
        <v>7.253571</v>
      </c>
      <c r="CQ23" s="49">
        <v>5.8552689999999998</v>
      </c>
      <c r="CR23" s="49">
        <v>5.3026809999999998</v>
      </c>
      <c r="CS23" s="49">
        <v>4.9531989999999997</v>
      </c>
      <c r="CT23" s="49">
        <v>4.1001240000000001</v>
      </c>
      <c r="CU23" s="49">
        <v>4.7815500000000002</v>
      </c>
      <c r="CV23" s="49">
        <v>4.0386899999999999</v>
      </c>
      <c r="CW23" s="49">
        <v>3.888258</v>
      </c>
      <c r="CX23" s="49">
        <v>3.5009839999999999</v>
      </c>
      <c r="CY23" s="49">
        <v>3.191214</v>
      </c>
      <c r="CZ23" s="49">
        <v>3.7086070000000002</v>
      </c>
      <c r="DA23" s="49">
        <v>4.6273650000000002</v>
      </c>
      <c r="DB23" s="49">
        <v>6.6030049999999996</v>
      </c>
      <c r="DC23" s="49">
        <v>6.9795040000000004</v>
      </c>
      <c r="DD23" s="49">
        <v>5.6902850000000003</v>
      </c>
      <c r="DE23" s="49">
        <v>4.7781130000000003</v>
      </c>
      <c r="DF23" s="49">
        <v>3.6868720000000001</v>
      </c>
      <c r="DG23" s="49">
        <v>4.6788129999999999</v>
      </c>
      <c r="DH23" s="49">
        <v>2.601502</v>
      </c>
      <c r="DI23" s="49">
        <v>2.4406150000000002</v>
      </c>
      <c r="DJ23" s="49">
        <v>2.0097010000000002</v>
      </c>
      <c r="DK23" s="49">
        <v>2.1673580000000001</v>
      </c>
      <c r="DL23" s="49">
        <v>2.1536740000000001</v>
      </c>
      <c r="DM23" s="49">
        <v>2.0476619999999999</v>
      </c>
      <c r="DN23" s="49">
        <v>2.1403810000000001</v>
      </c>
    </row>
    <row r="24" spans="1:118" x14ac:dyDescent="0.15">
      <c r="A24" s="42"/>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c r="BP24" s="45"/>
      <c r="BQ24" s="45"/>
      <c r="BR24" s="45"/>
      <c r="BS24" s="45"/>
      <c r="BT24" s="45"/>
      <c r="BU24" s="45"/>
      <c r="BV24" s="45"/>
      <c r="BW24" s="45"/>
      <c r="BX24" s="45"/>
      <c r="BY24" s="45"/>
      <c r="BZ24" s="45"/>
      <c r="CA24" s="45"/>
      <c r="CB24" s="45"/>
      <c r="CC24" s="45"/>
      <c r="CD24" s="45"/>
      <c r="CE24" s="45"/>
      <c r="CF24" s="45"/>
      <c r="CG24" s="45"/>
      <c r="CH24" s="45"/>
      <c r="CI24" s="45"/>
      <c r="CJ24" s="45"/>
      <c r="CK24" s="45"/>
      <c r="CL24" s="45"/>
      <c r="CM24" s="45"/>
      <c r="CN24" s="45"/>
      <c r="CO24" s="45"/>
      <c r="CP24" s="45"/>
      <c r="CQ24" s="45"/>
      <c r="CR24" s="45"/>
      <c r="CS24" s="45"/>
      <c r="CT24" s="45"/>
      <c r="CU24" s="45"/>
      <c r="CV24" s="45"/>
      <c r="CW24" s="45"/>
      <c r="CX24" s="45"/>
      <c r="CY24" s="45"/>
      <c r="CZ24" s="45"/>
      <c r="DA24" s="45"/>
      <c r="DB24" s="45"/>
      <c r="DC24" s="45"/>
      <c r="DD24" s="45"/>
      <c r="DE24" s="45"/>
      <c r="DF24" s="45"/>
      <c r="DG24" s="45"/>
      <c r="DH24" s="45"/>
      <c r="DI24" s="45"/>
      <c r="DJ24" s="45"/>
      <c r="DK24" s="45"/>
      <c r="DL24" s="45"/>
      <c r="DM24" s="45"/>
      <c r="DN24" s="45"/>
    </row>
    <row r="25" spans="1:118" x14ac:dyDescent="0.15">
      <c r="A25" s="42" t="s">
        <v>447</v>
      </c>
      <c r="B25" s="45" t="s">
        <v>442</v>
      </c>
      <c r="C25" s="46" t="s">
        <v>55</v>
      </c>
      <c r="D25" s="46" t="s">
        <v>55</v>
      </c>
      <c r="E25" s="46" t="s">
        <v>55</v>
      </c>
      <c r="F25" s="46" t="s">
        <v>55</v>
      </c>
      <c r="G25" s="46" t="s">
        <v>55</v>
      </c>
      <c r="H25" s="46" t="s">
        <v>55</v>
      </c>
      <c r="I25" s="46" t="s">
        <v>55</v>
      </c>
      <c r="J25" s="46" t="s">
        <v>55</v>
      </c>
      <c r="K25" s="46" t="s">
        <v>55</v>
      </c>
      <c r="L25" s="46" t="s">
        <v>55</v>
      </c>
      <c r="M25" s="46" t="s">
        <v>55</v>
      </c>
      <c r="N25" s="46" t="s">
        <v>55</v>
      </c>
      <c r="O25" s="47">
        <v>12.262509454545455</v>
      </c>
      <c r="P25" s="47">
        <v>11.043537396825396</v>
      </c>
      <c r="Q25" s="47">
        <v>9.1903275781250002</v>
      </c>
      <c r="R25" s="47">
        <v>10.297949296875</v>
      </c>
      <c r="S25" s="47">
        <v>9.7369439836065581</v>
      </c>
      <c r="T25" s="47">
        <v>10.670219396825397</v>
      </c>
      <c r="U25" s="47">
        <v>9.6651938749999999</v>
      </c>
      <c r="V25" s="47">
        <v>9.1674336093749993</v>
      </c>
      <c r="W25" s="47">
        <v>9.4688664285714292</v>
      </c>
      <c r="X25" s="47">
        <v>7.2909473174603177</v>
      </c>
      <c r="Y25" s="47">
        <v>6.9802386031746035</v>
      </c>
      <c r="Z25" s="47">
        <v>6.5721011269841272</v>
      </c>
      <c r="AA25" s="47">
        <v>7.4404610322580647</v>
      </c>
      <c r="AB25" s="47">
        <v>7.556729349206349</v>
      </c>
      <c r="AC25" s="47">
        <v>6.9065133898305087</v>
      </c>
      <c r="AD25" s="47">
        <v>6.9796729531250001</v>
      </c>
      <c r="AE25" s="47">
        <v>7.1400051666666666</v>
      </c>
      <c r="AF25" s="47">
        <v>7.0595082656250003</v>
      </c>
      <c r="AG25" s="47">
        <v>6.2949956718750002</v>
      </c>
      <c r="AH25" s="47">
        <v>6.3524316250000004</v>
      </c>
      <c r="AI25" s="47">
        <v>6.3097818360655742</v>
      </c>
      <c r="AJ25" s="47">
        <v>6.7415153968253971</v>
      </c>
      <c r="AK25" s="47">
        <v>7.7165626249999999</v>
      </c>
      <c r="AL25" s="47">
        <v>9.1652464062500005</v>
      </c>
      <c r="AM25" s="47">
        <v>9.002713145161291</v>
      </c>
      <c r="AN25" s="47">
        <v>8.1781525967741935</v>
      </c>
      <c r="AO25" s="47">
        <v>8.6072190312500005</v>
      </c>
      <c r="AP25" s="47">
        <v>9.3276575000000008</v>
      </c>
      <c r="AQ25" s="47">
        <v>10.647858262295081</v>
      </c>
      <c r="AR25" s="47">
        <v>12.730224859374999</v>
      </c>
      <c r="AS25" s="47">
        <v>15.489646</v>
      </c>
      <c r="AT25" s="47">
        <v>14.11675465079365</v>
      </c>
      <c r="AU25" s="47">
        <v>13.627270306451614</v>
      </c>
      <c r="AV25" s="47">
        <v>12.061204825396825</v>
      </c>
      <c r="AW25" s="47">
        <v>11.559209793650794</v>
      </c>
      <c r="AX25" s="47">
        <v>12.722745428571429</v>
      </c>
      <c r="AY25" s="47">
        <v>12.956217852459016</v>
      </c>
      <c r="AZ25" s="47">
        <v>14.33222834920635</v>
      </c>
      <c r="BA25" s="47">
        <v>13.998750095238096</v>
      </c>
      <c r="BB25" s="47">
        <v>15.336537765625</v>
      </c>
      <c r="BC25" s="47">
        <v>15.088104557377049</v>
      </c>
      <c r="BD25" s="47">
        <v>25.400222515625</v>
      </c>
      <c r="BE25" s="47">
        <v>22.879274421874999</v>
      </c>
      <c r="BF25" s="47">
        <v>10.1004053125</v>
      </c>
      <c r="BG25" s="47">
        <v>10.943220475409836</v>
      </c>
      <c r="BH25" s="47">
        <v>11.844583349206349</v>
      </c>
      <c r="BI25" s="47">
        <v>13.28341615625</v>
      </c>
      <c r="BJ25" s="47">
        <v>16.351699374999999</v>
      </c>
      <c r="BK25" s="47">
        <v>17.552426590163936</v>
      </c>
      <c r="BL25" s="47">
        <v>16.766406746031745</v>
      </c>
      <c r="BM25" s="47">
        <v>19.13536221875</v>
      </c>
      <c r="BN25" s="47">
        <v>22.269533140625001</v>
      </c>
      <c r="BO25" s="47">
        <v>22.736499451612904</v>
      </c>
      <c r="BP25" s="47">
        <v>23.413998015873016</v>
      </c>
      <c r="BQ25" s="47">
        <v>22.147044218750001</v>
      </c>
      <c r="BR25" s="47">
        <v>18.797089809523811</v>
      </c>
      <c r="BS25" s="47">
        <v>18.191826306451613</v>
      </c>
      <c r="BT25" s="47">
        <v>15.793522142857142</v>
      </c>
      <c r="BU25" s="47">
        <v>15.743337968253968</v>
      </c>
      <c r="BV25" s="47">
        <v>14.238059580645162</v>
      </c>
      <c r="BW25" s="47">
        <v>13.90071925</v>
      </c>
      <c r="BX25" s="47">
        <v>12.176118625000001</v>
      </c>
      <c r="BY25" s="47">
        <v>8.8171666406250004</v>
      </c>
      <c r="BZ25" s="47">
        <v>8.2789091093750002</v>
      </c>
      <c r="CA25" s="47">
        <v>9.4260973770491798</v>
      </c>
      <c r="CB25" s="47">
        <v>11.067116158730158</v>
      </c>
      <c r="CC25" s="47">
        <v>11.0261154375</v>
      </c>
      <c r="CD25" s="47">
        <v>10.171921359375</v>
      </c>
      <c r="CE25" s="47">
        <v>10.084435704918032</v>
      </c>
      <c r="CF25" s="47">
        <v>8.5718999365079362</v>
      </c>
      <c r="CG25" s="47">
        <v>6.5486058749999998</v>
      </c>
      <c r="CH25" s="47">
        <v>6.97878403125</v>
      </c>
      <c r="CI25" s="47">
        <v>7.0648132295081965</v>
      </c>
      <c r="CJ25" s="47">
        <v>8.95554459375</v>
      </c>
      <c r="CK25" s="47">
        <v>10.359066468749999</v>
      </c>
      <c r="CL25" s="47">
        <v>11.581322888888888</v>
      </c>
      <c r="CM25" s="47">
        <v>12.573579016129033</v>
      </c>
      <c r="CN25" s="47">
        <v>12.27774619047619</v>
      </c>
      <c r="CO25" s="47">
        <v>14.614281333333333</v>
      </c>
      <c r="CP25" s="47">
        <v>17.767221269841269</v>
      </c>
      <c r="CQ25" s="47">
        <v>16.246514704918031</v>
      </c>
      <c r="CR25" s="47">
        <v>15.907053890625001</v>
      </c>
      <c r="CS25" s="47">
        <v>13.818758587301588</v>
      </c>
      <c r="CT25" s="47">
        <v>13.002734841269842</v>
      </c>
      <c r="CU25" s="47">
        <v>12.652781327868853</v>
      </c>
      <c r="CV25" s="47">
        <v>10.883644746031745</v>
      </c>
      <c r="CW25" s="47">
        <v>9.7556738593749994</v>
      </c>
      <c r="CX25" s="47">
        <v>10.288749238095239</v>
      </c>
      <c r="CY25" s="47">
        <v>11.239920419354839</v>
      </c>
      <c r="CZ25" s="47">
        <v>11.340199317460318</v>
      </c>
      <c r="DA25" s="47">
        <v>14.991277921875</v>
      </c>
      <c r="DB25" s="47">
        <v>20.138254437499999</v>
      </c>
      <c r="DC25" s="47">
        <v>26.43137826229508</v>
      </c>
      <c r="DD25" s="47">
        <v>23.911347444444445</v>
      </c>
      <c r="DE25" s="47">
        <v>22.949193125000001</v>
      </c>
      <c r="DF25" s="47">
        <v>23.007434265625001</v>
      </c>
      <c r="DG25" s="47">
        <v>20.578086241935484</v>
      </c>
      <c r="DH25" s="47">
        <v>16.534982500000002</v>
      </c>
      <c r="DI25" s="47">
        <v>10.61669996875</v>
      </c>
      <c r="DJ25" s="47">
        <v>6.8495473968253968</v>
      </c>
      <c r="DK25" s="47">
        <v>4.7155777580645157</v>
      </c>
      <c r="DL25" s="47">
        <v>3.4703587903225808</v>
      </c>
      <c r="DM25" s="47">
        <v>3.5755774920634922</v>
      </c>
      <c r="DN25" s="47">
        <v>3.0641942682926828</v>
      </c>
    </row>
    <row r="26" spans="1:118" x14ac:dyDescent="0.15">
      <c r="A26" s="45"/>
      <c r="B26" s="45" t="s">
        <v>443</v>
      </c>
      <c r="C26" s="48" t="s">
        <v>55</v>
      </c>
      <c r="D26" s="48" t="s">
        <v>55</v>
      </c>
      <c r="E26" s="48" t="s">
        <v>55</v>
      </c>
      <c r="F26" s="48" t="s">
        <v>55</v>
      </c>
      <c r="G26" s="48" t="s">
        <v>55</v>
      </c>
      <c r="H26" s="48" t="s">
        <v>55</v>
      </c>
      <c r="I26" s="48" t="s">
        <v>55</v>
      </c>
      <c r="J26" s="48" t="s">
        <v>55</v>
      </c>
      <c r="K26" s="48" t="s">
        <v>55</v>
      </c>
      <c r="L26" s="48" t="s">
        <v>55</v>
      </c>
      <c r="M26" s="48" t="s">
        <v>55</v>
      </c>
      <c r="N26" s="48" t="s">
        <v>55</v>
      </c>
      <c r="O26" s="49">
        <v>12.884043999999999</v>
      </c>
      <c r="P26" s="49">
        <v>12.05805</v>
      </c>
      <c r="Q26" s="49">
        <v>11.197981</v>
      </c>
      <c r="R26" s="49">
        <v>11.320114</v>
      </c>
      <c r="S26" s="49">
        <v>10.445188</v>
      </c>
      <c r="T26" s="49">
        <v>11.871376</v>
      </c>
      <c r="U26" s="49">
        <v>10.329458000000001</v>
      </c>
      <c r="V26" s="49">
        <v>9.5941290000000006</v>
      </c>
      <c r="W26" s="49">
        <v>10.318697999999999</v>
      </c>
      <c r="X26" s="49">
        <v>9.0386799999999994</v>
      </c>
      <c r="Y26" s="49">
        <v>7.3676000000000004</v>
      </c>
      <c r="Z26" s="49">
        <v>6.9110990000000001</v>
      </c>
      <c r="AA26" s="49">
        <v>8.100225</v>
      </c>
      <c r="AB26" s="49">
        <v>7.9439869999999999</v>
      </c>
      <c r="AC26" s="49">
        <v>7.4492929999999999</v>
      </c>
      <c r="AD26" s="49">
        <v>7.5427460000000002</v>
      </c>
      <c r="AE26" s="49">
        <v>7.5782379999999998</v>
      </c>
      <c r="AF26" s="49">
        <v>7.4739599999999999</v>
      </c>
      <c r="AG26" s="49">
        <v>6.6395270000000002</v>
      </c>
      <c r="AH26" s="49">
        <v>6.7859230000000004</v>
      </c>
      <c r="AI26" s="49">
        <v>6.5510970000000004</v>
      </c>
      <c r="AJ26" s="49">
        <v>7.0637259999999999</v>
      </c>
      <c r="AK26" s="49">
        <v>8.7806689999999996</v>
      </c>
      <c r="AL26" s="49">
        <v>9.8553820000000005</v>
      </c>
      <c r="AM26" s="49">
        <v>9.4577650000000002</v>
      </c>
      <c r="AN26" s="49">
        <v>9.1570470000000004</v>
      </c>
      <c r="AO26" s="49">
        <v>9.0465999999999998</v>
      </c>
      <c r="AP26" s="49">
        <v>10.009017</v>
      </c>
      <c r="AQ26" s="49">
        <v>12.371798</v>
      </c>
      <c r="AR26" s="49">
        <v>14.337192999999999</v>
      </c>
      <c r="AS26" s="49">
        <v>17.857379000000002</v>
      </c>
      <c r="AT26" s="49">
        <v>16.546600999999999</v>
      </c>
      <c r="AU26" s="49">
        <v>14.469018999999999</v>
      </c>
      <c r="AV26" s="49">
        <v>13.21383</v>
      </c>
      <c r="AW26" s="49">
        <v>12.084218999999999</v>
      </c>
      <c r="AX26" s="49">
        <v>13.646159000000001</v>
      </c>
      <c r="AY26" s="49">
        <v>14.123262</v>
      </c>
      <c r="AZ26" s="49">
        <v>15.056568</v>
      </c>
      <c r="BA26" s="49">
        <v>15.387463</v>
      </c>
      <c r="BB26" s="49">
        <v>17.050293</v>
      </c>
      <c r="BC26" s="49">
        <v>18.816776000000001</v>
      </c>
      <c r="BD26" s="49">
        <v>38.061647000000001</v>
      </c>
      <c r="BE26" s="49">
        <v>31.277552</v>
      </c>
      <c r="BF26" s="49">
        <v>14.501961</v>
      </c>
      <c r="BG26" s="49">
        <v>13.166100999999999</v>
      </c>
      <c r="BH26" s="49">
        <v>13.404382</v>
      </c>
      <c r="BI26" s="49">
        <v>14.915208</v>
      </c>
      <c r="BJ26" s="49">
        <v>17.930468000000001</v>
      </c>
      <c r="BK26" s="49">
        <v>19.461323</v>
      </c>
      <c r="BL26" s="49">
        <v>18.166087999999998</v>
      </c>
      <c r="BM26" s="49">
        <v>21.74492</v>
      </c>
      <c r="BN26" s="49">
        <v>24.586053</v>
      </c>
      <c r="BO26" s="49">
        <v>24.8794</v>
      </c>
      <c r="BP26" s="49">
        <v>24.879825</v>
      </c>
      <c r="BQ26" s="49">
        <v>24.971733</v>
      </c>
      <c r="BR26" s="49">
        <v>21.647454</v>
      </c>
      <c r="BS26" s="49">
        <v>19.327784999999999</v>
      </c>
      <c r="BT26" s="49">
        <v>17.807072000000002</v>
      </c>
      <c r="BU26" s="49">
        <v>16.490987000000001</v>
      </c>
      <c r="BV26" s="49">
        <v>15.363642</v>
      </c>
      <c r="BW26" s="49">
        <v>14.352088</v>
      </c>
      <c r="BX26" s="49">
        <v>13.936579999999999</v>
      </c>
      <c r="BY26" s="49">
        <v>10.485061999999999</v>
      </c>
      <c r="BZ26" s="49">
        <v>9.2283299999999997</v>
      </c>
      <c r="CA26" s="49">
        <v>11.412515000000001</v>
      </c>
      <c r="CB26" s="49">
        <v>11.888007999999999</v>
      </c>
      <c r="CC26" s="49">
        <v>11.523552</v>
      </c>
      <c r="CD26" s="49">
        <v>11.856541999999999</v>
      </c>
      <c r="CE26" s="49">
        <v>11.223884999999999</v>
      </c>
      <c r="CF26" s="49">
        <v>9.597906</v>
      </c>
      <c r="CG26" s="49">
        <v>7.2715529999999999</v>
      </c>
      <c r="CH26" s="49">
        <v>7.993004</v>
      </c>
      <c r="CI26" s="49">
        <v>8.656447</v>
      </c>
      <c r="CJ26" s="49">
        <v>9.9939920000000004</v>
      </c>
      <c r="CK26" s="49">
        <v>11.436978999999999</v>
      </c>
      <c r="CL26" s="49">
        <v>12.756971</v>
      </c>
      <c r="CM26" s="49">
        <v>13.715358</v>
      </c>
      <c r="CN26" s="49">
        <v>13.485459000000001</v>
      </c>
      <c r="CO26" s="49">
        <v>19.542556000000001</v>
      </c>
      <c r="CP26" s="49">
        <v>19.388843999999999</v>
      </c>
      <c r="CQ26" s="49">
        <v>19.132194999999999</v>
      </c>
      <c r="CR26" s="49">
        <v>17.774505999999999</v>
      </c>
      <c r="CS26" s="49">
        <v>14.757243000000001</v>
      </c>
      <c r="CT26" s="49">
        <v>14.303604999999999</v>
      </c>
      <c r="CU26" s="49">
        <v>13.784782999999999</v>
      </c>
      <c r="CV26" s="49">
        <v>12.042989</v>
      </c>
      <c r="CW26" s="49">
        <v>10.621195</v>
      </c>
      <c r="CX26" s="49">
        <v>11.316420000000001</v>
      </c>
      <c r="CY26" s="49">
        <v>13.095096</v>
      </c>
      <c r="CZ26" s="49">
        <v>14.325161</v>
      </c>
      <c r="DA26" s="49">
        <v>16.535623999999999</v>
      </c>
      <c r="DB26" s="49">
        <v>23.785477</v>
      </c>
      <c r="DC26" s="49">
        <v>30.270250000000001</v>
      </c>
      <c r="DD26" s="49">
        <v>27.430368000000001</v>
      </c>
      <c r="DE26" s="49">
        <v>25.313538000000001</v>
      </c>
      <c r="DF26" s="49">
        <v>28.483995</v>
      </c>
      <c r="DG26" s="49">
        <v>24.522281</v>
      </c>
      <c r="DH26" s="49">
        <v>22.498463999999998</v>
      </c>
      <c r="DI26" s="49">
        <v>14.731088</v>
      </c>
      <c r="DJ26" s="49">
        <v>9.7053030000000007</v>
      </c>
      <c r="DK26" s="49">
        <v>5.7237939999999998</v>
      </c>
      <c r="DL26" s="49">
        <v>3.956728</v>
      </c>
      <c r="DM26" s="49">
        <v>4.026033</v>
      </c>
      <c r="DN26" s="49">
        <v>3.6017839999999999</v>
      </c>
    </row>
    <row r="27" spans="1:118" x14ac:dyDescent="0.15">
      <c r="A27" s="45"/>
      <c r="B27" s="45" t="s">
        <v>444</v>
      </c>
      <c r="C27" s="48" t="s">
        <v>55</v>
      </c>
      <c r="D27" s="48" t="s">
        <v>55</v>
      </c>
      <c r="E27" s="48" t="s">
        <v>55</v>
      </c>
      <c r="F27" s="48" t="s">
        <v>55</v>
      </c>
      <c r="G27" s="48" t="s">
        <v>55</v>
      </c>
      <c r="H27" s="48" t="s">
        <v>55</v>
      </c>
      <c r="I27" s="48" t="s">
        <v>55</v>
      </c>
      <c r="J27" s="48" t="s">
        <v>55</v>
      </c>
      <c r="K27" s="48" t="s">
        <v>55</v>
      </c>
      <c r="L27" s="48" t="s">
        <v>55</v>
      </c>
      <c r="M27" s="48" t="s">
        <v>55</v>
      </c>
      <c r="N27" s="48" t="s">
        <v>55</v>
      </c>
      <c r="O27" s="49">
        <v>11.658129000000001</v>
      </c>
      <c r="P27" s="49">
        <v>9.8681350000000005</v>
      </c>
      <c r="Q27" s="49">
        <v>7.2935670000000004</v>
      </c>
      <c r="R27" s="49">
        <v>8.7189259999999997</v>
      </c>
      <c r="S27" s="49">
        <v>8.8970149999999997</v>
      </c>
      <c r="T27" s="49">
        <v>9.6274770000000007</v>
      </c>
      <c r="U27" s="49">
        <v>9.1404720000000008</v>
      </c>
      <c r="V27" s="49">
        <v>8.8856129999999993</v>
      </c>
      <c r="W27" s="49">
        <v>8.7629020000000004</v>
      </c>
      <c r="X27" s="49">
        <v>6.4643410000000001</v>
      </c>
      <c r="Y27" s="49">
        <v>6.3890099999999999</v>
      </c>
      <c r="Z27" s="49">
        <v>6.3259740000000004</v>
      </c>
      <c r="AA27" s="49">
        <v>6.7846929999999999</v>
      </c>
      <c r="AB27" s="49">
        <v>7.0980970000000001</v>
      </c>
      <c r="AC27" s="49">
        <v>6.3302110000000003</v>
      </c>
      <c r="AD27" s="49">
        <v>6.2771949999999999</v>
      </c>
      <c r="AE27" s="49">
        <v>6.7996460000000001</v>
      </c>
      <c r="AF27" s="49">
        <v>6.5107499999999998</v>
      </c>
      <c r="AG27" s="49">
        <v>5.9131080000000003</v>
      </c>
      <c r="AH27" s="49">
        <v>5.9109040000000004</v>
      </c>
      <c r="AI27" s="49">
        <v>6.1086159999999996</v>
      </c>
      <c r="AJ27" s="49">
        <v>6.163036</v>
      </c>
      <c r="AK27" s="49">
        <v>6.9147819999999998</v>
      </c>
      <c r="AL27" s="49">
        <v>8.7240149999999996</v>
      </c>
      <c r="AM27" s="49">
        <v>8.4551960000000008</v>
      </c>
      <c r="AN27" s="49">
        <v>7.3791089999999997</v>
      </c>
      <c r="AO27" s="49">
        <v>8.0674109999999999</v>
      </c>
      <c r="AP27" s="49">
        <v>8.3470030000000008</v>
      </c>
      <c r="AQ27" s="49">
        <v>9.2502709999999997</v>
      </c>
      <c r="AR27" s="49">
        <v>11.327256</v>
      </c>
      <c r="AS27" s="49">
        <v>13.559699999999999</v>
      </c>
      <c r="AT27" s="49">
        <v>12.470407</v>
      </c>
      <c r="AU27" s="49">
        <v>13.058026</v>
      </c>
      <c r="AV27" s="49">
        <v>10.312939</v>
      </c>
      <c r="AW27" s="49">
        <v>10.985075999999999</v>
      </c>
      <c r="AX27" s="49">
        <v>11.808362000000001</v>
      </c>
      <c r="AY27" s="49">
        <v>11.938389000000001</v>
      </c>
      <c r="AZ27" s="49">
        <v>13.414883</v>
      </c>
      <c r="BA27" s="49">
        <v>12.363265999999999</v>
      </c>
      <c r="BB27" s="49">
        <v>13.449344</v>
      </c>
      <c r="BC27" s="49">
        <v>12.556397</v>
      </c>
      <c r="BD27" s="49">
        <v>18.621213000000001</v>
      </c>
      <c r="BE27" s="49">
        <v>14.003152999999999</v>
      </c>
      <c r="BF27" s="49">
        <v>7.7953080000000003</v>
      </c>
      <c r="BG27" s="49">
        <v>8.8354199999999992</v>
      </c>
      <c r="BH27" s="49">
        <v>10.201563999999999</v>
      </c>
      <c r="BI27" s="49">
        <v>12.184768999999999</v>
      </c>
      <c r="BJ27" s="49">
        <v>13.806754</v>
      </c>
      <c r="BK27" s="49">
        <v>15.519475999999999</v>
      </c>
      <c r="BL27" s="49">
        <v>15.511009</v>
      </c>
      <c r="BM27" s="49">
        <v>16.013666000000001</v>
      </c>
      <c r="BN27" s="49">
        <v>20.481331000000001</v>
      </c>
      <c r="BO27" s="49">
        <v>20.770181999999998</v>
      </c>
      <c r="BP27" s="49">
        <v>22.112943000000001</v>
      </c>
      <c r="BQ27" s="49">
        <v>16.898064999999999</v>
      </c>
      <c r="BR27" s="49">
        <v>16.394712999999999</v>
      </c>
      <c r="BS27" s="49">
        <v>16.832951000000001</v>
      </c>
      <c r="BT27" s="49">
        <v>13.893496000000001</v>
      </c>
      <c r="BU27" s="49">
        <v>15.064622999999999</v>
      </c>
      <c r="BV27" s="49">
        <v>13.417979000000001</v>
      </c>
      <c r="BW27" s="49">
        <v>13.217514</v>
      </c>
      <c r="BX27" s="49">
        <v>10.157515999999999</v>
      </c>
      <c r="BY27" s="49">
        <v>6.9692429999999996</v>
      </c>
      <c r="BZ27" s="49">
        <v>7.6488209999999999</v>
      </c>
      <c r="CA27" s="49">
        <v>8.1469970000000007</v>
      </c>
      <c r="CB27" s="49">
        <v>9.6835280000000008</v>
      </c>
      <c r="CC27" s="49">
        <v>10.509264999999999</v>
      </c>
      <c r="CD27" s="49">
        <v>9.41357</v>
      </c>
      <c r="CE27" s="49">
        <v>7.8680279999999998</v>
      </c>
      <c r="CF27" s="49">
        <v>7.0451670000000002</v>
      </c>
      <c r="CG27" s="49">
        <v>6.0743929999999997</v>
      </c>
      <c r="CH27" s="49">
        <v>5.8657839999999997</v>
      </c>
      <c r="CI27" s="49">
        <v>5.9900710000000004</v>
      </c>
      <c r="CJ27" s="49">
        <v>8.1336239999999993</v>
      </c>
      <c r="CK27" s="49">
        <v>9.7981210000000001</v>
      </c>
      <c r="CL27" s="49">
        <v>10.968105</v>
      </c>
      <c r="CM27" s="49">
        <v>11.575087</v>
      </c>
      <c r="CN27" s="49">
        <v>10.929130000000001</v>
      </c>
      <c r="CO27" s="49">
        <v>11.268421</v>
      </c>
      <c r="CP27" s="49">
        <v>15.105617000000001</v>
      </c>
      <c r="CQ27" s="49">
        <v>14.082501000000001</v>
      </c>
      <c r="CR27" s="49">
        <v>14.330427999999999</v>
      </c>
      <c r="CS27" s="49">
        <v>12.331856</v>
      </c>
      <c r="CT27" s="49">
        <v>11.506093999999999</v>
      </c>
      <c r="CU27" s="49">
        <v>11.594530000000001</v>
      </c>
      <c r="CV27" s="49">
        <v>9.7654080000000008</v>
      </c>
      <c r="CW27" s="49">
        <v>8.7474539999999994</v>
      </c>
      <c r="CX27" s="49">
        <v>9.1051660000000005</v>
      </c>
      <c r="CY27" s="49">
        <v>7.6098869999999996</v>
      </c>
      <c r="CZ27" s="49">
        <v>9.6092910000000007</v>
      </c>
      <c r="DA27" s="49">
        <v>12.752764000000001</v>
      </c>
      <c r="DB27" s="49">
        <v>15.294993</v>
      </c>
      <c r="DC27" s="49">
        <v>24.284762000000001</v>
      </c>
      <c r="DD27" s="49">
        <v>19.786489</v>
      </c>
      <c r="DE27" s="49">
        <v>19.187211000000001</v>
      </c>
      <c r="DF27" s="49">
        <v>17.598934</v>
      </c>
      <c r="DG27" s="49">
        <v>17.677886000000001</v>
      </c>
      <c r="DH27" s="49">
        <v>10.975804999999999</v>
      </c>
      <c r="DI27" s="49">
        <v>7.8805370000000003</v>
      </c>
      <c r="DJ27" s="49">
        <v>4.4411240000000003</v>
      </c>
      <c r="DK27" s="49">
        <v>3.44882</v>
      </c>
      <c r="DL27" s="49">
        <v>3.0000619999999998</v>
      </c>
      <c r="DM27" s="49">
        <v>3.112873</v>
      </c>
      <c r="DN27" s="49">
        <v>2.6841550000000001</v>
      </c>
    </row>
    <row r="28" spans="1:118" x14ac:dyDescent="0.15">
      <c r="A28" s="45"/>
      <c r="B28" s="45" t="s">
        <v>445</v>
      </c>
      <c r="C28" s="48" t="s">
        <v>55</v>
      </c>
      <c r="D28" s="48" t="s">
        <v>55</v>
      </c>
      <c r="E28" s="48" t="s">
        <v>55</v>
      </c>
      <c r="F28" s="48" t="s">
        <v>55</v>
      </c>
      <c r="G28" s="48" t="s">
        <v>55</v>
      </c>
      <c r="H28" s="48" t="s">
        <v>55</v>
      </c>
      <c r="I28" s="48" t="s">
        <v>55</v>
      </c>
      <c r="J28" s="48" t="s">
        <v>55</v>
      </c>
      <c r="K28" s="48" t="s">
        <v>55</v>
      </c>
      <c r="L28" s="48" t="s">
        <v>55</v>
      </c>
      <c r="M28" s="48" t="s">
        <v>55</v>
      </c>
      <c r="N28" s="48" t="s">
        <v>55</v>
      </c>
      <c r="O28" s="49">
        <v>11.799687</v>
      </c>
      <c r="P28" s="49">
        <v>9.9580789999999997</v>
      </c>
      <c r="Q28" s="49">
        <v>9.0328970000000002</v>
      </c>
      <c r="R28" s="49">
        <v>9.9022290000000002</v>
      </c>
      <c r="S28" s="49">
        <v>9.6469900000000006</v>
      </c>
      <c r="T28" s="49">
        <v>10.412184</v>
      </c>
      <c r="U28" s="49">
        <v>9.2083180000000002</v>
      </c>
      <c r="V28" s="49">
        <v>9.5941290000000006</v>
      </c>
      <c r="W28" s="49">
        <v>8.7772240000000004</v>
      </c>
      <c r="X28" s="49">
        <v>6.691961</v>
      </c>
      <c r="Y28" s="49">
        <v>6.724043</v>
      </c>
      <c r="Z28" s="49">
        <v>6.8549889999999998</v>
      </c>
      <c r="AA28" s="49">
        <v>7.5904740000000004</v>
      </c>
      <c r="AB28" s="49">
        <v>7.1504849999999998</v>
      </c>
      <c r="AC28" s="49">
        <v>6.4378549999999999</v>
      </c>
      <c r="AD28" s="49">
        <v>7.3946839999999998</v>
      </c>
      <c r="AE28" s="49">
        <v>7.4695929999999997</v>
      </c>
      <c r="AF28" s="49">
        <v>6.650544</v>
      </c>
      <c r="AG28" s="49">
        <v>5.9747070000000004</v>
      </c>
      <c r="AH28" s="49">
        <v>6.1266040000000004</v>
      </c>
      <c r="AI28" s="49">
        <v>6.4791489999999996</v>
      </c>
      <c r="AJ28" s="49">
        <v>6.7679289999999996</v>
      </c>
      <c r="AK28" s="49">
        <v>8.7789520000000003</v>
      </c>
      <c r="AL28" s="49">
        <v>9.024915</v>
      </c>
      <c r="AM28" s="49">
        <v>9.1305300000000003</v>
      </c>
      <c r="AN28" s="49">
        <v>8.7288429999999995</v>
      </c>
      <c r="AO28" s="49">
        <v>9.0465999999999998</v>
      </c>
      <c r="AP28" s="49">
        <v>9.8861720000000002</v>
      </c>
      <c r="AQ28" s="49">
        <v>12.371798</v>
      </c>
      <c r="AR28" s="49">
        <v>14.105862999999999</v>
      </c>
      <c r="AS28" s="49">
        <v>15.725109</v>
      </c>
      <c r="AT28" s="49">
        <v>13.013199</v>
      </c>
      <c r="AU28" s="49">
        <v>13.058026</v>
      </c>
      <c r="AV28" s="49">
        <v>11.718496999999999</v>
      </c>
      <c r="AW28" s="49">
        <v>11.983927</v>
      </c>
      <c r="AX28" s="49">
        <v>13.190270999999999</v>
      </c>
      <c r="AY28" s="49">
        <v>13.456614999999999</v>
      </c>
      <c r="AZ28" s="49">
        <v>15.056568</v>
      </c>
      <c r="BA28" s="49">
        <v>14.878852999999999</v>
      </c>
      <c r="BB28" s="49">
        <v>14.783404000000001</v>
      </c>
      <c r="BC28" s="49">
        <v>18.181747999999999</v>
      </c>
      <c r="BD28" s="49">
        <v>32.555911000000002</v>
      </c>
      <c r="BE28" s="49">
        <v>14.907586</v>
      </c>
      <c r="BF28" s="49">
        <v>10.263183</v>
      </c>
      <c r="BG28" s="49">
        <v>9.7857810000000001</v>
      </c>
      <c r="BH28" s="49">
        <v>12.512871000000001</v>
      </c>
      <c r="BI28" s="49">
        <v>14.560779999999999</v>
      </c>
      <c r="BJ28" s="49">
        <v>16.841767000000001</v>
      </c>
      <c r="BK28" s="49">
        <v>17.783650999999999</v>
      </c>
      <c r="BL28" s="49">
        <v>15.826810999999999</v>
      </c>
      <c r="BM28" s="49">
        <v>21.038796999999999</v>
      </c>
      <c r="BN28" s="49">
        <v>24.586053</v>
      </c>
      <c r="BO28" s="49">
        <v>22.630049</v>
      </c>
      <c r="BP28" s="49">
        <v>24.293987000000001</v>
      </c>
      <c r="BQ28" s="49">
        <v>17.269164</v>
      </c>
      <c r="BR28" s="49">
        <v>17.306549</v>
      </c>
      <c r="BS28" s="49">
        <v>17.504953</v>
      </c>
      <c r="BT28" s="49">
        <v>15.053318000000001</v>
      </c>
      <c r="BU28" s="49">
        <v>15.26722</v>
      </c>
      <c r="BV28" s="49">
        <v>14.003244</v>
      </c>
      <c r="BW28" s="49">
        <v>14.056983000000001</v>
      </c>
      <c r="BX28" s="49">
        <v>10.477993</v>
      </c>
      <c r="BY28" s="49">
        <v>9.0044389999999996</v>
      </c>
      <c r="BZ28" s="49">
        <v>8.5455369999999995</v>
      </c>
      <c r="CA28" s="49">
        <v>10.990356</v>
      </c>
      <c r="CB28" s="49">
        <v>11.186602000000001</v>
      </c>
      <c r="CC28" s="49">
        <v>10.804786999999999</v>
      </c>
      <c r="CD28" s="49">
        <v>10.305388000000001</v>
      </c>
      <c r="CE28" s="49">
        <v>8.0100049999999996</v>
      </c>
      <c r="CF28" s="49">
        <v>7.2255089999999997</v>
      </c>
      <c r="CG28" s="49">
        <v>6.1464860000000003</v>
      </c>
      <c r="CH28" s="49">
        <v>7.3123529999999999</v>
      </c>
      <c r="CI28" s="49">
        <v>8.4171270000000007</v>
      </c>
      <c r="CJ28" s="49">
        <v>9.9348609999999997</v>
      </c>
      <c r="CK28" s="49">
        <v>11.116773</v>
      </c>
      <c r="CL28" s="49">
        <v>11.495537000000001</v>
      </c>
      <c r="CM28" s="49">
        <v>12.557509</v>
      </c>
      <c r="CN28" s="49">
        <v>11.089173000000001</v>
      </c>
      <c r="CO28" s="49">
        <v>17.608862999999999</v>
      </c>
      <c r="CP28" s="49">
        <v>17.800778999999999</v>
      </c>
      <c r="CQ28" s="49">
        <v>14.787122</v>
      </c>
      <c r="CR28" s="49">
        <v>14.520123999999999</v>
      </c>
      <c r="CS28" s="49">
        <v>13.540106</v>
      </c>
      <c r="CT28" s="49">
        <v>11.907002</v>
      </c>
      <c r="CU28" s="49">
        <v>11.919536000000001</v>
      </c>
      <c r="CV28" s="49">
        <v>10.335089</v>
      </c>
      <c r="CW28" s="49">
        <v>10.534466</v>
      </c>
      <c r="CX28" s="49">
        <v>10.656293</v>
      </c>
      <c r="CY28" s="49">
        <v>10.302631999999999</v>
      </c>
      <c r="CZ28" s="49">
        <v>12.671137</v>
      </c>
      <c r="DA28" s="49">
        <v>15.665006</v>
      </c>
      <c r="DB28" s="49">
        <v>23.495714</v>
      </c>
      <c r="DC28" s="49">
        <v>26.236363000000001</v>
      </c>
      <c r="DD28" s="49">
        <v>22.31954</v>
      </c>
      <c r="DE28" s="49">
        <v>23.082507</v>
      </c>
      <c r="DF28" s="49">
        <v>18.722135999999999</v>
      </c>
      <c r="DG28" s="49">
        <v>21.449221999999999</v>
      </c>
      <c r="DH28" s="49">
        <v>10.975804999999999</v>
      </c>
      <c r="DI28" s="49">
        <v>7.939737</v>
      </c>
      <c r="DJ28" s="49">
        <v>4.63462</v>
      </c>
      <c r="DK28" s="49">
        <v>3.8614039999999998</v>
      </c>
      <c r="DL28" s="49">
        <v>3.650474</v>
      </c>
      <c r="DM28" s="49">
        <v>3.3726859999999999</v>
      </c>
      <c r="DN28" s="49">
        <v>3.4447429999999999</v>
      </c>
    </row>
    <row r="29" spans="1:118" x14ac:dyDescent="0.15">
      <c r="A29" s="42"/>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c r="BG29" s="45"/>
      <c r="BH29" s="45"/>
      <c r="BI29" s="45"/>
      <c r="BJ29" s="45"/>
      <c r="BK29" s="45"/>
      <c r="BL29" s="45"/>
      <c r="BM29" s="45"/>
      <c r="BN29" s="45"/>
      <c r="BO29" s="45"/>
      <c r="BP29" s="45"/>
      <c r="BQ29" s="45"/>
      <c r="BR29" s="45"/>
      <c r="BS29" s="45"/>
      <c r="BT29" s="45"/>
      <c r="BU29" s="45"/>
      <c r="BV29" s="45"/>
      <c r="BW29" s="45"/>
      <c r="BX29" s="45"/>
      <c r="BY29" s="45"/>
      <c r="BZ29" s="45"/>
      <c r="CA29" s="45"/>
      <c r="CB29" s="45"/>
      <c r="CC29" s="45"/>
      <c r="CD29" s="45"/>
      <c r="CE29" s="45"/>
      <c r="CF29" s="45"/>
      <c r="CG29" s="45"/>
      <c r="CH29" s="45"/>
      <c r="CI29" s="45"/>
      <c r="CJ29" s="45"/>
      <c r="CK29" s="45"/>
      <c r="CL29" s="45"/>
      <c r="CM29" s="45"/>
      <c r="CN29" s="45"/>
      <c r="CO29" s="45"/>
      <c r="CP29" s="45"/>
      <c r="CQ29" s="45"/>
      <c r="CR29" s="45"/>
      <c r="CS29" s="45"/>
      <c r="CT29" s="45"/>
      <c r="CU29" s="45"/>
      <c r="CV29" s="45"/>
      <c r="CW29" s="45"/>
      <c r="CX29" s="45"/>
      <c r="CY29" s="45"/>
      <c r="CZ29" s="45"/>
      <c r="DA29" s="45"/>
      <c r="DB29" s="45"/>
      <c r="DC29" s="45"/>
      <c r="DD29" s="45"/>
      <c r="DE29" s="45"/>
      <c r="DF29" s="45"/>
      <c r="DG29" s="45"/>
      <c r="DH29" s="45"/>
      <c r="DI29" s="45"/>
      <c r="DJ29" s="45"/>
      <c r="DK29" s="45"/>
      <c r="DL29" s="45"/>
      <c r="DM29" s="45"/>
      <c r="DN29" s="45"/>
    </row>
    <row r="30" spans="1:118" x14ac:dyDescent="0.15">
      <c r="A30" s="42" t="s">
        <v>448</v>
      </c>
      <c r="B30" s="45" t="s">
        <v>442</v>
      </c>
      <c r="C30" s="46" t="s">
        <v>55</v>
      </c>
      <c r="D30" s="46" t="s">
        <v>55</v>
      </c>
      <c r="E30" s="46" t="s">
        <v>55</v>
      </c>
      <c r="F30" s="46" t="s">
        <v>55</v>
      </c>
      <c r="G30" s="46" t="s">
        <v>55</v>
      </c>
      <c r="H30" s="46" t="s">
        <v>55</v>
      </c>
      <c r="I30" s="46" t="s">
        <v>55</v>
      </c>
      <c r="J30" s="46" t="s">
        <v>55</v>
      </c>
      <c r="K30" s="46" t="s">
        <v>55</v>
      </c>
      <c r="L30" s="46" t="s">
        <v>55</v>
      </c>
      <c r="M30" s="46" t="s">
        <v>55</v>
      </c>
      <c r="N30" s="46" t="s">
        <v>55</v>
      </c>
      <c r="O30" s="46" t="s">
        <v>55</v>
      </c>
      <c r="P30" s="46" t="s">
        <v>55</v>
      </c>
      <c r="Q30" s="46" t="s">
        <v>55</v>
      </c>
      <c r="R30" s="46" t="s">
        <v>55</v>
      </c>
      <c r="S30" s="46" t="s">
        <v>55</v>
      </c>
      <c r="T30" s="46" t="s">
        <v>55</v>
      </c>
      <c r="U30" s="46" t="s">
        <v>55</v>
      </c>
      <c r="V30" s="46" t="s">
        <v>55</v>
      </c>
      <c r="W30" s="46" t="s">
        <v>55</v>
      </c>
      <c r="X30" s="46" t="s">
        <v>55</v>
      </c>
      <c r="Y30" s="46" t="s">
        <v>55</v>
      </c>
      <c r="Z30" s="46" t="s">
        <v>55</v>
      </c>
      <c r="AA30" s="46" t="s">
        <v>55</v>
      </c>
      <c r="AB30" s="46" t="s">
        <v>55</v>
      </c>
      <c r="AC30" s="47">
        <v>6.3953090000000001</v>
      </c>
      <c r="AD30" s="47">
        <v>6.5716979999999996</v>
      </c>
      <c r="AE30" s="47">
        <v>6.6353650000000002</v>
      </c>
      <c r="AF30" s="47">
        <v>6.5706819999999997</v>
      </c>
      <c r="AG30" s="47">
        <v>6.0936260000000004</v>
      </c>
      <c r="AH30" s="47">
        <v>6.1993270000000003</v>
      </c>
      <c r="AI30" s="46" t="s">
        <v>55</v>
      </c>
      <c r="AJ30" s="46" t="s">
        <v>55</v>
      </c>
      <c r="AK30" s="46" t="s">
        <v>55</v>
      </c>
      <c r="AL30" s="47">
        <v>8.7095909999999996</v>
      </c>
      <c r="AM30" s="47">
        <v>8.3668899999999997</v>
      </c>
      <c r="AN30" s="46" t="s">
        <v>55</v>
      </c>
      <c r="AO30" s="46" t="s">
        <v>55</v>
      </c>
      <c r="AP30" s="47">
        <v>8.3271829999999998</v>
      </c>
      <c r="AQ30" s="47">
        <v>8.4962400000000002</v>
      </c>
      <c r="AR30" s="47">
        <v>9.7811509999999995</v>
      </c>
      <c r="AS30" s="47">
        <v>13.501426</v>
      </c>
      <c r="AT30" s="47">
        <v>14.059803</v>
      </c>
      <c r="AU30" s="46" t="s">
        <v>55</v>
      </c>
      <c r="AV30" s="47">
        <v>9.0211199999999998</v>
      </c>
      <c r="AW30" s="47">
        <v>9.7162190000000006</v>
      </c>
      <c r="AX30" s="47">
        <v>11.261336999999999</v>
      </c>
      <c r="AY30" s="47">
        <v>11.679622</v>
      </c>
      <c r="AZ30" s="47">
        <v>13.037976</v>
      </c>
      <c r="BA30" s="47">
        <v>12.76022</v>
      </c>
      <c r="BB30" s="47">
        <v>14.350394</v>
      </c>
      <c r="BC30" s="46" t="s">
        <v>55</v>
      </c>
      <c r="BD30" s="46" t="s">
        <v>55</v>
      </c>
      <c r="BE30" s="46" t="s">
        <v>55</v>
      </c>
      <c r="BF30" s="47">
        <v>8.7365290000000009</v>
      </c>
      <c r="BG30" s="47">
        <v>9.5547020000000007</v>
      </c>
      <c r="BH30" s="47">
        <v>11.480038</v>
      </c>
      <c r="BI30" s="47">
        <v>14.464819</v>
      </c>
      <c r="BJ30" s="47">
        <v>15.298954999999999</v>
      </c>
      <c r="BK30" s="47">
        <v>15.93741</v>
      </c>
      <c r="BL30" s="47">
        <v>16.360074999999998</v>
      </c>
      <c r="BM30" s="47">
        <v>17.864439999999998</v>
      </c>
      <c r="BN30" s="47">
        <v>18.142372000000002</v>
      </c>
      <c r="BO30" s="47">
        <v>17.684815</v>
      </c>
      <c r="BP30" s="47">
        <v>17.785793000000002</v>
      </c>
      <c r="BQ30" s="47">
        <v>16.472169999999998</v>
      </c>
      <c r="BR30" s="47">
        <v>13.017173</v>
      </c>
      <c r="BS30" s="47">
        <v>14.075613000000001</v>
      </c>
      <c r="BT30" s="47">
        <v>14.036623000000001</v>
      </c>
      <c r="BU30" s="47">
        <v>12.991978</v>
      </c>
      <c r="BV30" s="47">
        <v>12.458539999999999</v>
      </c>
      <c r="BW30" s="47">
        <v>13.176895</v>
      </c>
      <c r="BX30" s="47">
        <v>12.000522999999999</v>
      </c>
      <c r="BY30" s="47">
        <v>9.9897369999999999</v>
      </c>
      <c r="BZ30" s="47">
        <v>9.8085789999999999</v>
      </c>
      <c r="CA30" s="47">
        <v>11.050978000000001</v>
      </c>
      <c r="CB30" s="47">
        <v>11.587828</v>
      </c>
      <c r="CC30" s="47">
        <v>10.922790000000001</v>
      </c>
      <c r="CD30" s="47">
        <v>9.4497870000000006</v>
      </c>
      <c r="CE30" s="47">
        <v>9.3570989999999998</v>
      </c>
      <c r="CF30" s="47">
        <v>7.8005459999999998</v>
      </c>
      <c r="CG30" s="47">
        <v>5.8376549999999998</v>
      </c>
      <c r="CH30" s="47">
        <v>6.6664349999999999</v>
      </c>
      <c r="CI30" s="47">
        <v>7.2353829999999997</v>
      </c>
      <c r="CJ30" s="47">
        <v>8.8176659999999991</v>
      </c>
      <c r="CK30" s="47">
        <v>9.6202729999999992</v>
      </c>
      <c r="CL30" s="47">
        <v>10.419603</v>
      </c>
      <c r="CM30" s="47">
        <v>11.194592</v>
      </c>
      <c r="CN30" s="47">
        <v>11.896129</v>
      </c>
      <c r="CO30" s="47">
        <v>14.694715</v>
      </c>
      <c r="CP30" s="47">
        <v>16.540161999999999</v>
      </c>
      <c r="CQ30" s="47">
        <v>15.555009</v>
      </c>
      <c r="CR30" s="47">
        <v>14.633775999999999</v>
      </c>
      <c r="CS30" s="47">
        <v>11.972362</v>
      </c>
      <c r="CT30" s="47">
        <v>10.831417999999999</v>
      </c>
      <c r="CU30" s="47">
        <v>11.107764</v>
      </c>
      <c r="CV30" s="47">
        <v>10.561847</v>
      </c>
      <c r="CW30" s="47">
        <v>10.331591</v>
      </c>
      <c r="CX30" s="47">
        <v>10.814586</v>
      </c>
      <c r="CY30" s="47">
        <v>10.593664</v>
      </c>
      <c r="CZ30" s="47">
        <v>9.8967620000000007</v>
      </c>
      <c r="DA30" s="47">
        <v>12.686316</v>
      </c>
      <c r="DB30" s="47">
        <v>17.028504999999999</v>
      </c>
      <c r="DC30" s="47">
        <v>21.724301000000001</v>
      </c>
      <c r="DD30" s="47">
        <v>17.129061</v>
      </c>
      <c r="DE30" s="47">
        <v>14.452615</v>
      </c>
      <c r="DF30" s="47">
        <v>10.684739</v>
      </c>
      <c r="DG30" s="47">
        <v>8.0947499999999994</v>
      </c>
      <c r="DH30" s="47">
        <v>6.6402150000000004</v>
      </c>
      <c r="DI30" s="47">
        <v>5.1685100000000004</v>
      </c>
      <c r="DJ30" s="47">
        <v>4.7786039999999996</v>
      </c>
      <c r="DK30" s="47">
        <v>4.1608989999999997</v>
      </c>
      <c r="DL30" s="47">
        <v>4.0787789999999999</v>
      </c>
      <c r="DM30" s="47">
        <v>4.3028329999999997</v>
      </c>
      <c r="DN30" s="47">
        <v>4.1178499999999998</v>
      </c>
    </row>
    <row r="31" spans="1:118" x14ac:dyDescent="0.15">
      <c r="A31" s="45"/>
      <c r="B31" s="45" t="s">
        <v>443</v>
      </c>
      <c r="C31" s="48" t="s">
        <v>55</v>
      </c>
      <c r="D31" s="48" t="s">
        <v>55</v>
      </c>
      <c r="E31" s="48" t="s">
        <v>55</v>
      </c>
      <c r="F31" s="48" t="s">
        <v>55</v>
      </c>
      <c r="G31" s="48" t="s">
        <v>55</v>
      </c>
      <c r="H31" s="48" t="s">
        <v>55</v>
      </c>
      <c r="I31" s="48" t="s">
        <v>55</v>
      </c>
      <c r="J31" s="48" t="s">
        <v>55</v>
      </c>
      <c r="K31" s="48" t="s">
        <v>55</v>
      </c>
      <c r="L31" s="48" t="s">
        <v>55</v>
      </c>
      <c r="M31" s="48" t="s">
        <v>55</v>
      </c>
      <c r="N31" s="48" t="s">
        <v>55</v>
      </c>
      <c r="O31" s="48" t="s">
        <v>55</v>
      </c>
      <c r="P31" s="48" t="s">
        <v>55</v>
      </c>
      <c r="Q31" s="48" t="s">
        <v>55</v>
      </c>
      <c r="R31" s="48" t="s">
        <v>55</v>
      </c>
      <c r="S31" s="48" t="s">
        <v>55</v>
      </c>
      <c r="T31" s="48" t="s">
        <v>55</v>
      </c>
      <c r="U31" s="48" t="s">
        <v>55</v>
      </c>
      <c r="V31" s="48" t="s">
        <v>55</v>
      </c>
      <c r="W31" s="48" t="s">
        <v>55</v>
      </c>
      <c r="X31" s="48" t="s">
        <v>55</v>
      </c>
      <c r="Y31" s="48" t="s">
        <v>55</v>
      </c>
      <c r="Z31" s="48" t="s">
        <v>55</v>
      </c>
      <c r="AA31" s="48" t="s">
        <v>55</v>
      </c>
      <c r="AB31" s="48" t="s">
        <v>55</v>
      </c>
      <c r="AC31" s="49">
        <v>6.8565250000000004</v>
      </c>
      <c r="AD31" s="49">
        <v>7.1705639999999997</v>
      </c>
      <c r="AE31" s="49">
        <v>7.2043039999999996</v>
      </c>
      <c r="AF31" s="49">
        <v>6.9187950000000003</v>
      </c>
      <c r="AG31" s="49">
        <v>6.3800889999999999</v>
      </c>
      <c r="AH31" s="49">
        <v>6.6020529999999997</v>
      </c>
      <c r="AI31" s="48" t="s">
        <v>55</v>
      </c>
      <c r="AJ31" s="48" t="s">
        <v>55</v>
      </c>
      <c r="AK31" s="48" t="s">
        <v>55</v>
      </c>
      <c r="AL31" s="49">
        <v>9.3670120000000008</v>
      </c>
      <c r="AM31" s="49">
        <v>8.8798510000000004</v>
      </c>
      <c r="AN31" s="48" t="s">
        <v>55</v>
      </c>
      <c r="AO31" s="48" t="s">
        <v>55</v>
      </c>
      <c r="AP31" s="49">
        <v>8.6708599999999993</v>
      </c>
      <c r="AQ31" s="49">
        <v>9.7157809999999998</v>
      </c>
      <c r="AR31" s="49">
        <v>10.867538</v>
      </c>
      <c r="AS31" s="49">
        <v>15.294718</v>
      </c>
      <c r="AT31" s="49">
        <v>15.854429</v>
      </c>
      <c r="AU31" s="48" t="s">
        <v>55</v>
      </c>
      <c r="AV31" s="49">
        <v>9.5372400000000006</v>
      </c>
      <c r="AW31" s="49">
        <v>10.316997000000001</v>
      </c>
      <c r="AX31" s="49">
        <v>12.21786</v>
      </c>
      <c r="AY31" s="49">
        <v>12.645026</v>
      </c>
      <c r="AZ31" s="49">
        <v>13.682245999999999</v>
      </c>
      <c r="BA31" s="49">
        <v>13.982937</v>
      </c>
      <c r="BB31" s="49">
        <v>15.898540000000001</v>
      </c>
      <c r="BC31" s="48" t="s">
        <v>55</v>
      </c>
      <c r="BD31" s="48" t="s">
        <v>55</v>
      </c>
      <c r="BE31" s="48" t="s">
        <v>55</v>
      </c>
      <c r="BF31" s="49">
        <v>9.5015689999999999</v>
      </c>
      <c r="BG31" s="49">
        <v>10.885063000000001</v>
      </c>
      <c r="BH31" s="49">
        <v>13.623761999999999</v>
      </c>
      <c r="BI31" s="49">
        <v>16.553127</v>
      </c>
      <c r="BJ31" s="49">
        <v>16.279325</v>
      </c>
      <c r="BK31" s="49">
        <v>17.339296000000001</v>
      </c>
      <c r="BL31" s="49">
        <v>17.923874999999999</v>
      </c>
      <c r="BM31" s="49">
        <v>19.716006</v>
      </c>
      <c r="BN31" s="49">
        <v>19.792314000000001</v>
      </c>
      <c r="BO31" s="49">
        <v>19.686546</v>
      </c>
      <c r="BP31" s="49">
        <v>18.798615999999999</v>
      </c>
      <c r="BQ31" s="49">
        <v>18.769987</v>
      </c>
      <c r="BR31" s="49">
        <v>14.420126</v>
      </c>
      <c r="BS31" s="49">
        <v>15.717741</v>
      </c>
      <c r="BT31" s="49">
        <v>15.440261</v>
      </c>
      <c r="BU31" s="49">
        <v>14.527763999999999</v>
      </c>
      <c r="BV31" s="49">
        <v>13.355192000000001</v>
      </c>
      <c r="BW31" s="49">
        <v>14.090536999999999</v>
      </c>
      <c r="BX31" s="49">
        <v>13.682326</v>
      </c>
      <c r="BY31" s="49">
        <v>10.936802999999999</v>
      </c>
      <c r="BZ31" s="49">
        <v>10.552111999999999</v>
      </c>
      <c r="CA31" s="49">
        <v>12.600205000000001</v>
      </c>
      <c r="CB31" s="49">
        <v>12.227776</v>
      </c>
      <c r="CC31" s="49">
        <v>11.610386999999999</v>
      </c>
      <c r="CD31" s="49">
        <v>10.988841000000001</v>
      </c>
      <c r="CE31" s="49">
        <v>10.477824999999999</v>
      </c>
      <c r="CF31" s="49">
        <v>8.9355360000000008</v>
      </c>
      <c r="CG31" s="49">
        <v>6.6789880000000004</v>
      </c>
      <c r="CH31" s="49">
        <v>7.3629720000000001</v>
      </c>
      <c r="CI31" s="49">
        <v>8.6661789999999996</v>
      </c>
      <c r="CJ31" s="49">
        <v>9.6014230000000005</v>
      </c>
      <c r="CK31" s="49">
        <v>10.406423999999999</v>
      </c>
      <c r="CL31" s="49">
        <v>11.343339</v>
      </c>
      <c r="CM31" s="49">
        <v>11.813762000000001</v>
      </c>
      <c r="CN31" s="49">
        <v>12.624085000000001</v>
      </c>
      <c r="CO31" s="49">
        <v>18.716958000000002</v>
      </c>
      <c r="CP31" s="49">
        <v>18.528285</v>
      </c>
      <c r="CQ31" s="49">
        <v>17.414881000000001</v>
      </c>
      <c r="CR31" s="49">
        <v>16.762768999999999</v>
      </c>
      <c r="CS31" s="49">
        <v>12.952311999999999</v>
      </c>
      <c r="CT31" s="49">
        <v>11.845459</v>
      </c>
      <c r="CU31" s="49">
        <v>12.520027000000001</v>
      </c>
      <c r="CV31" s="49">
        <v>11.916216</v>
      </c>
      <c r="CW31" s="49">
        <v>11.729824000000001</v>
      </c>
      <c r="CX31" s="49">
        <v>12.010071</v>
      </c>
      <c r="CY31" s="49">
        <v>12.884734999999999</v>
      </c>
      <c r="CZ31" s="49">
        <v>11.901490000000001</v>
      </c>
      <c r="DA31" s="49">
        <v>14.303243999999999</v>
      </c>
      <c r="DB31" s="49">
        <v>19.508697000000002</v>
      </c>
      <c r="DC31" s="49">
        <v>24.580148000000001</v>
      </c>
      <c r="DD31" s="49">
        <v>20.622326999999999</v>
      </c>
      <c r="DE31" s="49">
        <v>16.510667999999999</v>
      </c>
      <c r="DF31" s="49">
        <v>13.773648</v>
      </c>
      <c r="DG31" s="49">
        <v>11.691172</v>
      </c>
      <c r="DH31" s="49">
        <v>8.9270300000000002</v>
      </c>
      <c r="DI31" s="49">
        <v>6.076365</v>
      </c>
      <c r="DJ31" s="49">
        <v>5.5182859999999998</v>
      </c>
      <c r="DK31" s="49">
        <v>4.5926580000000001</v>
      </c>
      <c r="DL31" s="49">
        <v>4.5335190000000001</v>
      </c>
      <c r="DM31" s="49">
        <v>4.7605360000000001</v>
      </c>
      <c r="DN31" s="49">
        <v>4.9075709999999999</v>
      </c>
    </row>
    <row r="32" spans="1:118" x14ac:dyDescent="0.15">
      <c r="A32" s="45"/>
      <c r="B32" s="45" t="s">
        <v>444</v>
      </c>
      <c r="C32" s="48" t="s">
        <v>55</v>
      </c>
      <c r="D32" s="48" t="s">
        <v>55</v>
      </c>
      <c r="E32" s="48" t="s">
        <v>55</v>
      </c>
      <c r="F32" s="48" t="s">
        <v>55</v>
      </c>
      <c r="G32" s="48" t="s">
        <v>55</v>
      </c>
      <c r="H32" s="48" t="s">
        <v>55</v>
      </c>
      <c r="I32" s="48" t="s">
        <v>55</v>
      </c>
      <c r="J32" s="48" t="s">
        <v>55</v>
      </c>
      <c r="K32" s="48" t="s">
        <v>55</v>
      </c>
      <c r="L32" s="48" t="s">
        <v>55</v>
      </c>
      <c r="M32" s="48" t="s">
        <v>55</v>
      </c>
      <c r="N32" s="48" t="s">
        <v>55</v>
      </c>
      <c r="O32" s="48" t="s">
        <v>55</v>
      </c>
      <c r="P32" s="48" t="s">
        <v>55</v>
      </c>
      <c r="Q32" s="48" t="s">
        <v>55</v>
      </c>
      <c r="R32" s="48" t="s">
        <v>55</v>
      </c>
      <c r="S32" s="48" t="s">
        <v>55</v>
      </c>
      <c r="T32" s="48" t="s">
        <v>55</v>
      </c>
      <c r="U32" s="48" t="s">
        <v>55</v>
      </c>
      <c r="V32" s="48" t="s">
        <v>55</v>
      </c>
      <c r="W32" s="48" t="s">
        <v>55</v>
      </c>
      <c r="X32" s="48" t="s">
        <v>55</v>
      </c>
      <c r="Y32" s="48" t="s">
        <v>55</v>
      </c>
      <c r="Z32" s="48" t="s">
        <v>55</v>
      </c>
      <c r="AA32" s="48" t="s">
        <v>55</v>
      </c>
      <c r="AB32" s="48" t="s">
        <v>55</v>
      </c>
      <c r="AC32" s="49">
        <v>5.8346470000000004</v>
      </c>
      <c r="AD32" s="49">
        <v>5.7857810000000001</v>
      </c>
      <c r="AE32" s="49">
        <v>6.2945679999999999</v>
      </c>
      <c r="AF32" s="49">
        <v>6.19367</v>
      </c>
      <c r="AG32" s="49">
        <v>5.6251329999999999</v>
      </c>
      <c r="AH32" s="49">
        <v>5.7507440000000001</v>
      </c>
      <c r="AI32" s="48" t="s">
        <v>55</v>
      </c>
      <c r="AJ32" s="48" t="s">
        <v>55</v>
      </c>
      <c r="AK32" s="48" t="s">
        <v>55</v>
      </c>
      <c r="AL32" s="49">
        <v>8.2917079999999999</v>
      </c>
      <c r="AM32" s="49">
        <v>7.2104379999999999</v>
      </c>
      <c r="AN32" s="48" t="s">
        <v>55</v>
      </c>
      <c r="AO32" s="48" t="s">
        <v>55</v>
      </c>
      <c r="AP32" s="49">
        <v>7.9497020000000003</v>
      </c>
      <c r="AQ32" s="49">
        <v>8.0135550000000002</v>
      </c>
      <c r="AR32" s="49">
        <v>8.586017</v>
      </c>
      <c r="AS32" s="49">
        <v>10.837478000000001</v>
      </c>
      <c r="AT32" s="49">
        <v>12.557421</v>
      </c>
      <c r="AU32" s="48" t="s">
        <v>55</v>
      </c>
      <c r="AV32" s="49">
        <v>8.3933090000000004</v>
      </c>
      <c r="AW32" s="49">
        <v>8.9403369999999995</v>
      </c>
      <c r="AX32" s="49">
        <v>10.444051999999999</v>
      </c>
      <c r="AY32" s="49">
        <v>10.894596</v>
      </c>
      <c r="AZ32" s="49">
        <v>12.241998000000001</v>
      </c>
      <c r="BA32" s="49">
        <v>11.309896</v>
      </c>
      <c r="BB32" s="49">
        <v>12.723288999999999</v>
      </c>
      <c r="BC32" s="48" t="s">
        <v>55</v>
      </c>
      <c r="BD32" s="48" t="s">
        <v>55</v>
      </c>
      <c r="BE32" s="48" t="s">
        <v>55</v>
      </c>
      <c r="BF32" s="49">
        <v>7.8898089999999996</v>
      </c>
      <c r="BG32" s="49">
        <v>8.0716190000000001</v>
      </c>
      <c r="BH32" s="49">
        <v>9.3196630000000003</v>
      </c>
      <c r="BI32" s="49">
        <v>13.266529999999999</v>
      </c>
      <c r="BJ32" s="49">
        <v>14.346926</v>
      </c>
      <c r="BK32" s="49">
        <v>13.949289</v>
      </c>
      <c r="BL32" s="49">
        <v>14.373942</v>
      </c>
      <c r="BM32" s="49">
        <v>15.168350999999999</v>
      </c>
      <c r="BN32" s="49">
        <v>17.102779000000002</v>
      </c>
      <c r="BO32" s="49">
        <v>15.900747000000001</v>
      </c>
      <c r="BP32" s="49">
        <v>16.947616</v>
      </c>
      <c r="BQ32" s="49">
        <v>11.129713000000001</v>
      </c>
      <c r="BR32" s="49">
        <v>10.701843999999999</v>
      </c>
      <c r="BS32" s="49">
        <v>12.916223</v>
      </c>
      <c r="BT32" s="49">
        <v>12.48719</v>
      </c>
      <c r="BU32" s="49">
        <v>12.297114000000001</v>
      </c>
      <c r="BV32" s="49">
        <v>11.783664999999999</v>
      </c>
      <c r="BW32" s="49">
        <v>12.669266</v>
      </c>
      <c r="BX32" s="49">
        <v>9.906822</v>
      </c>
      <c r="BY32" s="49">
        <v>8.1108010000000004</v>
      </c>
      <c r="BZ32" s="49">
        <v>8.9660279999999997</v>
      </c>
      <c r="CA32" s="49">
        <v>10.059990000000001</v>
      </c>
      <c r="CB32" s="49">
        <v>10.947988</v>
      </c>
      <c r="CC32" s="49">
        <v>10.046227</v>
      </c>
      <c r="CD32" s="49">
        <v>8.7137419999999999</v>
      </c>
      <c r="CE32" s="49">
        <v>7.2330550000000002</v>
      </c>
      <c r="CF32" s="49">
        <v>6.149235</v>
      </c>
      <c r="CG32" s="49">
        <v>5.301914</v>
      </c>
      <c r="CH32" s="49">
        <v>5.7539119999999997</v>
      </c>
      <c r="CI32" s="49">
        <v>6.2720510000000003</v>
      </c>
      <c r="CJ32" s="49">
        <v>8.1953549999999993</v>
      </c>
      <c r="CK32" s="49">
        <v>9.2232590000000005</v>
      </c>
      <c r="CL32" s="49">
        <v>9.8104569999999995</v>
      </c>
      <c r="CM32" s="49">
        <v>10.006951000000001</v>
      </c>
      <c r="CN32" s="49">
        <v>11.285753</v>
      </c>
      <c r="CO32" s="49">
        <v>11.746539</v>
      </c>
      <c r="CP32" s="49">
        <v>13.879516000000001</v>
      </c>
      <c r="CQ32" s="49">
        <v>12.602536000000001</v>
      </c>
      <c r="CR32" s="49">
        <v>12.582755000000001</v>
      </c>
      <c r="CS32" s="49">
        <v>10.235753000000001</v>
      </c>
      <c r="CT32" s="49">
        <v>9.5287140000000008</v>
      </c>
      <c r="CU32" s="49">
        <v>9.6019520000000007</v>
      </c>
      <c r="CV32" s="49">
        <v>9.5421530000000008</v>
      </c>
      <c r="CW32" s="49">
        <v>8.5721869999999996</v>
      </c>
      <c r="CX32" s="49">
        <v>9.3623049999999992</v>
      </c>
      <c r="CY32" s="49">
        <v>6.6006689999999999</v>
      </c>
      <c r="CZ32" s="49">
        <v>8.7481779999999993</v>
      </c>
      <c r="DA32" s="49">
        <v>9.8576809999999995</v>
      </c>
      <c r="DB32" s="49">
        <v>13.230104000000001</v>
      </c>
      <c r="DC32" s="49">
        <v>18.741382000000002</v>
      </c>
      <c r="DD32" s="49">
        <v>13.259842000000001</v>
      </c>
      <c r="DE32" s="49">
        <v>11.015933</v>
      </c>
      <c r="DF32" s="49">
        <v>7.5271860000000004</v>
      </c>
      <c r="DG32" s="49">
        <v>7.1254309999999998</v>
      </c>
      <c r="DH32" s="49">
        <v>4.8115870000000003</v>
      </c>
      <c r="DI32" s="49">
        <v>4.4156190000000004</v>
      </c>
      <c r="DJ32" s="49">
        <v>3.768243</v>
      </c>
      <c r="DK32" s="49">
        <v>3.678785</v>
      </c>
      <c r="DL32" s="49">
        <v>3.4642019999999998</v>
      </c>
      <c r="DM32" s="49">
        <v>3.770756</v>
      </c>
      <c r="DN32" s="49">
        <v>3.6554229999999999</v>
      </c>
    </row>
    <row r="33" spans="1:118" x14ac:dyDescent="0.15">
      <c r="A33" s="45"/>
      <c r="B33" s="45" t="s">
        <v>445</v>
      </c>
      <c r="C33" s="48" t="s">
        <v>55</v>
      </c>
      <c r="D33" s="48" t="s">
        <v>55</v>
      </c>
      <c r="E33" s="48" t="s">
        <v>55</v>
      </c>
      <c r="F33" s="48" t="s">
        <v>55</v>
      </c>
      <c r="G33" s="48" t="s">
        <v>55</v>
      </c>
      <c r="H33" s="48" t="s">
        <v>55</v>
      </c>
      <c r="I33" s="48" t="s">
        <v>55</v>
      </c>
      <c r="J33" s="48" t="s">
        <v>55</v>
      </c>
      <c r="K33" s="48" t="s">
        <v>55</v>
      </c>
      <c r="L33" s="48" t="s">
        <v>55</v>
      </c>
      <c r="M33" s="48" t="s">
        <v>55</v>
      </c>
      <c r="N33" s="48" t="s">
        <v>55</v>
      </c>
      <c r="O33" s="48" t="s">
        <v>55</v>
      </c>
      <c r="P33" s="48" t="s">
        <v>55</v>
      </c>
      <c r="Q33" s="48" t="s">
        <v>55</v>
      </c>
      <c r="R33" s="48" t="s">
        <v>55</v>
      </c>
      <c r="S33" s="48" t="s">
        <v>55</v>
      </c>
      <c r="T33" s="48" t="s">
        <v>55</v>
      </c>
      <c r="U33" s="48" t="s">
        <v>55</v>
      </c>
      <c r="V33" s="48" t="s">
        <v>55</v>
      </c>
      <c r="W33" s="48" t="s">
        <v>55</v>
      </c>
      <c r="X33" s="48" t="s">
        <v>55</v>
      </c>
      <c r="Y33" s="48" t="s">
        <v>55</v>
      </c>
      <c r="Z33" s="48" t="s">
        <v>55</v>
      </c>
      <c r="AA33" s="48" t="s">
        <v>55</v>
      </c>
      <c r="AB33" s="48" t="s">
        <v>55</v>
      </c>
      <c r="AC33" s="49">
        <v>5.9338639999999998</v>
      </c>
      <c r="AD33" s="49">
        <v>7.0298080000000001</v>
      </c>
      <c r="AE33" s="49">
        <v>6.914752</v>
      </c>
      <c r="AF33" s="49">
        <v>6.3266549999999997</v>
      </c>
      <c r="AG33" s="49">
        <v>5.8128190000000002</v>
      </c>
      <c r="AH33" s="49">
        <v>6.1099430000000003</v>
      </c>
      <c r="AI33" s="48" t="s">
        <v>55</v>
      </c>
      <c r="AJ33" s="48" t="s">
        <v>55</v>
      </c>
      <c r="AK33" s="48" t="s">
        <v>55</v>
      </c>
      <c r="AL33" s="49">
        <v>8.4734510000000007</v>
      </c>
      <c r="AM33" s="49">
        <v>8.1694089999999999</v>
      </c>
      <c r="AN33" s="48" t="s">
        <v>55</v>
      </c>
      <c r="AO33" s="48" t="s">
        <v>55</v>
      </c>
      <c r="AP33" s="49">
        <v>8.5644390000000001</v>
      </c>
      <c r="AQ33" s="49">
        <v>9.7157809999999998</v>
      </c>
      <c r="AR33" s="49">
        <v>10.69219</v>
      </c>
      <c r="AS33" s="49">
        <v>15.067301</v>
      </c>
      <c r="AT33" s="49">
        <v>13.103979000000001</v>
      </c>
      <c r="AU33" s="48" t="s">
        <v>55</v>
      </c>
      <c r="AV33" s="49">
        <v>9.5372400000000006</v>
      </c>
      <c r="AW33" s="49">
        <v>10.316997000000001</v>
      </c>
      <c r="AX33" s="49">
        <v>11.809688</v>
      </c>
      <c r="AY33" s="49">
        <v>12.280080999999999</v>
      </c>
      <c r="AZ33" s="49">
        <v>13.682245999999999</v>
      </c>
      <c r="BA33" s="49">
        <v>13.61115</v>
      </c>
      <c r="BB33" s="49">
        <v>14.405289</v>
      </c>
      <c r="BC33" s="48" t="s">
        <v>55</v>
      </c>
      <c r="BD33" s="48" t="s">
        <v>55</v>
      </c>
      <c r="BE33" s="48" t="s">
        <v>55</v>
      </c>
      <c r="BF33" s="49">
        <v>8.9562629999999999</v>
      </c>
      <c r="BG33" s="49">
        <v>8.9398230000000005</v>
      </c>
      <c r="BH33" s="49">
        <v>13.623761999999999</v>
      </c>
      <c r="BI33" s="49">
        <v>16.159777999999999</v>
      </c>
      <c r="BJ33" s="49">
        <v>14.790165999999999</v>
      </c>
      <c r="BK33" s="49">
        <v>16.827673999999998</v>
      </c>
      <c r="BL33" s="49">
        <v>14.991358999999999</v>
      </c>
      <c r="BM33" s="49">
        <v>18.877154000000001</v>
      </c>
      <c r="BN33" s="49">
        <v>19.454426999999999</v>
      </c>
      <c r="BO33" s="49">
        <v>17.248683</v>
      </c>
      <c r="BP33" s="49">
        <v>18.425492999999999</v>
      </c>
      <c r="BQ33" s="49">
        <v>11.129713000000001</v>
      </c>
      <c r="BR33" s="49">
        <v>13.046298</v>
      </c>
      <c r="BS33" s="49">
        <v>15.178298</v>
      </c>
      <c r="BT33" s="49">
        <v>13.398866999999999</v>
      </c>
      <c r="BU33" s="49">
        <v>12.406041999999999</v>
      </c>
      <c r="BV33" s="49">
        <v>12.870032999999999</v>
      </c>
      <c r="BW33" s="49">
        <v>13.800532</v>
      </c>
      <c r="BX33" s="49">
        <v>10.356137</v>
      </c>
      <c r="BY33" s="49">
        <v>10.439681</v>
      </c>
      <c r="BZ33" s="49">
        <v>10.552111999999999</v>
      </c>
      <c r="CA33" s="49">
        <v>11.751533</v>
      </c>
      <c r="CB33" s="49">
        <v>11.279126</v>
      </c>
      <c r="CC33" s="49">
        <v>10.084929000000001</v>
      </c>
      <c r="CD33" s="49">
        <v>9.5917919999999999</v>
      </c>
      <c r="CE33" s="49">
        <v>7.3738479999999997</v>
      </c>
      <c r="CF33" s="49">
        <v>6.3066420000000001</v>
      </c>
      <c r="CG33" s="49">
        <v>5.7131309999999997</v>
      </c>
      <c r="CH33" s="49">
        <v>7.2853750000000002</v>
      </c>
      <c r="CI33" s="49">
        <v>8.4968129999999995</v>
      </c>
      <c r="CJ33" s="49">
        <v>9.5446150000000003</v>
      </c>
      <c r="CK33" s="49">
        <v>10.152818999999999</v>
      </c>
      <c r="CL33" s="49">
        <v>9.9381780000000006</v>
      </c>
      <c r="CM33" s="49">
        <v>11.669129999999999</v>
      </c>
      <c r="CN33" s="49">
        <v>11.559685</v>
      </c>
      <c r="CO33" s="49">
        <v>16.864955999999999</v>
      </c>
      <c r="CP33" s="49">
        <v>16.291536000000001</v>
      </c>
      <c r="CQ33" s="49">
        <v>14.239742</v>
      </c>
      <c r="CR33" s="49">
        <v>12.749316</v>
      </c>
      <c r="CS33" s="49">
        <v>11.419791999999999</v>
      </c>
      <c r="CT33" s="49">
        <v>9.8607239999999994</v>
      </c>
      <c r="CU33" s="49">
        <v>11.828707</v>
      </c>
      <c r="CV33" s="49">
        <v>10.679867</v>
      </c>
      <c r="CW33" s="49">
        <v>11.634042000000001</v>
      </c>
      <c r="CX33" s="49">
        <v>10.163155</v>
      </c>
      <c r="CY33" s="49">
        <v>9.1747060000000005</v>
      </c>
      <c r="CZ33" s="49">
        <v>10.000906000000001</v>
      </c>
      <c r="DA33" s="49">
        <v>13.550164000000001</v>
      </c>
      <c r="DB33" s="49">
        <v>19.179183999999999</v>
      </c>
      <c r="DC33" s="49">
        <v>19.910218</v>
      </c>
      <c r="DD33" s="49">
        <v>14.561536</v>
      </c>
      <c r="DE33" s="49">
        <v>11.015933</v>
      </c>
      <c r="DF33" s="49">
        <v>7.7215959999999999</v>
      </c>
      <c r="DG33" s="49">
        <v>8.734909</v>
      </c>
      <c r="DH33" s="49">
        <v>4.8115870000000003</v>
      </c>
      <c r="DI33" s="49">
        <v>4.8647520000000002</v>
      </c>
      <c r="DJ33" s="49">
        <v>3.9324219999999999</v>
      </c>
      <c r="DK33" s="49">
        <v>4.1759789999999999</v>
      </c>
      <c r="DL33" s="49">
        <v>4.3127440000000004</v>
      </c>
      <c r="DM33" s="49">
        <v>4.0854780000000002</v>
      </c>
      <c r="DN33" s="49">
        <v>4.659497</v>
      </c>
    </row>
    <row r="34" spans="1:118" x14ac:dyDescent="0.15">
      <c r="A34" s="42"/>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c r="BG34" s="45"/>
      <c r="BH34" s="45"/>
      <c r="BI34" s="45"/>
      <c r="BJ34" s="45"/>
      <c r="BK34" s="45"/>
      <c r="BL34" s="45"/>
      <c r="BM34" s="45"/>
      <c r="BN34" s="45"/>
      <c r="BO34" s="45"/>
      <c r="BP34" s="45"/>
      <c r="BQ34" s="45"/>
      <c r="BR34" s="45"/>
      <c r="BS34" s="45"/>
      <c r="BT34" s="45"/>
      <c r="BU34" s="45"/>
      <c r="BV34" s="45"/>
      <c r="BW34" s="45"/>
      <c r="BX34" s="45"/>
      <c r="BY34" s="45"/>
      <c r="BZ34" s="45"/>
      <c r="CA34" s="45"/>
      <c r="CB34" s="45"/>
      <c r="CC34" s="45"/>
      <c r="CD34" s="45"/>
      <c r="CE34" s="45"/>
      <c r="CF34" s="45"/>
      <c r="CG34" s="45"/>
      <c r="CH34" s="45"/>
      <c r="CI34" s="45"/>
      <c r="CJ34" s="45"/>
      <c r="CK34" s="45"/>
      <c r="CL34" s="45"/>
      <c r="CM34" s="45"/>
      <c r="CN34" s="45"/>
      <c r="CO34" s="45"/>
      <c r="CP34" s="45"/>
      <c r="CQ34" s="45"/>
      <c r="CR34" s="45"/>
      <c r="CS34" s="45"/>
      <c r="CT34" s="45"/>
      <c r="CU34" s="45"/>
      <c r="CV34" s="45"/>
      <c r="CW34" s="45"/>
      <c r="CX34" s="45"/>
      <c r="CY34" s="45"/>
      <c r="CZ34" s="45"/>
      <c r="DA34" s="45"/>
      <c r="DB34" s="45"/>
      <c r="DC34" s="45"/>
      <c r="DD34" s="45"/>
      <c r="DE34" s="45"/>
      <c r="DF34" s="45"/>
      <c r="DG34" s="45"/>
      <c r="DH34" s="45"/>
      <c r="DI34" s="45"/>
      <c r="DJ34" s="45"/>
      <c r="DK34" s="45"/>
      <c r="DL34" s="45"/>
      <c r="DM34" s="45"/>
      <c r="DN34" s="45"/>
    </row>
    <row r="35" spans="1:118" x14ac:dyDescent="0.15">
      <c r="A35" s="42" t="s">
        <v>449</v>
      </c>
      <c r="B35" s="45" t="s">
        <v>442</v>
      </c>
      <c r="C35" s="46" t="s">
        <v>55</v>
      </c>
      <c r="D35" s="46" t="s">
        <v>55</v>
      </c>
      <c r="E35" s="46" t="s">
        <v>55</v>
      </c>
      <c r="F35" s="46" t="s">
        <v>55</v>
      </c>
      <c r="G35" s="46" t="s">
        <v>55</v>
      </c>
      <c r="H35" s="46" t="s">
        <v>55</v>
      </c>
      <c r="I35" s="46" t="s">
        <v>55</v>
      </c>
      <c r="J35" s="46" t="s">
        <v>55</v>
      </c>
      <c r="K35" s="46" t="s">
        <v>55</v>
      </c>
      <c r="L35" s="46" t="s">
        <v>55</v>
      </c>
      <c r="M35" s="46" t="s">
        <v>55</v>
      </c>
      <c r="N35" s="46" t="s">
        <v>55</v>
      </c>
      <c r="O35" s="47">
        <v>18.982567136363635</v>
      </c>
      <c r="P35" s="47">
        <v>17.095578063492063</v>
      </c>
      <c r="Q35" s="47">
        <v>14.226778781249999</v>
      </c>
      <c r="R35" s="47">
        <v>15.941395453125001</v>
      </c>
      <c r="S35" s="47">
        <v>15.072950049180328</v>
      </c>
      <c r="T35" s="47">
        <v>16.517675666666666</v>
      </c>
      <c r="U35" s="47">
        <v>14.9618795625</v>
      </c>
      <c r="V35" s="47">
        <v>14.191338515625</v>
      </c>
      <c r="W35" s="47">
        <v>14.657961428571429</v>
      </c>
      <c r="X35" s="47">
        <v>12.090078793650793</v>
      </c>
      <c r="Y35" s="47">
        <v>12.250564333333333</v>
      </c>
      <c r="Z35" s="47">
        <v>11.85650526984127</v>
      </c>
      <c r="AA35" s="47">
        <v>13.805217887096774</v>
      </c>
      <c r="AB35" s="47">
        <v>14.746615841269842</v>
      </c>
      <c r="AC35" s="47">
        <v>13.620864983050847</v>
      </c>
      <c r="AD35" s="47">
        <v>13.575683703125</v>
      </c>
      <c r="AE35" s="47">
        <v>13.791881066666667</v>
      </c>
      <c r="AF35" s="47">
        <v>13.264379437500001</v>
      </c>
      <c r="AG35" s="47">
        <v>11.31709915625</v>
      </c>
      <c r="AH35" s="47">
        <v>11.2363591875</v>
      </c>
      <c r="AI35" s="47">
        <v>11.010102475409836</v>
      </c>
      <c r="AJ35" s="47">
        <v>11.603085999999999</v>
      </c>
      <c r="AK35" s="47">
        <v>13.021586046875001</v>
      </c>
      <c r="AL35" s="47">
        <v>15.3471821875</v>
      </c>
      <c r="AM35" s="47">
        <v>15.086025322580646</v>
      </c>
      <c r="AN35" s="47">
        <v>13.734839161290322</v>
      </c>
      <c r="AO35" s="47">
        <v>14.0244345</v>
      </c>
      <c r="AP35" s="47">
        <v>14.48072975</v>
      </c>
      <c r="AQ35" s="47">
        <v>16.263325393442624</v>
      </c>
      <c r="AR35" s="47">
        <v>18.784457499999998</v>
      </c>
      <c r="AS35" s="47">
        <v>22.289241234375002</v>
      </c>
      <c r="AT35" s="47">
        <v>19.833689920634921</v>
      </c>
      <c r="AU35" s="47">
        <v>18.997212241935483</v>
      </c>
      <c r="AV35" s="47">
        <v>16.665280206349205</v>
      </c>
      <c r="AW35" s="47">
        <v>16.154957095238096</v>
      </c>
      <c r="AX35" s="47">
        <v>18.09071923809524</v>
      </c>
      <c r="AY35" s="47">
        <v>18.408929704918034</v>
      </c>
      <c r="AZ35" s="47">
        <v>20.235236015873017</v>
      </c>
      <c r="BA35" s="47">
        <v>19.572614269841271</v>
      </c>
      <c r="BB35" s="47">
        <v>21.328243937500002</v>
      </c>
      <c r="BC35" s="47">
        <v>20.903035098360657</v>
      </c>
      <c r="BD35" s="47">
        <v>34.472921171875001</v>
      </c>
      <c r="BE35" s="47">
        <v>30.184883625000001</v>
      </c>
      <c r="BF35" s="47">
        <v>12.4186088125</v>
      </c>
      <c r="BG35" s="47">
        <v>13.065479573770492</v>
      </c>
      <c r="BH35" s="47">
        <v>13.998908333333333</v>
      </c>
      <c r="BI35" s="47">
        <v>16.056759531250002</v>
      </c>
      <c r="BJ35" s="47">
        <v>20.825517796875001</v>
      </c>
      <c r="BK35" s="47">
        <v>23.062081836065573</v>
      </c>
      <c r="BL35" s="47">
        <v>22.584345317460318</v>
      </c>
      <c r="BM35" s="47">
        <v>25.613886734375001</v>
      </c>
      <c r="BN35" s="47">
        <v>29.43816571875</v>
      </c>
      <c r="BO35" s="47">
        <v>29.551250483870966</v>
      </c>
      <c r="BP35" s="47">
        <v>29.74604319047619</v>
      </c>
      <c r="BQ35" s="47">
        <v>28.124143890625</v>
      </c>
      <c r="BR35" s="47">
        <v>23.882013904761905</v>
      </c>
      <c r="BS35" s="47">
        <v>23.070784435483869</v>
      </c>
      <c r="BT35" s="47">
        <v>19.943480174603174</v>
      </c>
      <c r="BU35" s="47">
        <v>19.564568206349207</v>
      </c>
      <c r="BV35" s="47">
        <v>17.464881161290322</v>
      </c>
      <c r="BW35" s="47">
        <v>16.966983233333334</v>
      </c>
      <c r="BX35" s="47">
        <v>14.817035453124999</v>
      </c>
      <c r="BY35" s="47">
        <v>10.874427546874999</v>
      </c>
      <c r="BZ35" s="47">
        <v>10.586028109375</v>
      </c>
      <c r="CA35" s="47">
        <v>12.427895639344262</v>
      </c>
      <c r="CB35" s="47">
        <v>15.20347061904762</v>
      </c>
      <c r="CC35" s="47">
        <v>15.863660625</v>
      </c>
      <c r="CD35" s="47">
        <v>15.339456578125001</v>
      </c>
      <c r="CE35" s="47">
        <v>15.506357967213114</v>
      </c>
      <c r="CF35" s="47">
        <v>13.572887190476191</v>
      </c>
      <c r="CG35" s="47">
        <v>10.499379890625001</v>
      </c>
      <c r="CH35" s="47">
        <v>11.432454265624999</v>
      </c>
      <c r="CI35" s="47">
        <v>11.593604950819673</v>
      </c>
      <c r="CJ35" s="47">
        <v>14.266182171875</v>
      </c>
      <c r="CK35" s="47">
        <v>16.539160218749998</v>
      </c>
      <c r="CL35" s="47">
        <v>18.396918047619046</v>
      </c>
      <c r="CM35" s="47">
        <v>19.347755096774193</v>
      </c>
      <c r="CN35" s="47">
        <v>17.923865492063491</v>
      </c>
      <c r="CO35" s="47">
        <v>20.696185587301589</v>
      </c>
      <c r="CP35" s="47">
        <v>24.179424015873014</v>
      </c>
      <c r="CQ35" s="47">
        <v>21.534868557377049</v>
      </c>
      <c r="CR35" s="47">
        <v>21.641709281250002</v>
      </c>
      <c r="CS35" s="47">
        <v>18.550878000000001</v>
      </c>
      <c r="CT35" s="47">
        <v>17.31426865079365</v>
      </c>
      <c r="CU35" s="47">
        <v>16.802866836065572</v>
      </c>
      <c r="CV35" s="47">
        <v>14.486886603174604</v>
      </c>
      <c r="CW35" s="47">
        <v>13.252642343750001</v>
      </c>
      <c r="CX35" s="47">
        <v>14.184529682539683</v>
      </c>
      <c r="CY35" s="47">
        <v>15.684025080645162</v>
      </c>
      <c r="CZ35" s="47">
        <v>16.517004476190476</v>
      </c>
      <c r="DA35" s="47">
        <v>22.190583359375001</v>
      </c>
      <c r="DB35" s="47">
        <v>30.42237025</v>
      </c>
      <c r="DC35" s="47">
        <v>40.61616106557377</v>
      </c>
      <c r="DD35" s="47">
        <v>36.459690206349208</v>
      </c>
      <c r="DE35" s="47">
        <v>33.911577718750003</v>
      </c>
      <c r="DF35" s="47">
        <v>32.395073203125001</v>
      </c>
      <c r="DG35" s="47">
        <v>27.106009322580647</v>
      </c>
      <c r="DH35" s="47">
        <v>19.387541903225806</v>
      </c>
      <c r="DI35" s="47">
        <v>11.438877265625001</v>
      </c>
      <c r="DJ35" s="47">
        <v>7.2917520634920638</v>
      </c>
      <c r="DK35" s="47">
        <v>4.9468155806451612</v>
      </c>
      <c r="DL35" s="47">
        <v>3.6252507741935482</v>
      </c>
      <c r="DM35" s="47">
        <v>3.7480505873015875</v>
      </c>
      <c r="DN35" s="47">
        <v>3.2288791951219511</v>
      </c>
    </row>
    <row r="36" spans="1:118" x14ac:dyDescent="0.15">
      <c r="A36" s="45"/>
      <c r="B36" s="45" t="s">
        <v>443</v>
      </c>
      <c r="C36" s="48" t="s">
        <v>55</v>
      </c>
      <c r="D36" s="48" t="s">
        <v>55</v>
      </c>
      <c r="E36" s="48" t="s">
        <v>55</v>
      </c>
      <c r="F36" s="48" t="s">
        <v>55</v>
      </c>
      <c r="G36" s="48" t="s">
        <v>55</v>
      </c>
      <c r="H36" s="48" t="s">
        <v>55</v>
      </c>
      <c r="I36" s="48" t="s">
        <v>55</v>
      </c>
      <c r="J36" s="48" t="s">
        <v>55</v>
      </c>
      <c r="K36" s="48" t="s">
        <v>55</v>
      </c>
      <c r="L36" s="48" t="s">
        <v>55</v>
      </c>
      <c r="M36" s="48" t="s">
        <v>55</v>
      </c>
      <c r="N36" s="48" t="s">
        <v>55</v>
      </c>
      <c r="O36" s="49">
        <v>19.944713</v>
      </c>
      <c r="P36" s="49">
        <v>18.666060000000002</v>
      </c>
      <c r="Q36" s="49">
        <v>17.334658999999998</v>
      </c>
      <c r="R36" s="49">
        <v>17.523723</v>
      </c>
      <c r="S36" s="49">
        <v>16.169324</v>
      </c>
      <c r="T36" s="49">
        <v>18.377085999999998</v>
      </c>
      <c r="U36" s="49">
        <v>15.990171</v>
      </c>
      <c r="V36" s="49">
        <v>14.851869000000001</v>
      </c>
      <c r="W36" s="49">
        <v>15.973515000000001</v>
      </c>
      <c r="X36" s="49">
        <v>13.992025999999999</v>
      </c>
      <c r="Y36" s="49">
        <v>13.043255</v>
      </c>
      <c r="Z36" s="49">
        <v>12.574837</v>
      </c>
      <c r="AA36" s="49">
        <v>15.523588999999999</v>
      </c>
      <c r="AB36" s="49">
        <v>15.622199999999999</v>
      </c>
      <c r="AC36" s="49">
        <v>14.711058</v>
      </c>
      <c r="AD36" s="49">
        <v>14.569829</v>
      </c>
      <c r="AE36" s="49">
        <v>14.638386000000001</v>
      </c>
      <c r="AF36" s="49">
        <v>14.436959</v>
      </c>
      <c r="AG36" s="49">
        <v>12.221503</v>
      </c>
      <c r="AH36" s="49">
        <v>12.070133</v>
      </c>
      <c r="AI36" s="49">
        <v>11.431179</v>
      </c>
      <c r="AJ36" s="49">
        <v>12.325678999999999</v>
      </c>
      <c r="AK36" s="49">
        <v>14.717682</v>
      </c>
      <c r="AL36" s="49">
        <v>16.519057</v>
      </c>
      <c r="AM36" s="49">
        <v>15.789422</v>
      </c>
      <c r="AN36" s="49">
        <v>15.616697</v>
      </c>
      <c r="AO36" s="49">
        <v>14.701309</v>
      </c>
      <c r="AP36" s="49">
        <v>15.434003000000001</v>
      </c>
      <c r="AQ36" s="49">
        <v>18.549579999999999</v>
      </c>
      <c r="AR36" s="49">
        <v>21.075472000000001</v>
      </c>
      <c r="AS36" s="49">
        <v>26.250095000000002</v>
      </c>
      <c r="AT36" s="49">
        <v>23.433555999999999</v>
      </c>
      <c r="AU36" s="49">
        <v>20.289411000000001</v>
      </c>
      <c r="AV36" s="49">
        <v>18.231973</v>
      </c>
      <c r="AW36" s="49">
        <v>16.923147</v>
      </c>
      <c r="AX36" s="49">
        <v>19.386016000000001</v>
      </c>
      <c r="AY36" s="49">
        <v>20.063798999999999</v>
      </c>
      <c r="AZ36" s="49">
        <v>21.209835999999999</v>
      </c>
      <c r="BA36" s="49">
        <v>21.67596</v>
      </c>
      <c r="BB36" s="49">
        <v>23.711054000000001</v>
      </c>
      <c r="BC36" s="49">
        <v>25.926231999999999</v>
      </c>
      <c r="BD36" s="49">
        <v>51.406005999999998</v>
      </c>
      <c r="BE36" s="49">
        <v>42.243416000000003</v>
      </c>
      <c r="BF36" s="49">
        <v>18.534473999999999</v>
      </c>
      <c r="BG36" s="49">
        <v>15.844376</v>
      </c>
      <c r="BH36" s="49">
        <v>15.864352</v>
      </c>
      <c r="BI36" s="49">
        <v>18.185272000000001</v>
      </c>
      <c r="BJ36" s="49">
        <v>23.152168</v>
      </c>
      <c r="BK36" s="49">
        <v>25.128837000000001</v>
      </c>
      <c r="BL36" s="49">
        <v>24.486653</v>
      </c>
      <c r="BM36" s="49">
        <v>28.850313</v>
      </c>
      <c r="BN36" s="49">
        <v>32.331086999999997</v>
      </c>
      <c r="BO36" s="49">
        <v>32.716842</v>
      </c>
      <c r="BP36" s="49">
        <v>31.654719</v>
      </c>
      <c r="BQ36" s="49">
        <v>31.661280000000001</v>
      </c>
      <c r="BR36" s="49">
        <v>27.580956</v>
      </c>
      <c r="BS36" s="49">
        <v>24.444213999999999</v>
      </c>
      <c r="BT36" s="49">
        <v>22.732835999999999</v>
      </c>
      <c r="BU36" s="49">
        <v>20.623477000000001</v>
      </c>
      <c r="BV36" s="49">
        <v>18.878558000000002</v>
      </c>
      <c r="BW36" s="49">
        <v>17.451371000000002</v>
      </c>
      <c r="BX36" s="49">
        <v>16.913466</v>
      </c>
      <c r="BY36" s="49">
        <v>12.778055999999999</v>
      </c>
      <c r="BZ36" s="49">
        <v>12.038379000000001</v>
      </c>
      <c r="CA36" s="49">
        <v>15.335321</v>
      </c>
      <c r="CB36" s="49">
        <v>16.748204000000001</v>
      </c>
      <c r="CC36" s="49">
        <v>17.062640999999999</v>
      </c>
      <c r="CD36" s="49">
        <v>18.138594999999999</v>
      </c>
      <c r="CE36" s="49">
        <v>17.170731</v>
      </c>
      <c r="CF36" s="49">
        <v>14.969144999999999</v>
      </c>
      <c r="CG36" s="49">
        <v>11.762222</v>
      </c>
      <c r="CH36" s="49">
        <v>12.641963000000001</v>
      </c>
      <c r="CI36" s="49">
        <v>13.857915</v>
      </c>
      <c r="CJ36" s="49">
        <v>15.891957</v>
      </c>
      <c r="CK36" s="49">
        <v>18.359656000000001</v>
      </c>
      <c r="CL36" s="49">
        <v>20.015543999999998</v>
      </c>
      <c r="CM36" s="49">
        <v>21.519242999999999</v>
      </c>
      <c r="CN36" s="49">
        <v>20.026185999999999</v>
      </c>
      <c r="CO36" s="49">
        <v>27.238931999999998</v>
      </c>
      <c r="CP36" s="49">
        <v>27.024685000000002</v>
      </c>
      <c r="CQ36" s="49">
        <v>25.043914999999998</v>
      </c>
      <c r="CR36" s="49">
        <v>24.378377</v>
      </c>
      <c r="CS36" s="49">
        <v>19.911864000000001</v>
      </c>
      <c r="CT36" s="49">
        <v>19.025659000000001</v>
      </c>
      <c r="CU36" s="49">
        <v>18.340014</v>
      </c>
      <c r="CV36" s="49">
        <v>15.941072</v>
      </c>
      <c r="CW36" s="49">
        <v>14.650542</v>
      </c>
      <c r="CX36" s="49">
        <v>15.584115000000001</v>
      </c>
      <c r="CY36" s="49">
        <v>18.688966000000001</v>
      </c>
      <c r="CZ36" s="49">
        <v>21.130428999999999</v>
      </c>
      <c r="DA36" s="49">
        <v>24.602687</v>
      </c>
      <c r="DB36" s="49">
        <v>36.450592999999998</v>
      </c>
      <c r="DC36" s="49">
        <v>49.709414000000002</v>
      </c>
      <c r="DD36" s="49">
        <v>42.214528000000001</v>
      </c>
      <c r="DE36" s="49">
        <v>38.111539</v>
      </c>
      <c r="DF36" s="49">
        <v>41.195675999999999</v>
      </c>
      <c r="DG36" s="49">
        <v>33.369777999999997</v>
      </c>
      <c r="DH36" s="49">
        <v>27.577100999999999</v>
      </c>
      <c r="DI36" s="49">
        <v>15.924806999999999</v>
      </c>
      <c r="DJ36" s="49">
        <v>10.405412</v>
      </c>
      <c r="DK36" s="49">
        <v>6.0177440000000004</v>
      </c>
      <c r="DL36" s="49">
        <v>4.128755</v>
      </c>
      <c r="DM36" s="49">
        <v>4.2105290000000002</v>
      </c>
      <c r="DN36" s="49">
        <v>3.8335279999999998</v>
      </c>
    </row>
    <row r="37" spans="1:118" x14ac:dyDescent="0.15">
      <c r="A37" s="45"/>
      <c r="B37" s="45" t="s">
        <v>444</v>
      </c>
      <c r="C37" s="48" t="s">
        <v>55</v>
      </c>
      <c r="D37" s="48" t="s">
        <v>55</v>
      </c>
      <c r="E37" s="48" t="s">
        <v>55</v>
      </c>
      <c r="F37" s="48" t="s">
        <v>55</v>
      </c>
      <c r="G37" s="48" t="s">
        <v>55</v>
      </c>
      <c r="H37" s="48" t="s">
        <v>55</v>
      </c>
      <c r="I37" s="48" t="s">
        <v>55</v>
      </c>
      <c r="J37" s="48" t="s">
        <v>55</v>
      </c>
      <c r="K37" s="48" t="s">
        <v>55</v>
      </c>
      <c r="L37" s="48" t="s">
        <v>55</v>
      </c>
      <c r="M37" s="48" t="s">
        <v>55</v>
      </c>
      <c r="N37" s="48" t="s">
        <v>55</v>
      </c>
      <c r="O37" s="49">
        <v>18.046976999999998</v>
      </c>
      <c r="P37" s="49">
        <v>15.276036</v>
      </c>
      <c r="Q37" s="49">
        <v>11.290562</v>
      </c>
      <c r="R37" s="49">
        <v>13.497040999999999</v>
      </c>
      <c r="S37" s="49">
        <v>13.772727</v>
      </c>
      <c r="T37" s="49">
        <v>14.903494</v>
      </c>
      <c r="U37" s="49">
        <v>14.149602</v>
      </c>
      <c r="V37" s="49">
        <v>13.755076000000001</v>
      </c>
      <c r="W37" s="49">
        <v>13.565116</v>
      </c>
      <c r="X37" s="49">
        <v>11.107818</v>
      </c>
      <c r="Y37" s="49">
        <v>10.978375</v>
      </c>
      <c r="Z37" s="49">
        <v>11.199209</v>
      </c>
      <c r="AA37" s="49">
        <v>12.34484</v>
      </c>
      <c r="AB37" s="49">
        <v>13.958721000000001</v>
      </c>
      <c r="AC37" s="49">
        <v>12.501065000000001</v>
      </c>
      <c r="AD37" s="49">
        <v>12.396368000000001</v>
      </c>
      <c r="AE37" s="49">
        <v>13.134430999999999</v>
      </c>
      <c r="AF37" s="49">
        <v>11.984461</v>
      </c>
      <c r="AG37" s="49">
        <v>10.627223000000001</v>
      </c>
      <c r="AH37" s="49">
        <v>10.513736</v>
      </c>
      <c r="AI37" s="49">
        <v>10.659084</v>
      </c>
      <c r="AJ37" s="49">
        <v>10.470214</v>
      </c>
      <c r="AK37" s="49">
        <v>11.747334</v>
      </c>
      <c r="AL37" s="49">
        <v>14.622721</v>
      </c>
      <c r="AM37" s="49">
        <v>14.115667</v>
      </c>
      <c r="AN37" s="49">
        <v>12.291271</v>
      </c>
      <c r="AO37" s="49">
        <v>12.8413</v>
      </c>
      <c r="AP37" s="49">
        <v>12.805961999999999</v>
      </c>
      <c r="AQ37" s="49">
        <v>14.191756</v>
      </c>
      <c r="AR37" s="49">
        <v>16.650907</v>
      </c>
      <c r="AS37" s="49">
        <v>19.153179000000002</v>
      </c>
      <c r="AT37" s="49">
        <v>17.486825</v>
      </c>
      <c r="AU37" s="49">
        <v>18.016999999999999</v>
      </c>
      <c r="AV37" s="49">
        <v>14.280934999999999</v>
      </c>
      <c r="AW37" s="49">
        <v>15.211684</v>
      </c>
      <c r="AX37" s="49">
        <v>16.914583</v>
      </c>
      <c r="AY37" s="49">
        <v>16.970013000000002</v>
      </c>
      <c r="AZ37" s="49">
        <v>19.068798999999999</v>
      </c>
      <c r="BA37" s="49">
        <v>17.193023</v>
      </c>
      <c r="BB37" s="49">
        <v>18.704958000000001</v>
      </c>
      <c r="BC37" s="49">
        <v>17.463073999999999</v>
      </c>
      <c r="BD37" s="49">
        <v>25.656780999999999</v>
      </c>
      <c r="BE37" s="49">
        <v>17.896964000000001</v>
      </c>
      <c r="BF37" s="49">
        <v>9.3810459999999996</v>
      </c>
      <c r="BG37" s="49">
        <v>10.402653000000001</v>
      </c>
      <c r="BH37" s="49">
        <v>12.011124000000001</v>
      </c>
      <c r="BI37" s="49">
        <v>14.420915000000001</v>
      </c>
      <c r="BJ37" s="49">
        <v>16.833797000000001</v>
      </c>
      <c r="BK37" s="49">
        <v>20.039047</v>
      </c>
      <c r="BL37" s="49">
        <v>20.876218000000001</v>
      </c>
      <c r="BM37" s="49">
        <v>21.546665000000001</v>
      </c>
      <c r="BN37" s="49">
        <v>27.173832000000001</v>
      </c>
      <c r="BO37" s="49">
        <v>26.426000999999999</v>
      </c>
      <c r="BP37" s="49">
        <v>28.036663000000001</v>
      </c>
      <c r="BQ37" s="49">
        <v>21.529774</v>
      </c>
      <c r="BR37" s="49">
        <v>20.734703</v>
      </c>
      <c r="BS37" s="49">
        <v>21.489255</v>
      </c>
      <c r="BT37" s="49">
        <v>17.375077999999998</v>
      </c>
      <c r="BU37" s="49">
        <v>18.450206999999999</v>
      </c>
      <c r="BV37" s="49">
        <v>16.419394</v>
      </c>
      <c r="BW37" s="49">
        <v>16.174088000000001</v>
      </c>
      <c r="BX37" s="49">
        <v>12.378878</v>
      </c>
      <c r="BY37" s="49">
        <v>8.4933569999999996</v>
      </c>
      <c r="BZ37" s="49">
        <v>9.9779060000000008</v>
      </c>
      <c r="CA37" s="49">
        <v>10.627777</v>
      </c>
      <c r="CB37" s="49">
        <v>13.012032</v>
      </c>
      <c r="CC37" s="49">
        <v>14.805787</v>
      </c>
      <c r="CD37" s="49">
        <v>14.085603000000001</v>
      </c>
      <c r="CE37" s="49">
        <v>12.232732</v>
      </c>
      <c r="CF37" s="49">
        <v>11.396027999999999</v>
      </c>
      <c r="CG37" s="49">
        <v>9.7214569999999991</v>
      </c>
      <c r="CH37" s="49">
        <v>9.7942630000000008</v>
      </c>
      <c r="CI37" s="49">
        <v>10.001789</v>
      </c>
      <c r="CJ37" s="49">
        <v>12.983794</v>
      </c>
      <c r="CK37" s="49">
        <v>15.580492</v>
      </c>
      <c r="CL37" s="49">
        <v>16.092445000000001</v>
      </c>
      <c r="CM37" s="49">
        <v>17.418697999999999</v>
      </c>
      <c r="CN37" s="49">
        <v>15.675268000000001</v>
      </c>
      <c r="CO37" s="49">
        <v>16.161902000000001</v>
      </c>
      <c r="CP37" s="49">
        <v>19.773150999999999</v>
      </c>
      <c r="CQ37" s="49">
        <v>19.167966</v>
      </c>
      <c r="CR37" s="49">
        <v>19.335965000000002</v>
      </c>
      <c r="CS37" s="49">
        <v>16.433494</v>
      </c>
      <c r="CT37" s="49">
        <v>15.304605</v>
      </c>
      <c r="CU37" s="49">
        <v>15.384691</v>
      </c>
      <c r="CV37" s="49">
        <v>13.110227999999999</v>
      </c>
      <c r="CW37" s="49">
        <v>11.743607000000001</v>
      </c>
      <c r="CX37" s="49">
        <v>12.559379</v>
      </c>
      <c r="CY37" s="49">
        <v>10.933787000000001</v>
      </c>
      <c r="CZ37" s="49">
        <v>13.806504</v>
      </c>
      <c r="DA37" s="49">
        <v>18.811053999999999</v>
      </c>
      <c r="DB37" s="49">
        <v>22.756802</v>
      </c>
      <c r="DC37" s="49">
        <v>37.215733</v>
      </c>
      <c r="DD37" s="49">
        <v>29.790129</v>
      </c>
      <c r="DE37" s="49">
        <v>27.457982999999999</v>
      </c>
      <c r="DF37" s="49">
        <v>23.948526999999999</v>
      </c>
      <c r="DG37" s="49">
        <v>21.668361000000001</v>
      </c>
      <c r="DH37" s="49">
        <v>11.865218</v>
      </c>
      <c r="DI37" s="49">
        <v>8.449014</v>
      </c>
      <c r="DJ37" s="49">
        <v>4.6692020000000003</v>
      </c>
      <c r="DK37" s="49">
        <v>3.5987650000000002</v>
      </c>
      <c r="DL37" s="49">
        <v>3.1304959999999999</v>
      </c>
      <c r="DM37" s="49">
        <v>3.2713779999999999</v>
      </c>
      <c r="DN37" s="49">
        <v>2.8208299999999999</v>
      </c>
    </row>
    <row r="38" spans="1:118" x14ac:dyDescent="0.15">
      <c r="A38" s="45"/>
      <c r="B38" s="45" t="s">
        <v>445</v>
      </c>
      <c r="C38" s="48" t="s">
        <v>55</v>
      </c>
      <c r="D38" s="48" t="s">
        <v>55</v>
      </c>
      <c r="E38" s="48" t="s">
        <v>55</v>
      </c>
      <c r="F38" s="48" t="s">
        <v>55</v>
      </c>
      <c r="G38" s="48" t="s">
        <v>55</v>
      </c>
      <c r="H38" s="48" t="s">
        <v>55</v>
      </c>
      <c r="I38" s="48" t="s">
        <v>55</v>
      </c>
      <c r="J38" s="48" t="s">
        <v>55</v>
      </c>
      <c r="K38" s="48" t="s">
        <v>55</v>
      </c>
      <c r="L38" s="48" t="s">
        <v>55</v>
      </c>
      <c r="M38" s="48" t="s">
        <v>55</v>
      </c>
      <c r="N38" s="48" t="s">
        <v>55</v>
      </c>
      <c r="O38" s="49">
        <v>18.266110999999999</v>
      </c>
      <c r="P38" s="49">
        <v>15.41527</v>
      </c>
      <c r="Q38" s="49">
        <v>13.983072999999999</v>
      </c>
      <c r="R38" s="49">
        <v>15.328813</v>
      </c>
      <c r="S38" s="49">
        <v>14.933699000000001</v>
      </c>
      <c r="T38" s="49">
        <v>16.118231999999999</v>
      </c>
      <c r="U38" s="49">
        <v>14.254628</v>
      </c>
      <c r="V38" s="49">
        <v>14.851869000000001</v>
      </c>
      <c r="W38" s="49">
        <v>13.587287999999999</v>
      </c>
      <c r="X38" s="49">
        <v>11.498942</v>
      </c>
      <c r="Y38" s="49">
        <v>11.903931</v>
      </c>
      <c r="Z38" s="49">
        <v>12.472744</v>
      </c>
      <c r="AA38" s="49">
        <v>14.546683</v>
      </c>
      <c r="AB38" s="49">
        <v>14.061743</v>
      </c>
      <c r="AC38" s="49">
        <v>12.713644</v>
      </c>
      <c r="AD38" s="49">
        <v>14.283828</v>
      </c>
      <c r="AE38" s="49">
        <v>14.428523999999999</v>
      </c>
      <c r="AF38" s="49">
        <v>12.241781</v>
      </c>
      <c r="AG38" s="49">
        <v>10.627223000000001</v>
      </c>
      <c r="AH38" s="49">
        <v>10.690469999999999</v>
      </c>
      <c r="AI38" s="49">
        <v>11.305635000000001</v>
      </c>
      <c r="AJ38" s="49">
        <v>11.49785</v>
      </c>
      <c r="AK38" s="49">
        <v>14.714804000000001</v>
      </c>
      <c r="AL38" s="49">
        <v>15.066794</v>
      </c>
      <c r="AM38" s="49">
        <v>15.571474</v>
      </c>
      <c r="AN38" s="49">
        <v>14.539504000000001</v>
      </c>
      <c r="AO38" s="49">
        <v>14.376205000000001</v>
      </c>
      <c r="AP38" s="49">
        <v>15.167354</v>
      </c>
      <c r="AQ38" s="49">
        <v>18.549579999999999</v>
      </c>
      <c r="AR38" s="49">
        <v>20.735420000000001</v>
      </c>
      <c r="AS38" s="49">
        <v>22.270146</v>
      </c>
      <c r="AT38" s="49">
        <v>18.247965000000001</v>
      </c>
      <c r="AU38" s="49">
        <v>18.016999999999999</v>
      </c>
      <c r="AV38" s="49">
        <v>16.227295000000002</v>
      </c>
      <c r="AW38" s="49">
        <v>16.923147</v>
      </c>
      <c r="AX38" s="49">
        <v>18.738372999999999</v>
      </c>
      <c r="AY38" s="49">
        <v>19.128119999999999</v>
      </c>
      <c r="AZ38" s="49">
        <v>21.209835999999999</v>
      </c>
      <c r="BA38" s="49">
        <v>20.691333</v>
      </c>
      <c r="BB38" s="49">
        <v>20.56033</v>
      </c>
      <c r="BC38" s="49">
        <v>25.051275</v>
      </c>
      <c r="BD38" s="49">
        <v>43.969965999999999</v>
      </c>
      <c r="BE38" s="49">
        <v>19.052889</v>
      </c>
      <c r="BF38" s="49">
        <v>12.350941000000001</v>
      </c>
      <c r="BG38" s="49">
        <v>11.521589000000001</v>
      </c>
      <c r="BH38" s="49">
        <v>14.809231</v>
      </c>
      <c r="BI38" s="49">
        <v>17.753139000000001</v>
      </c>
      <c r="BJ38" s="49">
        <v>21.746416</v>
      </c>
      <c r="BK38" s="49">
        <v>23.971153999999999</v>
      </c>
      <c r="BL38" s="49">
        <v>21.295247</v>
      </c>
      <c r="BM38" s="49">
        <v>27.913456</v>
      </c>
      <c r="BN38" s="49">
        <v>32.331086999999997</v>
      </c>
      <c r="BO38" s="49">
        <v>28.792318000000002</v>
      </c>
      <c r="BP38" s="49">
        <v>30.801976</v>
      </c>
      <c r="BQ38" s="49">
        <v>22.002590000000001</v>
      </c>
      <c r="BR38" s="49">
        <v>21.887917999999999</v>
      </c>
      <c r="BS38" s="49">
        <v>22.347145000000001</v>
      </c>
      <c r="BT38" s="49">
        <v>18.82554</v>
      </c>
      <c r="BU38" s="49">
        <v>18.760076999999999</v>
      </c>
      <c r="BV38" s="49">
        <v>17.135574999999999</v>
      </c>
      <c r="BW38" s="49">
        <v>17.059587000000001</v>
      </c>
      <c r="BX38" s="49">
        <v>12.769441</v>
      </c>
      <c r="BY38" s="49">
        <v>11.325557</v>
      </c>
      <c r="BZ38" s="49">
        <v>11.147672999999999</v>
      </c>
      <c r="CA38" s="49">
        <v>14.768053999999999</v>
      </c>
      <c r="CB38" s="49">
        <v>15.760042</v>
      </c>
      <c r="CC38" s="49">
        <v>16.070295000000002</v>
      </c>
      <c r="CD38" s="49">
        <v>15.76558</v>
      </c>
      <c r="CE38" s="49">
        <v>12.453469999999999</v>
      </c>
      <c r="CF38" s="49">
        <v>11.687742</v>
      </c>
      <c r="CG38" s="49">
        <v>9.7214569999999991</v>
      </c>
      <c r="CH38" s="49">
        <v>12.20964</v>
      </c>
      <c r="CI38" s="49">
        <v>13.474792000000001</v>
      </c>
      <c r="CJ38" s="49">
        <v>15.797929999999999</v>
      </c>
      <c r="CK38" s="49">
        <v>17.845631999999998</v>
      </c>
      <c r="CL38" s="49">
        <v>18.036369000000001</v>
      </c>
      <c r="CM38" s="49">
        <v>18.648161999999999</v>
      </c>
      <c r="CN38" s="49">
        <v>15.904813000000001</v>
      </c>
      <c r="CO38" s="49">
        <v>24.543699</v>
      </c>
      <c r="CP38" s="49">
        <v>23.301100000000002</v>
      </c>
      <c r="CQ38" s="49">
        <v>20.127040000000001</v>
      </c>
      <c r="CR38" s="49">
        <v>19.591920000000002</v>
      </c>
      <c r="CS38" s="49">
        <v>18.043613000000001</v>
      </c>
      <c r="CT38" s="49">
        <v>15.837865000000001</v>
      </c>
      <c r="CU38" s="49">
        <v>15.777659999999999</v>
      </c>
      <c r="CV38" s="49">
        <v>13.875033999999999</v>
      </c>
      <c r="CW38" s="49">
        <v>14.53091</v>
      </c>
      <c r="CX38" s="49">
        <v>14.675038000000001</v>
      </c>
      <c r="CY38" s="49">
        <v>14.802689000000001</v>
      </c>
      <c r="CZ38" s="49">
        <v>18.690649000000001</v>
      </c>
      <c r="DA38" s="49">
        <v>23.307328999999999</v>
      </c>
      <c r="DB38" s="49">
        <v>36.006538999999997</v>
      </c>
      <c r="DC38" s="49">
        <v>40.376989999999999</v>
      </c>
      <c r="DD38" s="49">
        <v>33.603838000000003</v>
      </c>
      <c r="DE38" s="49">
        <v>33.383640999999997</v>
      </c>
      <c r="DF38" s="49">
        <v>25.476974999999999</v>
      </c>
      <c r="DG38" s="49">
        <v>26.291008999999999</v>
      </c>
      <c r="DH38" s="49">
        <v>11.865218</v>
      </c>
      <c r="DI38" s="49">
        <v>8.5124849999999999</v>
      </c>
      <c r="DJ38" s="49">
        <v>4.8726349999999998</v>
      </c>
      <c r="DK38" s="49">
        <v>4.0292859999999999</v>
      </c>
      <c r="DL38" s="49">
        <v>3.8177599999999998</v>
      </c>
      <c r="DM38" s="49">
        <v>3.5444200000000001</v>
      </c>
      <c r="DN38" s="49">
        <v>3.6663830000000002</v>
      </c>
    </row>
    <row r="39" spans="1:118" x14ac:dyDescent="0.15">
      <c r="A39" s="42"/>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c r="BG39" s="45"/>
      <c r="BH39" s="45"/>
      <c r="BI39" s="45"/>
      <c r="BJ39" s="45"/>
      <c r="BK39" s="45"/>
      <c r="BL39" s="45"/>
      <c r="BM39" s="45"/>
      <c r="BN39" s="45"/>
      <c r="BO39" s="45"/>
      <c r="BP39" s="45"/>
      <c r="BQ39" s="45"/>
      <c r="BR39" s="45"/>
      <c r="BS39" s="45"/>
      <c r="BT39" s="45"/>
      <c r="BU39" s="45"/>
      <c r="BV39" s="45"/>
      <c r="BW39" s="45"/>
      <c r="BX39" s="45"/>
      <c r="BY39" s="45"/>
      <c r="BZ39" s="45"/>
      <c r="CA39" s="45"/>
      <c r="CB39" s="45"/>
      <c r="CC39" s="45"/>
      <c r="CD39" s="45"/>
      <c r="CE39" s="45"/>
      <c r="CF39" s="45"/>
      <c r="CG39" s="45"/>
      <c r="CH39" s="45"/>
      <c r="CI39" s="45"/>
      <c r="CJ39" s="45"/>
      <c r="CK39" s="45"/>
      <c r="CL39" s="45"/>
      <c r="CM39" s="45"/>
      <c r="CN39" s="45"/>
      <c r="CO39" s="45"/>
      <c r="CP39" s="45"/>
      <c r="CQ39" s="45"/>
      <c r="CR39" s="45"/>
      <c r="CS39" s="45"/>
      <c r="CT39" s="45"/>
      <c r="CU39" s="45"/>
      <c r="CV39" s="45"/>
      <c r="CW39" s="45"/>
      <c r="CX39" s="45"/>
      <c r="CY39" s="45"/>
      <c r="CZ39" s="45"/>
      <c r="DA39" s="45"/>
      <c r="DB39" s="45"/>
      <c r="DC39" s="45"/>
      <c r="DD39" s="45"/>
      <c r="DE39" s="45"/>
      <c r="DF39" s="45"/>
      <c r="DG39" s="45"/>
      <c r="DH39" s="45"/>
      <c r="DI39" s="45"/>
      <c r="DJ39" s="45"/>
      <c r="DK39" s="45"/>
      <c r="DL39" s="45"/>
      <c r="DM39" s="45"/>
      <c r="DN39" s="45"/>
    </row>
    <row r="40" spans="1:118" x14ac:dyDescent="0.15">
      <c r="A40" s="42" t="s">
        <v>450</v>
      </c>
      <c r="B40" s="45" t="s">
        <v>442</v>
      </c>
      <c r="C40" s="46" t="s">
        <v>55</v>
      </c>
      <c r="D40" s="46" t="s">
        <v>55</v>
      </c>
      <c r="E40" s="46" t="s">
        <v>55</v>
      </c>
      <c r="F40" s="46" t="s">
        <v>55</v>
      </c>
      <c r="G40" s="46" t="s">
        <v>55</v>
      </c>
      <c r="H40" s="46" t="s">
        <v>55</v>
      </c>
      <c r="I40" s="46" t="s">
        <v>55</v>
      </c>
      <c r="J40" s="46" t="s">
        <v>55</v>
      </c>
      <c r="K40" s="46" t="s">
        <v>55</v>
      </c>
      <c r="L40" s="46" t="s">
        <v>55</v>
      </c>
      <c r="M40" s="46" t="s">
        <v>55</v>
      </c>
      <c r="N40" s="46" t="s">
        <v>55</v>
      </c>
      <c r="O40" s="46" t="s">
        <v>55</v>
      </c>
      <c r="P40" s="46" t="s">
        <v>55</v>
      </c>
      <c r="Q40" s="46" t="s">
        <v>55</v>
      </c>
      <c r="R40" s="46" t="s">
        <v>55</v>
      </c>
      <c r="S40" s="46" t="s">
        <v>55</v>
      </c>
      <c r="T40" s="46" t="s">
        <v>55</v>
      </c>
      <c r="U40" s="46" t="s">
        <v>55</v>
      </c>
      <c r="V40" s="46" t="s">
        <v>55</v>
      </c>
      <c r="W40" s="46" t="s">
        <v>55</v>
      </c>
      <c r="X40" s="46" t="s">
        <v>55</v>
      </c>
      <c r="Y40" s="46" t="s">
        <v>55</v>
      </c>
      <c r="Z40" s="46" t="s">
        <v>55</v>
      </c>
      <c r="AA40" s="46" t="s">
        <v>55</v>
      </c>
      <c r="AB40" s="46" t="s">
        <v>55</v>
      </c>
      <c r="AC40" s="47">
        <v>11.922791</v>
      </c>
      <c r="AD40" s="47">
        <v>11.555376000000001</v>
      </c>
      <c r="AE40" s="46" t="s">
        <v>55</v>
      </c>
      <c r="AF40" s="46" t="s">
        <v>55</v>
      </c>
      <c r="AG40" s="46" t="s">
        <v>55</v>
      </c>
      <c r="AH40" s="46" t="s">
        <v>55</v>
      </c>
      <c r="AI40" s="46" t="s">
        <v>55</v>
      </c>
      <c r="AJ40" s="46" t="s">
        <v>55</v>
      </c>
      <c r="AK40" s="46" t="s">
        <v>55</v>
      </c>
      <c r="AL40" s="47">
        <v>16.02403</v>
      </c>
      <c r="AM40" s="47">
        <v>15.334134000000001</v>
      </c>
      <c r="AN40" s="46" t="s">
        <v>55</v>
      </c>
      <c r="AO40" s="46" t="s">
        <v>55</v>
      </c>
      <c r="AP40" s="47">
        <v>14.240845999999999</v>
      </c>
      <c r="AQ40" s="46" t="s">
        <v>55</v>
      </c>
      <c r="AR40" s="46" t="s">
        <v>55</v>
      </c>
      <c r="AS40" s="46" t="s">
        <v>55</v>
      </c>
      <c r="AT40" s="46" t="s">
        <v>55</v>
      </c>
      <c r="AU40" s="46" t="s">
        <v>55</v>
      </c>
      <c r="AV40" s="46" t="s">
        <v>55</v>
      </c>
      <c r="AW40" s="46" t="s">
        <v>55</v>
      </c>
      <c r="AX40" s="47">
        <v>15.878715</v>
      </c>
      <c r="AY40" s="47">
        <v>16.050007000000001</v>
      </c>
      <c r="AZ40" s="47">
        <v>18.168771</v>
      </c>
      <c r="BA40" s="47">
        <v>17.743164</v>
      </c>
      <c r="BB40" s="47">
        <v>19.610008000000001</v>
      </c>
      <c r="BC40" s="47">
        <v>20.074207000000001</v>
      </c>
      <c r="BD40" s="46" t="s">
        <v>55</v>
      </c>
      <c r="BE40" s="46" t="s">
        <v>55</v>
      </c>
      <c r="BF40" s="47">
        <v>11.545253000000001</v>
      </c>
      <c r="BG40" s="47">
        <v>12.002770999999999</v>
      </c>
      <c r="BH40" s="47">
        <v>14.346848</v>
      </c>
      <c r="BI40" s="47">
        <v>16.425784</v>
      </c>
      <c r="BJ40" s="47">
        <v>18.347655</v>
      </c>
      <c r="BK40" s="47">
        <v>18.839873999999998</v>
      </c>
      <c r="BL40" s="47">
        <v>20.430835999999999</v>
      </c>
      <c r="BM40" s="47">
        <v>22.738308</v>
      </c>
      <c r="BN40" s="47">
        <v>23.661168</v>
      </c>
      <c r="BO40" s="47">
        <v>22.915900000000001</v>
      </c>
      <c r="BP40" s="47">
        <v>22.024562</v>
      </c>
      <c r="BQ40" s="47">
        <v>21.285250999999999</v>
      </c>
      <c r="BR40" s="47">
        <v>16.789750000000002</v>
      </c>
      <c r="BS40" s="47">
        <v>15.712173</v>
      </c>
      <c r="BT40" s="47">
        <v>16.563889</v>
      </c>
      <c r="BU40" s="47">
        <v>16.207104999999999</v>
      </c>
      <c r="BV40" s="47">
        <v>15.089024999999999</v>
      </c>
      <c r="BW40" s="47">
        <v>15.806664</v>
      </c>
      <c r="BX40" s="47">
        <v>14.706956</v>
      </c>
      <c r="BY40" s="47">
        <v>12.166923000000001</v>
      </c>
      <c r="BZ40" s="47">
        <v>11.202819</v>
      </c>
      <c r="CA40" s="47">
        <v>14.537350999999999</v>
      </c>
      <c r="CB40" s="47">
        <v>15.749425</v>
      </c>
      <c r="CC40" s="47">
        <v>15.380879999999999</v>
      </c>
      <c r="CD40" s="47">
        <v>13.174951</v>
      </c>
      <c r="CE40" s="47">
        <v>13.501564</v>
      </c>
      <c r="CF40" s="47">
        <v>11.758946999999999</v>
      </c>
      <c r="CG40" s="47">
        <v>9.1127599999999997</v>
      </c>
      <c r="CH40" s="47">
        <v>10.241166</v>
      </c>
      <c r="CI40" s="47">
        <v>11.103541999999999</v>
      </c>
      <c r="CJ40" s="47">
        <v>13.595090000000001</v>
      </c>
      <c r="CK40" s="47">
        <v>14.427064</v>
      </c>
      <c r="CL40" s="47">
        <v>15.410007</v>
      </c>
      <c r="CM40" s="47">
        <v>15.686382999999999</v>
      </c>
      <c r="CN40" s="47">
        <v>16.886621999999999</v>
      </c>
      <c r="CO40" s="47">
        <v>20.517227999999999</v>
      </c>
      <c r="CP40" s="47">
        <v>22.198340000000002</v>
      </c>
      <c r="CQ40" s="47">
        <v>21.071162999999999</v>
      </c>
      <c r="CR40" s="47">
        <v>20.400331000000001</v>
      </c>
      <c r="CS40" s="47">
        <v>16.790731999999998</v>
      </c>
      <c r="CT40" s="47">
        <v>14.527753000000001</v>
      </c>
      <c r="CU40" s="47">
        <v>14.963834</v>
      </c>
      <c r="CV40" s="47">
        <v>14.501324</v>
      </c>
      <c r="CW40" s="47">
        <v>14.527673999999999</v>
      </c>
      <c r="CX40" s="47">
        <v>15.151700999999999</v>
      </c>
      <c r="CY40" s="47">
        <v>15.561218</v>
      </c>
      <c r="CZ40" s="47">
        <v>15.225989999999999</v>
      </c>
      <c r="DA40" s="47">
        <v>18.021758999999999</v>
      </c>
      <c r="DB40" s="47">
        <v>23.760014000000002</v>
      </c>
      <c r="DC40" s="47">
        <v>31.081596000000001</v>
      </c>
      <c r="DD40" s="47">
        <v>24.59562</v>
      </c>
      <c r="DE40" s="47">
        <v>20.783138999999998</v>
      </c>
      <c r="DF40" s="47">
        <v>12.271716</v>
      </c>
      <c r="DG40" s="47">
        <v>9.2003789999999999</v>
      </c>
      <c r="DH40" s="47">
        <v>7.6466510000000003</v>
      </c>
      <c r="DI40" s="47">
        <v>5.3437109999999999</v>
      </c>
      <c r="DJ40" s="47">
        <v>4.7517300000000002</v>
      </c>
      <c r="DK40" s="47">
        <v>4.2886189999999997</v>
      </c>
      <c r="DL40" s="47">
        <v>4.3873119999999997</v>
      </c>
      <c r="DM40" s="47">
        <v>4.6007100000000003</v>
      </c>
      <c r="DN40" s="47">
        <v>4.6210009999999997</v>
      </c>
    </row>
    <row r="41" spans="1:118" x14ac:dyDescent="0.15">
      <c r="A41" s="45"/>
      <c r="B41" s="45" t="s">
        <v>443</v>
      </c>
      <c r="C41" s="48" t="s">
        <v>55</v>
      </c>
      <c r="D41" s="48" t="s">
        <v>55</v>
      </c>
      <c r="E41" s="48" t="s">
        <v>55</v>
      </c>
      <c r="F41" s="48" t="s">
        <v>55</v>
      </c>
      <c r="G41" s="48" t="s">
        <v>55</v>
      </c>
      <c r="H41" s="48" t="s">
        <v>55</v>
      </c>
      <c r="I41" s="48" t="s">
        <v>55</v>
      </c>
      <c r="J41" s="48" t="s">
        <v>55</v>
      </c>
      <c r="K41" s="48" t="s">
        <v>55</v>
      </c>
      <c r="L41" s="48" t="s">
        <v>55</v>
      </c>
      <c r="M41" s="48" t="s">
        <v>55</v>
      </c>
      <c r="N41" s="48" t="s">
        <v>55</v>
      </c>
      <c r="O41" s="48" t="s">
        <v>55</v>
      </c>
      <c r="P41" s="48" t="s">
        <v>55</v>
      </c>
      <c r="Q41" s="48" t="s">
        <v>55</v>
      </c>
      <c r="R41" s="48" t="s">
        <v>55</v>
      </c>
      <c r="S41" s="48" t="s">
        <v>55</v>
      </c>
      <c r="T41" s="48" t="s">
        <v>55</v>
      </c>
      <c r="U41" s="48" t="s">
        <v>55</v>
      </c>
      <c r="V41" s="48" t="s">
        <v>55</v>
      </c>
      <c r="W41" s="48" t="s">
        <v>55</v>
      </c>
      <c r="X41" s="48" t="s">
        <v>55</v>
      </c>
      <c r="Y41" s="48" t="s">
        <v>55</v>
      </c>
      <c r="Z41" s="48" t="s">
        <v>55</v>
      </c>
      <c r="AA41" s="48" t="s">
        <v>55</v>
      </c>
      <c r="AB41" s="48" t="s">
        <v>55</v>
      </c>
      <c r="AC41" s="49">
        <v>12.855142000000001</v>
      </c>
      <c r="AD41" s="49">
        <v>12.442527999999999</v>
      </c>
      <c r="AE41" s="48" t="s">
        <v>55</v>
      </c>
      <c r="AF41" s="48" t="s">
        <v>55</v>
      </c>
      <c r="AG41" s="48" t="s">
        <v>55</v>
      </c>
      <c r="AH41" s="48" t="s">
        <v>55</v>
      </c>
      <c r="AI41" s="48" t="s">
        <v>55</v>
      </c>
      <c r="AJ41" s="48" t="s">
        <v>55</v>
      </c>
      <c r="AK41" s="48" t="s">
        <v>55</v>
      </c>
      <c r="AL41" s="49">
        <v>17.237867000000001</v>
      </c>
      <c r="AM41" s="49">
        <v>16.288426000000001</v>
      </c>
      <c r="AN41" s="48" t="s">
        <v>55</v>
      </c>
      <c r="AO41" s="48" t="s">
        <v>55</v>
      </c>
      <c r="AP41" s="49">
        <v>14.82859</v>
      </c>
      <c r="AQ41" s="48" t="s">
        <v>55</v>
      </c>
      <c r="AR41" s="48" t="s">
        <v>55</v>
      </c>
      <c r="AS41" s="48" t="s">
        <v>55</v>
      </c>
      <c r="AT41" s="48" t="s">
        <v>55</v>
      </c>
      <c r="AU41" s="48" t="s">
        <v>55</v>
      </c>
      <c r="AV41" s="48" t="s">
        <v>55</v>
      </c>
      <c r="AW41" s="48" t="s">
        <v>55</v>
      </c>
      <c r="AX41" s="49">
        <v>16.679092000000001</v>
      </c>
      <c r="AY41" s="49">
        <v>17.262233999999999</v>
      </c>
      <c r="AZ41" s="49">
        <v>19.059778999999999</v>
      </c>
      <c r="BA41" s="49">
        <v>19.478650999999999</v>
      </c>
      <c r="BB41" s="49">
        <v>21.658353999999999</v>
      </c>
      <c r="BC41" s="49">
        <v>25.539712999999999</v>
      </c>
      <c r="BD41" s="48" t="s">
        <v>55</v>
      </c>
      <c r="BE41" s="48" t="s">
        <v>55</v>
      </c>
      <c r="BF41" s="49">
        <v>12.556247000000001</v>
      </c>
      <c r="BG41" s="49">
        <v>13.222135</v>
      </c>
      <c r="BH41" s="49">
        <v>16.700942000000001</v>
      </c>
      <c r="BI41" s="49">
        <v>18.789645</v>
      </c>
      <c r="BJ41" s="49">
        <v>19.887371999999999</v>
      </c>
      <c r="BK41" s="49">
        <v>21.952466999999999</v>
      </c>
      <c r="BL41" s="49">
        <v>22.068504999999998</v>
      </c>
      <c r="BM41" s="49">
        <v>24.961274</v>
      </c>
      <c r="BN41" s="49">
        <v>25.733984</v>
      </c>
      <c r="BO41" s="49">
        <v>26.041025999999999</v>
      </c>
      <c r="BP41" s="49">
        <v>23.522872</v>
      </c>
      <c r="BQ41" s="49">
        <v>23.829312999999999</v>
      </c>
      <c r="BR41" s="49">
        <v>18.815944999999999</v>
      </c>
      <c r="BS41" s="49">
        <v>17.259699000000001</v>
      </c>
      <c r="BT41" s="49">
        <v>17.386514999999999</v>
      </c>
      <c r="BU41" s="49">
        <v>17.775162000000002</v>
      </c>
      <c r="BV41" s="49">
        <v>15.701782</v>
      </c>
      <c r="BW41" s="49">
        <v>17.209436</v>
      </c>
      <c r="BX41" s="49">
        <v>16.695330999999999</v>
      </c>
      <c r="BY41" s="49">
        <v>14.029574999999999</v>
      </c>
      <c r="BZ41" s="49">
        <v>12.095997000000001</v>
      </c>
      <c r="CA41" s="49">
        <v>17.254208999999999</v>
      </c>
      <c r="CB41" s="49">
        <v>16.942990000000002</v>
      </c>
      <c r="CC41" s="49">
        <v>17.167746999999999</v>
      </c>
      <c r="CD41" s="49">
        <v>15.849178</v>
      </c>
      <c r="CE41" s="49">
        <v>14.892327</v>
      </c>
      <c r="CF41" s="49">
        <v>13.487683000000001</v>
      </c>
      <c r="CG41" s="49">
        <v>10.460502</v>
      </c>
      <c r="CH41" s="49">
        <v>11.340641</v>
      </c>
      <c r="CI41" s="49">
        <v>13.823719000000001</v>
      </c>
      <c r="CJ41" s="49">
        <v>15.308593999999999</v>
      </c>
      <c r="CK41" s="49">
        <v>16.099171999999999</v>
      </c>
      <c r="CL41" s="49">
        <v>16.674292999999999</v>
      </c>
      <c r="CM41" s="49">
        <v>16.818176000000001</v>
      </c>
      <c r="CN41" s="49">
        <v>17.917192</v>
      </c>
      <c r="CO41" s="49">
        <v>25.296420000000001</v>
      </c>
      <c r="CP41" s="49">
        <v>25.097451</v>
      </c>
      <c r="CQ41" s="49">
        <v>23.788779999999999</v>
      </c>
      <c r="CR41" s="49">
        <v>22.813075000000001</v>
      </c>
      <c r="CS41" s="49">
        <v>18.589147000000001</v>
      </c>
      <c r="CT41" s="49">
        <v>16.770261000000001</v>
      </c>
      <c r="CU41" s="49">
        <v>17.022123000000001</v>
      </c>
      <c r="CV41" s="49">
        <v>16.201186</v>
      </c>
      <c r="CW41" s="49">
        <v>16.790133999999998</v>
      </c>
      <c r="CX41" s="49">
        <v>17.168538000000002</v>
      </c>
      <c r="CY41" s="49">
        <v>18.976009999999999</v>
      </c>
      <c r="CZ41" s="49">
        <v>17.453557</v>
      </c>
      <c r="DA41" s="49">
        <v>20.606666000000001</v>
      </c>
      <c r="DB41" s="49">
        <v>26.833836999999999</v>
      </c>
      <c r="DC41" s="49">
        <v>37.195968999999998</v>
      </c>
      <c r="DD41" s="49">
        <v>29.934097000000001</v>
      </c>
      <c r="DE41" s="49">
        <v>23.866361000000001</v>
      </c>
      <c r="DF41" s="49">
        <v>16.048257</v>
      </c>
      <c r="DG41" s="49">
        <v>13.406283</v>
      </c>
      <c r="DH41" s="49">
        <v>11.068675000000001</v>
      </c>
      <c r="DI41" s="49">
        <v>6.1573359999999999</v>
      </c>
      <c r="DJ41" s="49">
        <v>5.780742</v>
      </c>
      <c r="DK41" s="49">
        <v>4.7650519999999998</v>
      </c>
      <c r="DL41" s="49">
        <v>4.7990700000000004</v>
      </c>
      <c r="DM41" s="49">
        <v>5.2927960000000001</v>
      </c>
      <c r="DN41" s="49">
        <v>5.369256</v>
      </c>
    </row>
    <row r="42" spans="1:118" x14ac:dyDescent="0.15">
      <c r="A42" s="45"/>
      <c r="B42" s="45" t="s">
        <v>444</v>
      </c>
      <c r="C42" s="48" t="s">
        <v>55</v>
      </c>
      <c r="D42" s="48" t="s">
        <v>55</v>
      </c>
      <c r="E42" s="48" t="s">
        <v>55</v>
      </c>
      <c r="F42" s="48" t="s">
        <v>55</v>
      </c>
      <c r="G42" s="48" t="s">
        <v>55</v>
      </c>
      <c r="H42" s="48" t="s">
        <v>55</v>
      </c>
      <c r="I42" s="48" t="s">
        <v>55</v>
      </c>
      <c r="J42" s="48" t="s">
        <v>55</v>
      </c>
      <c r="K42" s="48" t="s">
        <v>55</v>
      </c>
      <c r="L42" s="48" t="s">
        <v>55</v>
      </c>
      <c r="M42" s="48" t="s">
        <v>55</v>
      </c>
      <c r="N42" s="48" t="s">
        <v>55</v>
      </c>
      <c r="O42" s="48" t="s">
        <v>55</v>
      </c>
      <c r="P42" s="48" t="s">
        <v>55</v>
      </c>
      <c r="Q42" s="48" t="s">
        <v>55</v>
      </c>
      <c r="R42" s="48" t="s">
        <v>55</v>
      </c>
      <c r="S42" s="48" t="s">
        <v>55</v>
      </c>
      <c r="T42" s="48" t="s">
        <v>55</v>
      </c>
      <c r="U42" s="48" t="s">
        <v>55</v>
      </c>
      <c r="V42" s="48" t="s">
        <v>55</v>
      </c>
      <c r="W42" s="48" t="s">
        <v>55</v>
      </c>
      <c r="X42" s="48" t="s">
        <v>55</v>
      </c>
      <c r="Y42" s="48" t="s">
        <v>55</v>
      </c>
      <c r="Z42" s="48" t="s">
        <v>55</v>
      </c>
      <c r="AA42" s="48" t="s">
        <v>55</v>
      </c>
      <c r="AB42" s="48" t="s">
        <v>55</v>
      </c>
      <c r="AC42" s="49">
        <v>10.763544</v>
      </c>
      <c r="AD42" s="49">
        <v>10.673399</v>
      </c>
      <c r="AE42" s="48" t="s">
        <v>55</v>
      </c>
      <c r="AF42" s="48" t="s">
        <v>55</v>
      </c>
      <c r="AG42" s="48" t="s">
        <v>55</v>
      </c>
      <c r="AH42" s="48" t="s">
        <v>55</v>
      </c>
      <c r="AI42" s="48" t="s">
        <v>55</v>
      </c>
      <c r="AJ42" s="48" t="s">
        <v>55</v>
      </c>
      <c r="AK42" s="48" t="s">
        <v>55</v>
      </c>
      <c r="AL42" s="49">
        <v>15.259014000000001</v>
      </c>
      <c r="AM42" s="49">
        <v>13.060874999999999</v>
      </c>
      <c r="AN42" s="48" t="s">
        <v>55</v>
      </c>
      <c r="AO42" s="48" t="s">
        <v>55</v>
      </c>
      <c r="AP42" s="49">
        <v>13.595292000000001</v>
      </c>
      <c r="AQ42" s="48" t="s">
        <v>55</v>
      </c>
      <c r="AR42" s="48" t="s">
        <v>55</v>
      </c>
      <c r="AS42" s="48" t="s">
        <v>55</v>
      </c>
      <c r="AT42" s="48" t="s">
        <v>55</v>
      </c>
      <c r="AU42" s="48" t="s">
        <v>55</v>
      </c>
      <c r="AV42" s="48" t="s">
        <v>55</v>
      </c>
      <c r="AW42" s="48" t="s">
        <v>55</v>
      </c>
      <c r="AX42" s="49">
        <v>15.104918</v>
      </c>
      <c r="AY42" s="49">
        <v>15.105477</v>
      </c>
      <c r="AZ42" s="49">
        <v>17.026453</v>
      </c>
      <c r="BA42" s="49">
        <v>15.704598000000001</v>
      </c>
      <c r="BB42" s="49">
        <v>17.525549000000002</v>
      </c>
      <c r="BC42" s="49">
        <v>16.466949</v>
      </c>
      <c r="BD42" s="48" t="s">
        <v>55</v>
      </c>
      <c r="BE42" s="48" t="s">
        <v>55</v>
      </c>
      <c r="BF42" s="49">
        <v>10.42632</v>
      </c>
      <c r="BG42" s="49">
        <v>10.109104</v>
      </c>
      <c r="BH42" s="49">
        <v>11.465647000000001</v>
      </c>
      <c r="BI42" s="49">
        <v>15.181388</v>
      </c>
      <c r="BJ42" s="49">
        <v>16.957699999999999</v>
      </c>
      <c r="BK42" s="49">
        <v>14.978653</v>
      </c>
      <c r="BL42" s="49">
        <v>18.949383000000001</v>
      </c>
      <c r="BM42" s="49">
        <v>19.173105</v>
      </c>
      <c r="BN42" s="49">
        <v>22.495315999999999</v>
      </c>
      <c r="BO42" s="49">
        <v>19.355191000000001</v>
      </c>
      <c r="BP42" s="49">
        <v>21.206075999999999</v>
      </c>
      <c r="BQ42" s="49">
        <v>15.010339</v>
      </c>
      <c r="BR42" s="49">
        <v>14.433284</v>
      </c>
      <c r="BS42" s="49">
        <v>14.126937</v>
      </c>
      <c r="BT42" s="49">
        <v>15.43746</v>
      </c>
      <c r="BU42" s="49">
        <v>15.479004</v>
      </c>
      <c r="BV42" s="49">
        <v>14.363982</v>
      </c>
      <c r="BW42" s="49">
        <v>14.728994999999999</v>
      </c>
      <c r="BX42" s="49">
        <v>12.453085</v>
      </c>
      <c r="BY42" s="49">
        <v>9.9459199999999992</v>
      </c>
      <c r="BZ42" s="49">
        <v>9.5679759999999998</v>
      </c>
      <c r="CA42" s="49">
        <v>11.805638999999999</v>
      </c>
      <c r="CB42" s="49">
        <v>14.725282</v>
      </c>
      <c r="CC42" s="49">
        <v>14.045325999999999</v>
      </c>
      <c r="CD42" s="49">
        <v>11.998901999999999</v>
      </c>
      <c r="CE42" s="49">
        <v>10.978870000000001</v>
      </c>
      <c r="CF42" s="49">
        <v>9.601998</v>
      </c>
      <c r="CG42" s="49">
        <v>8.2915069999999993</v>
      </c>
      <c r="CH42" s="49">
        <v>8.7654049999999994</v>
      </c>
      <c r="CI42" s="49">
        <v>9.5485779999999991</v>
      </c>
      <c r="CJ42" s="49">
        <v>12.536121</v>
      </c>
      <c r="CK42" s="49">
        <v>13.704200999999999</v>
      </c>
      <c r="CL42" s="49">
        <v>13.648142</v>
      </c>
      <c r="CM42" s="49">
        <v>13.921500999999999</v>
      </c>
      <c r="CN42" s="49">
        <v>15.960661999999999</v>
      </c>
      <c r="CO42" s="49">
        <v>16.631699000000001</v>
      </c>
      <c r="CP42" s="49">
        <v>18.041284000000001</v>
      </c>
      <c r="CQ42" s="49">
        <v>16.977658999999999</v>
      </c>
      <c r="CR42" s="49">
        <v>18.051504999999999</v>
      </c>
      <c r="CS42" s="49">
        <v>14.036286</v>
      </c>
      <c r="CT42" s="49">
        <v>12.878398000000001</v>
      </c>
      <c r="CU42" s="49">
        <v>12.324192999999999</v>
      </c>
      <c r="CV42" s="49">
        <v>13.095298</v>
      </c>
      <c r="CW42" s="49">
        <v>12.176831999999999</v>
      </c>
      <c r="CX42" s="49">
        <v>12.538733000000001</v>
      </c>
      <c r="CY42" s="49">
        <v>10.220939</v>
      </c>
      <c r="CZ42" s="49">
        <v>13.114856</v>
      </c>
      <c r="DA42" s="49">
        <v>15.537772</v>
      </c>
      <c r="DB42" s="49">
        <v>18.238239</v>
      </c>
      <c r="DC42" s="49">
        <v>27.078970000000002</v>
      </c>
      <c r="DD42" s="49">
        <v>18.472327</v>
      </c>
      <c r="DE42" s="49">
        <v>12.930422999999999</v>
      </c>
      <c r="DF42" s="49">
        <v>8.2534340000000004</v>
      </c>
      <c r="DG42" s="49">
        <v>8.005293</v>
      </c>
      <c r="DH42" s="49">
        <v>5.0172549999999996</v>
      </c>
      <c r="DI42" s="49">
        <v>4.5607160000000002</v>
      </c>
      <c r="DJ42" s="49">
        <v>3.7293639999999999</v>
      </c>
      <c r="DK42" s="49">
        <v>3.734985</v>
      </c>
      <c r="DL42" s="49">
        <v>3.695964</v>
      </c>
      <c r="DM42" s="49">
        <v>3.9135409999999999</v>
      </c>
      <c r="DN42" s="49">
        <v>4.0538970000000001</v>
      </c>
    </row>
    <row r="43" spans="1:118" x14ac:dyDescent="0.15">
      <c r="A43" s="45"/>
      <c r="B43" s="45" t="s">
        <v>445</v>
      </c>
      <c r="C43" s="48" t="s">
        <v>55</v>
      </c>
      <c r="D43" s="48" t="s">
        <v>55</v>
      </c>
      <c r="E43" s="48" t="s">
        <v>55</v>
      </c>
      <c r="F43" s="48" t="s">
        <v>55</v>
      </c>
      <c r="G43" s="48" t="s">
        <v>55</v>
      </c>
      <c r="H43" s="48" t="s">
        <v>55</v>
      </c>
      <c r="I43" s="48" t="s">
        <v>55</v>
      </c>
      <c r="J43" s="48" t="s">
        <v>55</v>
      </c>
      <c r="K43" s="48" t="s">
        <v>55</v>
      </c>
      <c r="L43" s="48" t="s">
        <v>55</v>
      </c>
      <c r="M43" s="48" t="s">
        <v>55</v>
      </c>
      <c r="N43" s="48" t="s">
        <v>55</v>
      </c>
      <c r="O43" s="48" t="s">
        <v>55</v>
      </c>
      <c r="P43" s="48" t="s">
        <v>55</v>
      </c>
      <c r="Q43" s="48" t="s">
        <v>55</v>
      </c>
      <c r="R43" s="48" t="s">
        <v>55</v>
      </c>
      <c r="S43" s="48" t="s">
        <v>55</v>
      </c>
      <c r="T43" s="48" t="s">
        <v>55</v>
      </c>
      <c r="U43" s="48" t="s">
        <v>55</v>
      </c>
      <c r="V43" s="48" t="s">
        <v>55</v>
      </c>
      <c r="W43" s="48" t="s">
        <v>55</v>
      </c>
      <c r="X43" s="48" t="s">
        <v>55</v>
      </c>
      <c r="Y43" s="48" t="s">
        <v>55</v>
      </c>
      <c r="Z43" s="48" t="s">
        <v>55</v>
      </c>
      <c r="AA43" s="48" t="s">
        <v>55</v>
      </c>
      <c r="AB43" s="48" t="s">
        <v>55</v>
      </c>
      <c r="AC43" s="49">
        <v>10.946576</v>
      </c>
      <c r="AD43" s="49">
        <v>12.198286</v>
      </c>
      <c r="AE43" s="48" t="s">
        <v>55</v>
      </c>
      <c r="AF43" s="48" t="s">
        <v>55</v>
      </c>
      <c r="AG43" s="48" t="s">
        <v>55</v>
      </c>
      <c r="AH43" s="48" t="s">
        <v>55</v>
      </c>
      <c r="AI43" s="48" t="s">
        <v>55</v>
      </c>
      <c r="AJ43" s="48" t="s">
        <v>55</v>
      </c>
      <c r="AK43" s="48" t="s">
        <v>55</v>
      </c>
      <c r="AL43" s="49">
        <v>15.542960000000001</v>
      </c>
      <c r="AM43" s="49">
        <v>14.938349000000001</v>
      </c>
      <c r="AN43" s="48" t="s">
        <v>55</v>
      </c>
      <c r="AO43" s="48" t="s">
        <v>55</v>
      </c>
      <c r="AP43" s="49">
        <v>14.646592999999999</v>
      </c>
      <c r="AQ43" s="48" t="s">
        <v>55</v>
      </c>
      <c r="AR43" s="48" t="s">
        <v>55</v>
      </c>
      <c r="AS43" s="48" t="s">
        <v>55</v>
      </c>
      <c r="AT43" s="48" t="s">
        <v>55</v>
      </c>
      <c r="AU43" s="48" t="s">
        <v>55</v>
      </c>
      <c r="AV43" s="48" t="s">
        <v>55</v>
      </c>
      <c r="AW43" s="48" t="s">
        <v>55</v>
      </c>
      <c r="AX43" s="49">
        <v>16.121880999999998</v>
      </c>
      <c r="AY43" s="49">
        <v>17.079421</v>
      </c>
      <c r="AZ43" s="49">
        <v>19.059778999999999</v>
      </c>
      <c r="BA43" s="49">
        <v>18.900054999999998</v>
      </c>
      <c r="BB43" s="49">
        <v>19.387533000000001</v>
      </c>
      <c r="BC43" s="49">
        <v>24.677800000000001</v>
      </c>
      <c r="BD43" s="48" t="s">
        <v>55</v>
      </c>
      <c r="BE43" s="48" t="s">
        <v>55</v>
      </c>
      <c r="BF43" s="49">
        <v>11.83563</v>
      </c>
      <c r="BG43" s="49">
        <v>11.196465999999999</v>
      </c>
      <c r="BH43" s="49">
        <v>15.590180999999999</v>
      </c>
      <c r="BI43" s="49">
        <v>18.343150999999999</v>
      </c>
      <c r="BJ43" s="49">
        <v>16.957699999999999</v>
      </c>
      <c r="BK43" s="49">
        <v>21.304727</v>
      </c>
      <c r="BL43" s="49">
        <v>18.949383000000001</v>
      </c>
      <c r="BM43" s="49">
        <v>24.150706</v>
      </c>
      <c r="BN43" s="49">
        <v>25.733984</v>
      </c>
      <c r="BO43" s="49">
        <v>21.0045</v>
      </c>
      <c r="BP43" s="49">
        <v>23.182573000000001</v>
      </c>
      <c r="BQ43" s="49">
        <v>15.010339</v>
      </c>
      <c r="BR43" s="49">
        <v>15.984012999999999</v>
      </c>
      <c r="BS43" s="49">
        <v>17.091531</v>
      </c>
      <c r="BT43" s="49">
        <v>17.255064999999998</v>
      </c>
      <c r="BU43" s="49">
        <v>15.603237999999999</v>
      </c>
      <c r="BV43" s="49">
        <v>15.604576</v>
      </c>
      <c r="BW43" s="49">
        <v>16.839568</v>
      </c>
      <c r="BX43" s="49">
        <v>13.097286</v>
      </c>
      <c r="BY43" s="49">
        <v>11.864801999999999</v>
      </c>
      <c r="BZ43" s="49">
        <v>12.095997000000001</v>
      </c>
      <c r="CA43" s="49">
        <v>16.102903000000001</v>
      </c>
      <c r="CB43" s="49">
        <v>14.775236</v>
      </c>
      <c r="CC43" s="49">
        <v>14.17727</v>
      </c>
      <c r="CD43" s="49">
        <v>13.673627</v>
      </c>
      <c r="CE43" s="49">
        <v>11.282226</v>
      </c>
      <c r="CF43" s="49">
        <v>9.8627730000000007</v>
      </c>
      <c r="CG43" s="49">
        <v>8.9477969999999996</v>
      </c>
      <c r="CH43" s="49">
        <v>11.028933</v>
      </c>
      <c r="CI43" s="49">
        <v>13.632892</v>
      </c>
      <c r="CJ43" s="49">
        <v>14.110856</v>
      </c>
      <c r="CK43" s="49">
        <v>15.488569999999999</v>
      </c>
      <c r="CL43" s="49">
        <v>13.825825</v>
      </c>
      <c r="CM43" s="49">
        <v>16.701740000000001</v>
      </c>
      <c r="CN43" s="49">
        <v>16.367135999999999</v>
      </c>
      <c r="CO43" s="49">
        <v>22.793395</v>
      </c>
      <c r="CP43" s="49">
        <v>21.390408000000001</v>
      </c>
      <c r="CQ43" s="49">
        <v>19.400742000000001</v>
      </c>
      <c r="CR43" s="49">
        <v>18.290457</v>
      </c>
      <c r="CS43" s="49">
        <v>15.858547</v>
      </c>
      <c r="CT43" s="49">
        <v>13.960364</v>
      </c>
      <c r="CU43" s="49">
        <v>16.08221</v>
      </c>
      <c r="CV43" s="49">
        <v>14.686161999999999</v>
      </c>
      <c r="CW43" s="49">
        <v>16.653030999999999</v>
      </c>
      <c r="CX43" s="49">
        <v>14.316363000000001</v>
      </c>
      <c r="CY43" s="49">
        <v>14.898186000000001</v>
      </c>
      <c r="CZ43" s="49">
        <v>15.438319</v>
      </c>
      <c r="DA43" s="49">
        <v>18.679454</v>
      </c>
      <c r="DB43" s="49">
        <v>26.456167000000001</v>
      </c>
      <c r="DC43" s="49">
        <v>28.977892000000001</v>
      </c>
      <c r="DD43" s="49">
        <v>20.764806</v>
      </c>
      <c r="DE43" s="49">
        <v>12.930422999999999</v>
      </c>
      <c r="DF43" s="49">
        <v>8.466602</v>
      </c>
      <c r="DG43" s="49">
        <v>10.804537</v>
      </c>
      <c r="DH43" s="49">
        <v>5.0172549999999996</v>
      </c>
      <c r="DI43" s="49">
        <v>4.9756099999999996</v>
      </c>
      <c r="DJ43" s="49">
        <v>3.8918499999999998</v>
      </c>
      <c r="DK43" s="49">
        <v>4.4581150000000003</v>
      </c>
      <c r="DL43" s="49">
        <v>4.7990700000000004</v>
      </c>
      <c r="DM43" s="49">
        <v>4.5308330000000003</v>
      </c>
      <c r="DN43" s="49">
        <v>5.1041189999999999</v>
      </c>
    </row>
    <row r="44" spans="1:118" x14ac:dyDescent="0.15">
      <c r="A44" s="42"/>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45"/>
      <c r="DD44" s="45"/>
      <c r="DE44" s="45"/>
      <c r="DF44" s="45"/>
      <c r="DG44" s="45"/>
      <c r="DH44" s="45"/>
      <c r="DI44" s="45"/>
      <c r="DJ44" s="45"/>
      <c r="DK44" s="45"/>
      <c r="DL44" s="45"/>
      <c r="DM44" s="45"/>
      <c r="DN44" s="45"/>
    </row>
    <row r="45" spans="1:118" x14ac:dyDescent="0.15">
      <c r="A45" s="42" t="s">
        <v>451</v>
      </c>
      <c r="B45" s="45" t="s">
        <v>442</v>
      </c>
      <c r="C45" s="47">
        <v>27.928094826086955</v>
      </c>
      <c r="D45" s="47">
        <v>37.231670063492061</v>
      </c>
      <c r="E45" s="47">
        <v>44.615653238095241</v>
      </c>
      <c r="F45" s="47">
        <v>41.943372698412695</v>
      </c>
      <c r="G45" s="47">
        <v>42.926495063492062</v>
      </c>
      <c r="H45" s="47">
        <v>33.716655619047621</v>
      </c>
      <c r="I45" s="47">
        <v>34.301858109374997</v>
      </c>
      <c r="J45" s="47">
        <v>35.636883687500003</v>
      </c>
      <c r="K45" s="47">
        <v>36.879302098360654</v>
      </c>
      <c r="L45" s="47">
        <v>39.663796734374998</v>
      </c>
      <c r="M45" s="47">
        <v>39.537418640624999</v>
      </c>
      <c r="N45" s="47">
        <v>31.355899999999998</v>
      </c>
      <c r="O45" s="47">
        <v>22.352914016393441</v>
      </c>
      <c r="P45" s="47">
        <v>14.79846453968254</v>
      </c>
      <c r="Q45" s="47">
        <v>11.445303171875</v>
      </c>
      <c r="R45" s="47">
        <v>13.449412109375</v>
      </c>
      <c r="S45" s="47">
        <v>12.43434031147541</v>
      </c>
      <c r="T45" s="47">
        <v>14.122990301587301</v>
      </c>
      <c r="U45" s="47">
        <v>12.304516937500001</v>
      </c>
      <c r="V45" s="47">
        <v>11.403879296874999</v>
      </c>
      <c r="W45" s="47">
        <v>11.949285904761904</v>
      </c>
      <c r="X45" s="46" t="s">
        <v>55</v>
      </c>
      <c r="Y45" s="46" t="s">
        <v>55</v>
      </c>
      <c r="Z45" s="46" t="s">
        <v>55</v>
      </c>
      <c r="AA45" s="47">
        <v>21.687693954545455</v>
      </c>
      <c r="AB45" s="46" t="s">
        <v>55</v>
      </c>
      <c r="AC45" s="46" t="s">
        <v>55</v>
      </c>
      <c r="AD45" s="47">
        <v>18.508019558139534</v>
      </c>
      <c r="AE45" s="47">
        <v>18.395009099999999</v>
      </c>
      <c r="AF45" s="47">
        <v>18.19163978125</v>
      </c>
      <c r="AG45" s="47">
        <v>15.321600578125</v>
      </c>
      <c r="AH45" s="47">
        <v>15.539717828124999</v>
      </c>
      <c r="AI45" s="47">
        <v>15.572382278688524</v>
      </c>
      <c r="AJ45" s="47">
        <v>17.501222793650793</v>
      </c>
      <c r="AK45" s="47">
        <v>20.734340249999999</v>
      </c>
      <c r="AL45" s="47">
        <v>24.691890203124998</v>
      </c>
      <c r="AM45" s="47">
        <v>23.550457467741936</v>
      </c>
      <c r="AN45" s="47">
        <v>20.002831741935484</v>
      </c>
      <c r="AO45" s="47">
        <v>21.835560125000001</v>
      </c>
      <c r="AP45" s="47">
        <v>23.87742740625</v>
      </c>
      <c r="AQ45" s="47">
        <v>26.659486360655738</v>
      </c>
      <c r="AR45" s="47">
        <v>28.298576499999999</v>
      </c>
      <c r="AS45" s="47">
        <v>33.661092437500002</v>
      </c>
      <c r="AT45" s="47">
        <v>29.767498492063492</v>
      </c>
      <c r="AU45" s="47">
        <v>28.224225725806452</v>
      </c>
      <c r="AV45" s="47">
        <v>23.277150269841268</v>
      </c>
      <c r="AW45" s="47">
        <v>21.741937555555555</v>
      </c>
      <c r="AX45" s="47">
        <v>24.58715907936508</v>
      </c>
      <c r="AY45" s="47">
        <v>25.418841213114753</v>
      </c>
      <c r="AZ45" s="47">
        <v>28.833272206349207</v>
      </c>
      <c r="BA45" s="47">
        <v>27.234590063492064</v>
      </c>
      <c r="BB45" s="47">
        <v>29.443805687499999</v>
      </c>
      <c r="BC45" s="47">
        <v>28.528566590163933</v>
      </c>
      <c r="BD45" s="47">
        <v>47.361206296874997</v>
      </c>
      <c r="BE45" s="47">
        <v>40.301804234374998</v>
      </c>
      <c r="BF45" s="47">
        <v>15.106810390625</v>
      </c>
      <c r="BG45" s="47">
        <v>15.87847562295082</v>
      </c>
      <c r="BH45" s="47">
        <v>17.140497777777778</v>
      </c>
      <c r="BI45" s="47">
        <v>19.394958656250001</v>
      </c>
      <c r="BJ45" s="47">
        <v>25.303113124999999</v>
      </c>
      <c r="BK45" s="47">
        <v>28.492498836065575</v>
      </c>
      <c r="BL45" s="47">
        <v>28.584805952380954</v>
      </c>
      <c r="BM45" s="47">
        <v>33.812272859375</v>
      </c>
      <c r="BN45" s="47">
        <v>40.30588490625</v>
      </c>
      <c r="BO45" s="47">
        <v>40.133681419354836</v>
      </c>
      <c r="BP45" s="47">
        <v>39.388784206349207</v>
      </c>
      <c r="BQ45" s="47">
        <v>36.999151937500002</v>
      </c>
      <c r="BR45" s="47">
        <v>31.166879285714284</v>
      </c>
      <c r="BS45" s="47">
        <v>30.074874887096772</v>
      </c>
      <c r="BT45" s="47">
        <v>26.11729738095238</v>
      </c>
      <c r="BU45" s="47">
        <v>26.185727571428572</v>
      </c>
      <c r="BV45" s="47">
        <v>23.298608548387097</v>
      </c>
      <c r="BW45" s="47">
        <v>22.480557333333334</v>
      </c>
      <c r="BX45" s="47">
        <v>19.250056265624998</v>
      </c>
      <c r="BY45" s="47">
        <v>13.629822000000001</v>
      </c>
      <c r="BZ45" s="47">
        <v>12.582806093749999</v>
      </c>
      <c r="CA45" s="47">
        <v>14.444680999999999</v>
      </c>
      <c r="CB45" s="47">
        <v>18.574808285714287</v>
      </c>
      <c r="CC45" s="47">
        <v>19.301179250000001</v>
      </c>
      <c r="CD45" s="47">
        <v>19.662278499999999</v>
      </c>
      <c r="CE45" s="47">
        <v>21.277402508196722</v>
      </c>
      <c r="CF45" s="47">
        <v>19.900262158730158</v>
      </c>
      <c r="CG45" s="47">
        <v>16.761196640624998</v>
      </c>
      <c r="CH45" s="47">
        <v>23.02233434375</v>
      </c>
      <c r="CI45" s="47">
        <v>23.687362131147541</v>
      </c>
      <c r="CJ45" s="47">
        <v>27.416303312499998</v>
      </c>
      <c r="CK45" s="47">
        <v>32.354110796874998</v>
      </c>
      <c r="CL45" s="47">
        <v>33.581746492063495</v>
      </c>
      <c r="CM45" s="47">
        <v>33.00637316129032</v>
      </c>
      <c r="CN45" s="47">
        <v>30.906954333333335</v>
      </c>
      <c r="CO45" s="47">
        <v>35.663341095238096</v>
      </c>
      <c r="CP45" s="47">
        <v>41.732198714285715</v>
      </c>
      <c r="CQ45" s="47">
        <v>34.985758114754098</v>
      </c>
      <c r="CR45" s="47">
        <v>31.985576546874999</v>
      </c>
      <c r="CS45" s="47">
        <v>26.898785746031745</v>
      </c>
      <c r="CT45" s="47">
        <v>24.717539444444444</v>
      </c>
      <c r="CU45" s="47">
        <v>24.395065721311475</v>
      </c>
      <c r="CV45" s="47">
        <v>21.044309857142856</v>
      </c>
      <c r="CW45" s="47">
        <v>19.229814656249999</v>
      </c>
      <c r="CX45" s="47">
        <v>20.825460365079365</v>
      </c>
      <c r="CY45" s="47">
        <v>23.135218548387098</v>
      </c>
      <c r="CZ45" s="47">
        <v>24.416231952380951</v>
      </c>
      <c r="DA45" s="47">
        <v>35.238661937499998</v>
      </c>
      <c r="DB45" s="47">
        <v>58.714394656250001</v>
      </c>
      <c r="DC45" s="47">
        <v>87.696107245901644</v>
      </c>
      <c r="DD45" s="47">
        <v>74.610921238095244</v>
      </c>
      <c r="DE45" s="47">
        <v>66.797104421875005</v>
      </c>
      <c r="DF45" s="47">
        <v>59.348956578124998</v>
      </c>
      <c r="DG45" s="47">
        <v>44.715581935483868</v>
      </c>
      <c r="DH45" s="47">
        <v>30.565340112903225</v>
      </c>
      <c r="DI45" s="47">
        <v>17.375319890625001</v>
      </c>
      <c r="DJ45" s="47">
        <v>10.795653253968254</v>
      </c>
      <c r="DK45" s="47">
        <v>7.4264838064516132</v>
      </c>
      <c r="DL45" s="47">
        <v>5.2276802903225805</v>
      </c>
      <c r="DM45" s="47">
        <v>5.1632854126984125</v>
      </c>
      <c r="DN45" s="47">
        <v>4.2967186097560974</v>
      </c>
    </row>
    <row r="46" spans="1:118" x14ac:dyDescent="0.15">
      <c r="A46" s="45"/>
      <c r="B46" s="45" t="s">
        <v>443</v>
      </c>
      <c r="C46" s="49">
        <v>30.812671999999999</v>
      </c>
      <c r="D46" s="49">
        <v>45.733564999999999</v>
      </c>
      <c r="E46" s="49">
        <v>47.911271999999997</v>
      </c>
      <c r="F46" s="49">
        <v>45.752952000000001</v>
      </c>
      <c r="G46" s="49">
        <v>50.836860000000001</v>
      </c>
      <c r="H46" s="49">
        <v>35.441889000000003</v>
      </c>
      <c r="I46" s="49">
        <v>35.464537999999997</v>
      </c>
      <c r="J46" s="49">
        <v>37.938130000000001</v>
      </c>
      <c r="K46" s="49">
        <v>38.109237</v>
      </c>
      <c r="L46" s="49">
        <v>41.949468000000003</v>
      </c>
      <c r="M46" s="49">
        <v>42.534641000000001</v>
      </c>
      <c r="N46" s="49">
        <v>37.716323000000003</v>
      </c>
      <c r="O46" s="49">
        <v>28.345362999999999</v>
      </c>
      <c r="P46" s="49">
        <v>16.634103</v>
      </c>
      <c r="Q46" s="49">
        <v>15.077911</v>
      </c>
      <c r="R46" s="49">
        <v>15.298895999999999</v>
      </c>
      <c r="S46" s="49">
        <v>13.715824</v>
      </c>
      <c r="T46" s="49">
        <v>16.296339</v>
      </c>
      <c r="U46" s="49">
        <v>13.506423</v>
      </c>
      <c r="V46" s="49">
        <v>12.175933000000001</v>
      </c>
      <c r="W46" s="49">
        <v>13.486955</v>
      </c>
      <c r="X46" s="48" t="s">
        <v>55</v>
      </c>
      <c r="Y46" s="48" t="s">
        <v>55</v>
      </c>
      <c r="Z46" s="48" t="s">
        <v>55</v>
      </c>
      <c r="AA46" s="49">
        <v>23.301352000000001</v>
      </c>
      <c r="AB46" s="48" t="s">
        <v>55</v>
      </c>
      <c r="AC46" s="48" t="s">
        <v>55</v>
      </c>
      <c r="AD46" s="49">
        <v>20.13513</v>
      </c>
      <c r="AE46" s="49">
        <v>20.288481000000001</v>
      </c>
      <c r="AF46" s="49">
        <v>19.837926</v>
      </c>
      <c r="AG46" s="49">
        <v>16.955915999999998</v>
      </c>
      <c r="AH46" s="49">
        <v>17.184638</v>
      </c>
      <c r="AI46" s="49">
        <v>16.491990000000001</v>
      </c>
      <c r="AJ46" s="49">
        <v>18.479593000000001</v>
      </c>
      <c r="AK46" s="49">
        <v>23.505490999999999</v>
      </c>
      <c r="AL46" s="49">
        <v>27.184100000000001</v>
      </c>
      <c r="AM46" s="49">
        <v>25.273219999999998</v>
      </c>
      <c r="AN46" s="49">
        <v>23.089887000000001</v>
      </c>
      <c r="AO46" s="49">
        <v>23.702857999999999</v>
      </c>
      <c r="AP46" s="49">
        <v>25.807593000000001</v>
      </c>
      <c r="AQ46" s="49">
        <v>30.217599</v>
      </c>
      <c r="AR46" s="49">
        <v>31.256910999999999</v>
      </c>
      <c r="AS46" s="49">
        <v>39.437466999999998</v>
      </c>
      <c r="AT46" s="49">
        <v>35.416488999999999</v>
      </c>
      <c r="AU46" s="49">
        <v>30.507798999999999</v>
      </c>
      <c r="AV46" s="49">
        <v>26.677493999999999</v>
      </c>
      <c r="AW46" s="49">
        <v>23.081994000000002</v>
      </c>
      <c r="AX46" s="49">
        <v>26.551280999999999</v>
      </c>
      <c r="AY46" s="49">
        <v>27.594460000000002</v>
      </c>
      <c r="AZ46" s="49">
        <v>30.320547000000001</v>
      </c>
      <c r="BA46" s="49">
        <v>31.044899000000001</v>
      </c>
      <c r="BB46" s="49">
        <v>33.061928000000002</v>
      </c>
      <c r="BC46" s="49">
        <v>35.657352000000003</v>
      </c>
      <c r="BD46" s="49">
        <v>71.165401000000003</v>
      </c>
      <c r="BE46" s="49">
        <v>58.125777999999997</v>
      </c>
      <c r="BF46" s="49">
        <v>23.446804</v>
      </c>
      <c r="BG46" s="49">
        <v>19.465899</v>
      </c>
      <c r="BH46" s="49">
        <v>19.562175</v>
      </c>
      <c r="BI46" s="49">
        <v>21.948706000000001</v>
      </c>
      <c r="BJ46" s="49">
        <v>28.301653999999999</v>
      </c>
      <c r="BK46" s="49">
        <v>31.145161000000002</v>
      </c>
      <c r="BL46" s="49">
        <v>30.854838000000001</v>
      </c>
      <c r="BM46" s="49">
        <v>39.316746000000002</v>
      </c>
      <c r="BN46" s="49">
        <v>44.701884999999997</v>
      </c>
      <c r="BO46" s="49">
        <v>45.260466999999998</v>
      </c>
      <c r="BP46" s="49">
        <v>42.036023</v>
      </c>
      <c r="BQ46" s="49">
        <v>42.033299999999997</v>
      </c>
      <c r="BR46" s="49">
        <v>35.946883</v>
      </c>
      <c r="BS46" s="49">
        <v>32.321328000000001</v>
      </c>
      <c r="BT46" s="49">
        <v>28.810131999999999</v>
      </c>
      <c r="BU46" s="49">
        <v>27.612601999999999</v>
      </c>
      <c r="BV46" s="49">
        <v>25.344344</v>
      </c>
      <c r="BW46" s="49">
        <v>23.210470999999998</v>
      </c>
      <c r="BX46" s="49">
        <v>22.274730000000002</v>
      </c>
      <c r="BY46" s="49">
        <v>16.347110000000001</v>
      </c>
      <c r="BZ46" s="49">
        <v>14.188307</v>
      </c>
      <c r="CA46" s="49">
        <v>18.650324999999999</v>
      </c>
      <c r="CB46" s="49">
        <v>20.819939999999999</v>
      </c>
      <c r="CC46" s="49">
        <v>20.407999</v>
      </c>
      <c r="CD46" s="49">
        <v>25.597089</v>
      </c>
      <c r="CE46" s="49">
        <v>24.076833000000001</v>
      </c>
      <c r="CF46" s="49">
        <v>24.733561999999999</v>
      </c>
      <c r="CG46" s="49">
        <v>19.116322</v>
      </c>
      <c r="CH46" s="49">
        <v>27.763354</v>
      </c>
      <c r="CI46" s="49">
        <v>26.371262999999999</v>
      </c>
      <c r="CJ46" s="49">
        <v>31.604365999999999</v>
      </c>
      <c r="CK46" s="49">
        <v>35.259827999999999</v>
      </c>
      <c r="CL46" s="49">
        <v>37.751150000000003</v>
      </c>
      <c r="CM46" s="49">
        <v>36.447898000000002</v>
      </c>
      <c r="CN46" s="49">
        <v>35.051546000000002</v>
      </c>
      <c r="CO46" s="49">
        <v>47.808635000000002</v>
      </c>
      <c r="CP46" s="49">
        <v>47.422770999999997</v>
      </c>
      <c r="CQ46" s="49">
        <v>42.248297000000001</v>
      </c>
      <c r="CR46" s="49">
        <v>35.790768999999997</v>
      </c>
      <c r="CS46" s="49">
        <v>29.37669</v>
      </c>
      <c r="CT46" s="49">
        <v>27.669333000000002</v>
      </c>
      <c r="CU46" s="49">
        <v>26.946107000000001</v>
      </c>
      <c r="CV46" s="49">
        <v>23.254156999999999</v>
      </c>
      <c r="CW46" s="49">
        <v>21.525103999999999</v>
      </c>
      <c r="CX46" s="49">
        <v>23.156682</v>
      </c>
      <c r="CY46" s="49">
        <v>27.690476</v>
      </c>
      <c r="CZ46" s="49">
        <v>32.465277</v>
      </c>
      <c r="DA46" s="49">
        <v>40.585745000000003</v>
      </c>
      <c r="DB46" s="49">
        <v>79.627699000000007</v>
      </c>
      <c r="DC46" s="49">
        <v>96.148765999999995</v>
      </c>
      <c r="DD46" s="49">
        <v>89.089744999999994</v>
      </c>
      <c r="DE46" s="49">
        <v>76.190903000000006</v>
      </c>
      <c r="DF46" s="49">
        <v>80.39452</v>
      </c>
      <c r="DG46" s="49">
        <v>56.005104000000003</v>
      </c>
      <c r="DH46" s="49">
        <v>43.832943</v>
      </c>
      <c r="DI46" s="49">
        <v>24.700690999999999</v>
      </c>
      <c r="DJ46" s="49">
        <v>15.225784000000001</v>
      </c>
      <c r="DK46" s="49">
        <v>9.073658</v>
      </c>
      <c r="DL46" s="49">
        <v>6.06989</v>
      </c>
      <c r="DM46" s="49">
        <v>5.9324620000000001</v>
      </c>
      <c r="DN46" s="49">
        <v>5.0692240000000002</v>
      </c>
    </row>
    <row r="47" spans="1:118" x14ac:dyDescent="0.15">
      <c r="A47" s="45"/>
      <c r="B47" s="45" t="s">
        <v>444</v>
      </c>
      <c r="C47" s="49">
        <v>22.633202000000001</v>
      </c>
      <c r="D47" s="49">
        <v>28.888771999999999</v>
      </c>
      <c r="E47" s="49">
        <v>41.005861000000003</v>
      </c>
      <c r="F47" s="49">
        <v>39.308503000000002</v>
      </c>
      <c r="G47" s="49">
        <v>31.929748</v>
      </c>
      <c r="H47" s="49">
        <v>31.720182999999999</v>
      </c>
      <c r="I47" s="49">
        <v>33.333022999999997</v>
      </c>
      <c r="J47" s="49">
        <v>33.246265000000001</v>
      </c>
      <c r="K47" s="49">
        <v>34.098224999999999</v>
      </c>
      <c r="L47" s="49">
        <v>36.770713999999998</v>
      </c>
      <c r="M47" s="49">
        <v>37.777698000000001</v>
      </c>
      <c r="N47" s="49">
        <v>25.282036000000002</v>
      </c>
      <c r="O47" s="49">
        <v>15.910494999999999</v>
      </c>
      <c r="P47" s="49">
        <v>12.671715000000001</v>
      </c>
      <c r="Q47" s="49">
        <v>8.0133410000000005</v>
      </c>
      <c r="R47" s="49">
        <v>10.592358000000001</v>
      </c>
      <c r="S47" s="49">
        <v>10.91459</v>
      </c>
      <c r="T47" s="49">
        <v>12.236273000000001</v>
      </c>
      <c r="U47" s="49">
        <v>11.355096</v>
      </c>
      <c r="V47" s="49">
        <v>10.893959000000001</v>
      </c>
      <c r="W47" s="49">
        <v>10.671927</v>
      </c>
      <c r="X47" s="48" t="s">
        <v>55</v>
      </c>
      <c r="Y47" s="48" t="s">
        <v>55</v>
      </c>
      <c r="Z47" s="48" t="s">
        <v>55</v>
      </c>
      <c r="AA47" s="49">
        <v>20.791713999999999</v>
      </c>
      <c r="AB47" s="48" t="s">
        <v>55</v>
      </c>
      <c r="AC47" s="48" t="s">
        <v>55</v>
      </c>
      <c r="AD47" s="49">
        <v>16.232308</v>
      </c>
      <c r="AE47" s="49">
        <v>16.924417999999999</v>
      </c>
      <c r="AF47" s="49">
        <v>16.431449000000001</v>
      </c>
      <c r="AG47" s="49">
        <v>13.937434</v>
      </c>
      <c r="AH47" s="49">
        <v>13.682036</v>
      </c>
      <c r="AI47" s="49">
        <v>14.805776</v>
      </c>
      <c r="AJ47" s="49">
        <v>15.640974999999999</v>
      </c>
      <c r="AK47" s="49">
        <v>18.371635999999999</v>
      </c>
      <c r="AL47" s="49">
        <v>23.049634999999999</v>
      </c>
      <c r="AM47" s="49">
        <v>20.926966</v>
      </c>
      <c r="AN47" s="49">
        <v>17.507072999999998</v>
      </c>
      <c r="AO47" s="49">
        <v>20.723759999999999</v>
      </c>
      <c r="AP47" s="49">
        <v>20.759409000000002</v>
      </c>
      <c r="AQ47" s="49">
        <v>23.291043999999999</v>
      </c>
      <c r="AR47" s="49">
        <v>24.262121</v>
      </c>
      <c r="AS47" s="49">
        <v>29.85812</v>
      </c>
      <c r="AT47" s="49">
        <v>25.951422999999998</v>
      </c>
      <c r="AU47" s="49">
        <v>26.334105999999998</v>
      </c>
      <c r="AV47" s="49">
        <v>19.246410000000001</v>
      </c>
      <c r="AW47" s="49">
        <v>20.701877</v>
      </c>
      <c r="AX47" s="49">
        <v>22.881236000000001</v>
      </c>
      <c r="AY47" s="49">
        <v>23.736250999999999</v>
      </c>
      <c r="AZ47" s="49">
        <v>27.094971999999999</v>
      </c>
      <c r="BA47" s="49">
        <v>23.264945000000001</v>
      </c>
      <c r="BB47" s="49">
        <v>25.401516999999998</v>
      </c>
      <c r="BC47" s="49">
        <v>23.542597000000001</v>
      </c>
      <c r="BD47" s="49">
        <v>35.149613000000002</v>
      </c>
      <c r="BE47" s="49">
        <v>22.574854999999999</v>
      </c>
      <c r="BF47" s="49">
        <v>11.134764000000001</v>
      </c>
      <c r="BG47" s="49">
        <v>12.481674999999999</v>
      </c>
      <c r="BH47" s="49">
        <v>14.528795000000001</v>
      </c>
      <c r="BI47" s="49">
        <v>17.710611</v>
      </c>
      <c r="BJ47" s="49">
        <v>20.204836</v>
      </c>
      <c r="BK47" s="49">
        <v>24.230384999999998</v>
      </c>
      <c r="BL47" s="49">
        <v>25.98387</v>
      </c>
      <c r="BM47" s="49">
        <v>27.642548999999999</v>
      </c>
      <c r="BN47" s="49">
        <v>36.908152999999999</v>
      </c>
      <c r="BO47" s="49">
        <v>34.776319000000001</v>
      </c>
      <c r="BP47" s="49">
        <v>37.028433999999997</v>
      </c>
      <c r="BQ47" s="49">
        <v>27.681529000000001</v>
      </c>
      <c r="BR47" s="49">
        <v>27.165942999999999</v>
      </c>
      <c r="BS47" s="49">
        <v>27.146339999999999</v>
      </c>
      <c r="BT47" s="49">
        <v>23.023261999999999</v>
      </c>
      <c r="BU47" s="49">
        <v>24.564008000000001</v>
      </c>
      <c r="BV47" s="49">
        <v>21.764754</v>
      </c>
      <c r="BW47" s="49">
        <v>21.421099999999999</v>
      </c>
      <c r="BX47" s="49">
        <v>15.785088999999999</v>
      </c>
      <c r="BY47" s="49">
        <v>10.314488000000001</v>
      </c>
      <c r="BZ47" s="49">
        <v>11.124803999999999</v>
      </c>
      <c r="CA47" s="49">
        <v>11.953557999999999</v>
      </c>
      <c r="CB47" s="49">
        <v>15.511886000000001</v>
      </c>
      <c r="CC47" s="49">
        <v>18.156846999999999</v>
      </c>
      <c r="CD47" s="49">
        <v>16.525286999999999</v>
      </c>
      <c r="CE47" s="49">
        <v>15.869180999999999</v>
      </c>
      <c r="CF47" s="49">
        <v>16.366481</v>
      </c>
      <c r="CG47" s="49">
        <v>15.059143000000001</v>
      </c>
      <c r="CH47" s="49">
        <v>16.448163000000001</v>
      </c>
      <c r="CI47" s="49">
        <v>21.361567000000001</v>
      </c>
      <c r="CJ47" s="49">
        <v>23.936102999999999</v>
      </c>
      <c r="CK47" s="49">
        <v>30.931121999999998</v>
      </c>
      <c r="CL47" s="49">
        <v>29.023129999999998</v>
      </c>
      <c r="CM47" s="49">
        <v>30.237397000000001</v>
      </c>
      <c r="CN47" s="49">
        <v>26.500838000000002</v>
      </c>
      <c r="CO47" s="49">
        <v>27.364640999999999</v>
      </c>
      <c r="CP47" s="49">
        <v>33.190367000000002</v>
      </c>
      <c r="CQ47" s="49">
        <v>28.668710999999998</v>
      </c>
      <c r="CR47" s="49">
        <v>28.510725000000001</v>
      </c>
      <c r="CS47" s="49">
        <v>23.174095999999999</v>
      </c>
      <c r="CT47" s="49">
        <v>22.013895999999999</v>
      </c>
      <c r="CU47" s="49">
        <v>22.192677</v>
      </c>
      <c r="CV47" s="49">
        <v>18.956375999999999</v>
      </c>
      <c r="CW47" s="49">
        <v>16.839321999999999</v>
      </c>
      <c r="CX47" s="49">
        <v>18.170442000000001</v>
      </c>
      <c r="CY47" s="49">
        <v>15.018723</v>
      </c>
      <c r="CZ47" s="49">
        <v>19.712665999999999</v>
      </c>
      <c r="DA47" s="49">
        <v>28.493922999999999</v>
      </c>
      <c r="DB47" s="49">
        <v>37.225217000000001</v>
      </c>
      <c r="DC47" s="49">
        <v>79.651255000000006</v>
      </c>
      <c r="DD47" s="49">
        <v>58.181888999999998</v>
      </c>
      <c r="DE47" s="49">
        <v>58.063257</v>
      </c>
      <c r="DF47" s="49">
        <v>40.095525000000002</v>
      </c>
      <c r="DG47" s="49">
        <v>34.328648999999999</v>
      </c>
      <c r="DH47" s="49">
        <v>18.519421000000001</v>
      </c>
      <c r="DI47" s="49">
        <v>12.351494000000001</v>
      </c>
      <c r="DJ47" s="49">
        <v>7.1167040000000004</v>
      </c>
      <c r="DK47" s="49">
        <v>5.3101479999999999</v>
      </c>
      <c r="DL47" s="49">
        <v>4.6388850000000001</v>
      </c>
      <c r="DM47" s="49">
        <v>4.3742530000000004</v>
      </c>
      <c r="DN47" s="49">
        <v>3.7385350000000002</v>
      </c>
    </row>
    <row r="48" spans="1:118" x14ac:dyDescent="0.15">
      <c r="A48" s="45"/>
      <c r="B48" s="45" t="s">
        <v>445</v>
      </c>
      <c r="C48" s="49">
        <v>29.621517999999998</v>
      </c>
      <c r="D48" s="49">
        <v>45.733564999999999</v>
      </c>
      <c r="E48" s="49">
        <v>41.577221999999999</v>
      </c>
      <c r="F48" s="49">
        <v>45.256571999999998</v>
      </c>
      <c r="G48" s="49">
        <v>32.899957999999998</v>
      </c>
      <c r="H48" s="49">
        <v>34.305973999999999</v>
      </c>
      <c r="I48" s="49">
        <v>35.287125000000003</v>
      </c>
      <c r="J48" s="49">
        <v>33.972287000000001</v>
      </c>
      <c r="K48" s="49">
        <v>36.903810999999997</v>
      </c>
      <c r="L48" s="49">
        <v>41.591374999999999</v>
      </c>
      <c r="M48" s="49">
        <v>37.855220000000003</v>
      </c>
      <c r="N48" s="49">
        <v>27.904671</v>
      </c>
      <c r="O48" s="49">
        <v>16.166627999999999</v>
      </c>
      <c r="P48" s="49">
        <v>12.834457</v>
      </c>
      <c r="Q48" s="49">
        <v>11.160451</v>
      </c>
      <c r="R48" s="49">
        <v>12.733402999999999</v>
      </c>
      <c r="S48" s="49">
        <v>12.271578999999999</v>
      </c>
      <c r="T48" s="49">
        <v>13.656105</v>
      </c>
      <c r="U48" s="49">
        <v>11.477854000000001</v>
      </c>
      <c r="V48" s="49">
        <v>12.175933000000001</v>
      </c>
      <c r="W48" s="49">
        <v>10.697843000000001</v>
      </c>
      <c r="X48" s="48" t="s">
        <v>55</v>
      </c>
      <c r="Y48" s="48" t="s">
        <v>55</v>
      </c>
      <c r="Z48" s="48" t="s">
        <v>55</v>
      </c>
      <c r="AA48" s="49">
        <v>20.818117999999998</v>
      </c>
      <c r="AB48" s="48" t="s">
        <v>55</v>
      </c>
      <c r="AC48" s="48" t="s">
        <v>55</v>
      </c>
      <c r="AD48" s="49">
        <v>19.495401000000001</v>
      </c>
      <c r="AE48" s="49">
        <v>19.819057000000001</v>
      </c>
      <c r="AF48" s="49">
        <v>17.000782999999998</v>
      </c>
      <c r="AG48" s="49">
        <v>13.937434</v>
      </c>
      <c r="AH48" s="49">
        <v>14.874321999999999</v>
      </c>
      <c r="AI48" s="49">
        <v>16.217808999999999</v>
      </c>
      <c r="AJ48" s="49">
        <v>17.838204999999999</v>
      </c>
      <c r="AK48" s="49">
        <v>23.499614999999999</v>
      </c>
      <c r="AL48" s="49">
        <v>23.823305000000001</v>
      </c>
      <c r="AM48" s="49">
        <v>23.005617000000001</v>
      </c>
      <c r="AN48" s="49">
        <v>21.711319</v>
      </c>
      <c r="AO48" s="49">
        <v>23.702857999999999</v>
      </c>
      <c r="AP48" s="49">
        <v>25.073315999999998</v>
      </c>
      <c r="AQ48" s="49">
        <v>28.767856999999999</v>
      </c>
      <c r="AR48" s="49">
        <v>30.719322999999999</v>
      </c>
      <c r="AS48" s="49">
        <v>33.523113000000002</v>
      </c>
      <c r="AT48" s="49">
        <v>27.188865</v>
      </c>
      <c r="AU48" s="49">
        <v>26.334105999999998</v>
      </c>
      <c r="AV48" s="49">
        <v>22.290047999999999</v>
      </c>
      <c r="AW48" s="49">
        <v>22.561726</v>
      </c>
      <c r="AX48" s="49">
        <v>25.554489</v>
      </c>
      <c r="AY48" s="49">
        <v>27.188081</v>
      </c>
      <c r="AZ48" s="49">
        <v>30.320547000000001</v>
      </c>
      <c r="BA48" s="49">
        <v>28.523109999999999</v>
      </c>
      <c r="BB48" s="49">
        <v>28.178736000000001</v>
      </c>
      <c r="BC48" s="49">
        <v>34.382351999999997</v>
      </c>
      <c r="BD48" s="49">
        <v>60.582895000000001</v>
      </c>
      <c r="BE48" s="49">
        <v>24.155861999999999</v>
      </c>
      <c r="BF48" s="49">
        <v>14.962914</v>
      </c>
      <c r="BG48" s="49">
        <v>13.905759</v>
      </c>
      <c r="BH48" s="49">
        <v>18.208722000000002</v>
      </c>
      <c r="BI48" s="49">
        <v>21.391105</v>
      </c>
      <c r="BJ48" s="49">
        <v>26.463244</v>
      </c>
      <c r="BK48" s="49">
        <v>30.153224999999999</v>
      </c>
      <c r="BL48" s="49">
        <v>27.291055</v>
      </c>
      <c r="BM48" s="49">
        <v>37.970767000000002</v>
      </c>
      <c r="BN48" s="49">
        <v>44.701884999999997</v>
      </c>
      <c r="BO48" s="49">
        <v>38.061782999999998</v>
      </c>
      <c r="BP48" s="49">
        <v>40.846775000000001</v>
      </c>
      <c r="BQ48" s="49">
        <v>28.327352999999999</v>
      </c>
      <c r="BR48" s="49">
        <v>28.768653</v>
      </c>
      <c r="BS48" s="49">
        <v>28.294115999999999</v>
      </c>
      <c r="BT48" s="49">
        <v>25.072476000000002</v>
      </c>
      <c r="BU48" s="49">
        <v>25.176879</v>
      </c>
      <c r="BV48" s="49">
        <v>22.768065</v>
      </c>
      <c r="BW48" s="49">
        <v>22.481503</v>
      </c>
      <c r="BX48" s="49">
        <v>16.334980000000002</v>
      </c>
      <c r="BY48" s="49">
        <v>14.202254</v>
      </c>
      <c r="BZ48" s="49">
        <v>12.616561000000001</v>
      </c>
      <c r="CA48" s="49">
        <v>17.884027</v>
      </c>
      <c r="CB48" s="49">
        <v>19.465150000000001</v>
      </c>
      <c r="CC48" s="49">
        <v>19.113761</v>
      </c>
      <c r="CD48" s="49">
        <v>21.869713999999998</v>
      </c>
      <c r="CE48" s="49">
        <v>16.206634999999999</v>
      </c>
      <c r="CF48" s="49">
        <v>18.528991999999999</v>
      </c>
      <c r="CG48" s="49">
        <v>15.965039000000001</v>
      </c>
      <c r="CH48" s="49">
        <v>26.751211999999999</v>
      </c>
      <c r="CI48" s="49">
        <v>25.373501999999998</v>
      </c>
      <c r="CJ48" s="49">
        <v>31.401122000000001</v>
      </c>
      <c r="CK48" s="49">
        <v>34.192118999999998</v>
      </c>
      <c r="CL48" s="49">
        <v>30.258831000000001</v>
      </c>
      <c r="CM48" s="49">
        <v>32.507328999999999</v>
      </c>
      <c r="CN48" s="49">
        <v>26.908291999999999</v>
      </c>
      <c r="CO48" s="49">
        <v>42.954456999999998</v>
      </c>
      <c r="CP48" s="49">
        <v>39.253228999999997</v>
      </c>
      <c r="CQ48" s="49">
        <v>30.246153</v>
      </c>
      <c r="CR48" s="49">
        <v>28.895598</v>
      </c>
      <c r="CS48" s="49">
        <v>25.549064000000001</v>
      </c>
      <c r="CT48" s="49">
        <v>22.824369000000001</v>
      </c>
      <c r="CU48" s="49">
        <v>23.002825999999999</v>
      </c>
      <c r="CV48" s="49">
        <v>20.141148999999999</v>
      </c>
      <c r="CW48" s="49">
        <v>21.333189999999998</v>
      </c>
      <c r="CX48" s="49">
        <v>21.675443999999999</v>
      </c>
      <c r="CY48" s="49">
        <v>21.340403999999999</v>
      </c>
      <c r="CZ48" s="49">
        <v>28.287759999999999</v>
      </c>
      <c r="DA48" s="49">
        <v>38.22748</v>
      </c>
      <c r="DB48" s="49">
        <v>78.587128000000007</v>
      </c>
      <c r="DC48" s="49">
        <v>84.898415999999997</v>
      </c>
      <c r="DD48" s="49">
        <v>66.435435999999996</v>
      </c>
      <c r="DE48" s="49">
        <v>65.091087000000002</v>
      </c>
      <c r="DF48" s="49">
        <v>42.676600000000001</v>
      </c>
      <c r="DG48" s="49">
        <v>41.764246</v>
      </c>
      <c r="DH48" s="49">
        <v>18.519421000000001</v>
      </c>
      <c r="DI48" s="49">
        <v>12.444744</v>
      </c>
      <c r="DJ48" s="49">
        <v>7.411918</v>
      </c>
      <c r="DK48" s="49">
        <v>5.9273009999999999</v>
      </c>
      <c r="DL48" s="49">
        <v>5.3737729999999999</v>
      </c>
      <c r="DM48" s="49">
        <v>4.7595130000000001</v>
      </c>
      <c r="DN48" s="49">
        <v>4.8328410000000002</v>
      </c>
    </row>
    <row r="49" spans="1:118" x14ac:dyDescent="0.15">
      <c r="A49" s="4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row>
    <row r="50" spans="1:118" x14ac:dyDescent="0.15">
      <c r="A50" s="42" t="s">
        <v>452</v>
      </c>
      <c r="B50" s="45" t="s">
        <v>442</v>
      </c>
      <c r="C50" s="46" t="s">
        <v>55</v>
      </c>
      <c r="D50" s="46" t="s">
        <v>55</v>
      </c>
      <c r="E50" s="46" t="s">
        <v>55</v>
      </c>
      <c r="F50" s="46" t="s">
        <v>55</v>
      </c>
      <c r="G50" s="46" t="s">
        <v>55</v>
      </c>
      <c r="H50" s="46" t="s">
        <v>55</v>
      </c>
      <c r="I50" s="46" t="s">
        <v>55</v>
      </c>
      <c r="J50" s="46" t="s">
        <v>55</v>
      </c>
      <c r="K50" s="46" t="s">
        <v>55</v>
      </c>
      <c r="L50" s="46" t="s">
        <v>55</v>
      </c>
      <c r="M50" s="47">
        <v>20.647283999999999</v>
      </c>
      <c r="N50" s="47">
        <v>17.815911</v>
      </c>
      <c r="O50" s="47">
        <v>14.337211</v>
      </c>
      <c r="P50" s="47">
        <v>13.191079999999999</v>
      </c>
      <c r="Q50" s="47">
        <v>9.0181100000000001</v>
      </c>
      <c r="R50" s="47">
        <v>10.496058</v>
      </c>
      <c r="S50" s="47">
        <v>9.8290489999999995</v>
      </c>
      <c r="T50" s="47">
        <v>12.661782000000001</v>
      </c>
      <c r="U50" s="47">
        <v>12.884796</v>
      </c>
      <c r="V50" s="47">
        <v>13.672566</v>
      </c>
      <c r="W50" s="46" t="s">
        <v>55</v>
      </c>
      <c r="X50" s="47">
        <v>10.660600000000001</v>
      </c>
      <c r="Y50" s="47">
        <v>13.069831000000001</v>
      </c>
      <c r="Z50" s="47">
        <v>12.494535000000001</v>
      </c>
      <c r="AA50" s="47">
        <v>14.084187999999999</v>
      </c>
      <c r="AB50" s="47">
        <v>16.270949999999999</v>
      </c>
      <c r="AC50" s="47">
        <v>13.132923999999999</v>
      </c>
      <c r="AD50" s="47">
        <v>13.923976</v>
      </c>
      <c r="AE50" s="47">
        <v>13.49884</v>
      </c>
      <c r="AF50" s="47">
        <v>13.192443000000001</v>
      </c>
      <c r="AG50" s="47">
        <v>11.783723</v>
      </c>
      <c r="AH50" s="47">
        <v>11.777988000000001</v>
      </c>
      <c r="AI50" s="47">
        <v>13.126092</v>
      </c>
      <c r="AJ50" s="47">
        <v>14.974136</v>
      </c>
      <c r="AK50" s="47">
        <v>18.456558999999999</v>
      </c>
      <c r="AL50" s="47">
        <v>21.672495000000001</v>
      </c>
      <c r="AM50" s="47">
        <v>20.121822000000002</v>
      </c>
      <c r="AN50" s="46" t="s">
        <v>55</v>
      </c>
      <c r="AO50" s="46" t="s">
        <v>55</v>
      </c>
      <c r="AP50" s="47">
        <v>18.822144999999999</v>
      </c>
      <c r="AQ50" s="47">
        <v>19.588525000000001</v>
      </c>
      <c r="AR50" s="47">
        <v>20.558579000000002</v>
      </c>
      <c r="AS50" s="47">
        <v>25.242636999999998</v>
      </c>
      <c r="AT50" s="47">
        <v>23.235102999999999</v>
      </c>
      <c r="AU50" s="47">
        <v>22.033241</v>
      </c>
      <c r="AV50" s="47">
        <v>18.688638999999998</v>
      </c>
      <c r="AW50" s="47">
        <v>65.151036000000005</v>
      </c>
      <c r="AX50" s="47">
        <v>210.48152899999999</v>
      </c>
      <c r="AY50" s="47">
        <v>223.76221899999999</v>
      </c>
      <c r="AZ50" s="47">
        <v>77.733844000000005</v>
      </c>
      <c r="BA50" s="47">
        <v>24.263915999999998</v>
      </c>
      <c r="BB50" s="47">
        <v>26.592217000000002</v>
      </c>
      <c r="BC50" s="46" t="s">
        <v>55</v>
      </c>
      <c r="BD50" s="46" t="s">
        <v>55</v>
      </c>
      <c r="BE50" s="46" t="s">
        <v>55</v>
      </c>
      <c r="BF50" s="47">
        <v>10.307013</v>
      </c>
      <c r="BG50" s="47">
        <v>13.707941999999999</v>
      </c>
      <c r="BH50" s="47">
        <v>16.669879999999999</v>
      </c>
      <c r="BI50" s="47">
        <v>18.383742000000002</v>
      </c>
      <c r="BJ50" s="47">
        <v>22.247198999999998</v>
      </c>
      <c r="BK50" s="47">
        <v>31.603380999999999</v>
      </c>
      <c r="BL50" s="47">
        <v>28.073134</v>
      </c>
      <c r="BM50" s="47">
        <v>29.696300000000001</v>
      </c>
      <c r="BN50" s="47">
        <v>31.48359</v>
      </c>
      <c r="BO50" s="47">
        <v>31.571003999999999</v>
      </c>
      <c r="BP50" s="47">
        <v>29.399939</v>
      </c>
      <c r="BQ50" s="47">
        <v>27.762492999999999</v>
      </c>
      <c r="BR50" s="47">
        <v>22.343706000000001</v>
      </c>
      <c r="BS50" s="47">
        <v>23.318726000000002</v>
      </c>
      <c r="BT50" s="47">
        <v>22.431512999999999</v>
      </c>
      <c r="BU50" s="47">
        <v>22.37426</v>
      </c>
      <c r="BV50" s="47">
        <v>21.086397999999999</v>
      </c>
      <c r="BW50" s="47">
        <v>21.637823999999998</v>
      </c>
      <c r="BX50" s="47">
        <v>19.146659</v>
      </c>
      <c r="BY50" s="47">
        <v>15.333325</v>
      </c>
      <c r="BZ50" s="47">
        <v>14.226642999999999</v>
      </c>
      <c r="CA50" s="47">
        <v>17.483117</v>
      </c>
      <c r="CB50" s="47">
        <v>20.030346999999999</v>
      </c>
      <c r="CC50" s="47">
        <v>19.274166999999998</v>
      </c>
      <c r="CD50" s="47">
        <v>17.699155000000001</v>
      </c>
      <c r="CE50" s="47">
        <v>17.643353999999999</v>
      </c>
      <c r="CF50" s="47">
        <v>15.302600999999999</v>
      </c>
      <c r="CG50" s="47">
        <v>11.538014</v>
      </c>
      <c r="CH50" s="47">
        <v>14.086524000000001</v>
      </c>
      <c r="CI50" s="47">
        <v>15.640884</v>
      </c>
      <c r="CJ50" s="47">
        <v>18.437597</v>
      </c>
      <c r="CK50" s="47">
        <v>18.530857999999998</v>
      </c>
      <c r="CL50" s="47">
        <v>21.784089000000002</v>
      </c>
      <c r="CM50" s="47">
        <v>23.635158000000001</v>
      </c>
      <c r="CN50" s="47">
        <v>26.222021000000002</v>
      </c>
      <c r="CO50" s="47">
        <v>30.200009999999999</v>
      </c>
      <c r="CP50" s="47">
        <v>32.840321000000003</v>
      </c>
      <c r="CQ50" s="47">
        <v>31.850763000000001</v>
      </c>
      <c r="CR50" s="47">
        <v>29.831433000000001</v>
      </c>
      <c r="CS50" s="47">
        <v>23.200237999999999</v>
      </c>
      <c r="CT50" s="47">
        <v>19.770212000000001</v>
      </c>
      <c r="CU50" s="47">
        <v>20.076885000000001</v>
      </c>
      <c r="CV50" s="47">
        <v>20.423165999999998</v>
      </c>
      <c r="CW50" s="47">
        <v>21.052596000000001</v>
      </c>
      <c r="CX50" s="47">
        <v>23.037821999999998</v>
      </c>
      <c r="CY50" s="47">
        <v>22.512502999999999</v>
      </c>
      <c r="CZ50" s="47">
        <v>22.195574000000001</v>
      </c>
      <c r="DA50" s="47">
        <v>29.469242999999999</v>
      </c>
      <c r="DB50" s="47">
        <v>44.429279000000001</v>
      </c>
      <c r="DC50" s="47">
        <v>56.005614999999999</v>
      </c>
      <c r="DD50" s="47">
        <v>38.562018000000002</v>
      </c>
      <c r="DE50" s="47">
        <v>29.144677000000001</v>
      </c>
      <c r="DF50" s="47">
        <v>19.478072999999998</v>
      </c>
      <c r="DG50" s="47">
        <v>14.454560000000001</v>
      </c>
      <c r="DH50" s="47">
        <v>11.883096</v>
      </c>
      <c r="DI50" s="47">
        <v>9.0319369999999992</v>
      </c>
      <c r="DJ50" s="47">
        <v>8.1732230000000001</v>
      </c>
      <c r="DK50" s="47">
        <v>6.8576730000000001</v>
      </c>
      <c r="DL50" s="47">
        <v>6.3401230000000002</v>
      </c>
      <c r="DM50" s="47">
        <v>6.7378280000000004</v>
      </c>
      <c r="DN50" s="47">
        <v>5.9939020000000003</v>
      </c>
    </row>
    <row r="51" spans="1:118" x14ac:dyDescent="0.15">
      <c r="A51" s="45"/>
      <c r="B51" s="45" t="s">
        <v>443</v>
      </c>
      <c r="C51" s="48" t="s">
        <v>55</v>
      </c>
      <c r="D51" s="48" t="s">
        <v>55</v>
      </c>
      <c r="E51" s="48" t="s">
        <v>55</v>
      </c>
      <c r="F51" s="48" t="s">
        <v>55</v>
      </c>
      <c r="G51" s="48" t="s">
        <v>55</v>
      </c>
      <c r="H51" s="48" t="s">
        <v>55</v>
      </c>
      <c r="I51" s="48" t="s">
        <v>55</v>
      </c>
      <c r="J51" s="48" t="s">
        <v>55</v>
      </c>
      <c r="K51" s="48" t="s">
        <v>55</v>
      </c>
      <c r="L51" s="48" t="s">
        <v>55</v>
      </c>
      <c r="M51" s="49">
        <v>20.647283999999999</v>
      </c>
      <c r="N51" s="49">
        <v>20.571529000000002</v>
      </c>
      <c r="O51" s="49">
        <v>16.442489999999999</v>
      </c>
      <c r="P51" s="49">
        <v>15.040902000000001</v>
      </c>
      <c r="Q51" s="49">
        <v>12.148770000000001</v>
      </c>
      <c r="R51" s="49">
        <v>12.07503</v>
      </c>
      <c r="S51" s="49">
        <v>11.067332</v>
      </c>
      <c r="T51" s="49">
        <v>14.538136</v>
      </c>
      <c r="U51" s="49">
        <v>14.655555</v>
      </c>
      <c r="V51" s="49">
        <v>14.459311</v>
      </c>
      <c r="W51" s="48" t="s">
        <v>55</v>
      </c>
      <c r="X51" s="49">
        <v>11.356292</v>
      </c>
      <c r="Y51" s="49">
        <v>16.071399</v>
      </c>
      <c r="Z51" s="49">
        <v>14.132097999999999</v>
      </c>
      <c r="AA51" s="49">
        <v>14.829319999999999</v>
      </c>
      <c r="AB51" s="49">
        <v>18.181908</v>
      </c>
      <c r="AC51" s="49">
        <v>15.10458</v>
      </c>
      <c r="AD51" s="49">
        <v>16.035298000000001</v>
      </c>
      <c r="AE51" s="49">
        <v>16.157416999999999</v>
      </c>
      <c r="AF51" s="49">
        <v>14.327866999999999</v>
      </c>
      <c r="AG51" s="49">
        <v>12.707179</v>
      </c>
      <c r="AH51" s="49">
        <v>12.833786999999999</v>
      </c>
      <c r="AI51" s="49">
        <v>14.070175000000001</v>
      </c>
      <c r="AJ51" s="49">
        <v>16.440677000000001</v>
      </c>
      <c r="AK51" s="49">
        <v>21.566464</v>
      </c>
      <c r="AL51" s="49">
        <v>23.784061000000001</v>
      </c>
      <c r="AM51" s="49">
        <v>21.745562</v>
      </c>
      <c r="AN51" s="48" t="s">
        <v>55</v>
      </c>
      <c r="AO51" s="48" t="s">
        <v>55</v>
      </c>
      <c r="AP51" s="49">
        <v>19.683185999999999</v>
      </c>
      <c r="AQ51" s="49">
        <v>21.467625000000002</v>
      </c>
      <c r="AR51" s="49">
        <v>22.788353000000001</v>
      </c>
      <c r="AS51" s="49">
        <v>28.390091999999999</v>
      </c>
      <c r="AT51" s="49">
        <v>27.274028000000001</v>
      </c>
      <c r="AU51" s="49">
        <v>23.889647</v>
      </c>
      <c r="AV51" s="49">
        <v>20.642728000000002</v>
      </c>
      <c r="AW51" s="49">
        <v>188.688524</v>
      </c>
      <c r="AX51" s="49">
        <v>233.726755</v>
      </c>
      <c r="AY51" s="49">
        <v>242.90969799999999</v>
      </c>
      <c r="AZ51" s="49">
        <v>262.70491800000002</v>
      </c>
      <c r="BA51" s="49">
        <v>26.839859000000001</v>
      </c>
      <c r="BB51" s="49">
        <v>29.873284999999999</v>
      </c>
      <c r="BC51" s="48" t="s">
        <v>55</v>
      </c>
      <c r="BD51" s="48" t="s">
        <v>55</v>
      </c>
      <c r="BE51" s="48" t="s">
        <v>55</v>
      </c>
      <c r="BF51" s="49">
        <v>12.936488000000001</v>
      </c>
      <c r="BG51" s="49">
        <v>15.728982999999999</v>
      </c>
      <c r="BH51" s="49">
        <v>18.692307</v>
      </c>
      <c r="BI51" s="49">
        <v>21.761517000000001</v>
      </c>
      <c r="BJ51" s="49">
        <v>30.029263</v>
      </c>
      <c r="BK51" s="49">
        <v>37.995843000000001</v>
      </c>
      <c r="BL51" s="49">
        <v>32.366128000000003</v>
      </c>
      <c r="BM51" s="49">
        <v>33.561781000000003</v>
      </c>
      <c r="BN51" s="49">
        <v>35.877909000000002</v>
      </c>
      <c r="BO51" s="49">
        <v>36.326228999999998</v>
      </c>
      <c r="BP51" s="49">
        <v>30.966507</v>
      </c>
      <c r="BQ51" s="49">
        <v>31.679424999999998</v>
      </c>
      <c r="BR51" s="49">
        <v>25.208791999999999</v>
      </c>
      <c r="BS51" s="49">
        <v>24.209015999999998</v>
      </c>
      <c r="BT51" s="49">
        <v>24.236571999999999</v>
      </c>
      <c r="BU51" s="49">
        <v>23.232323000000001</v>
      </c>
      <c r="BV51" s="49">
        <v>22.147266999999999</v>
      </c>
      <c r="BW51" s="49">
        <v>22.678004000000001</v>
      </c>
      <c r="BX51" s="49">
        <v>21.974066000000001</v>
      </c>
      <c r="BY51" s="49">
        <v>17.071315999999999</v>
      </c>
      <c r="BZ51" s="49">
        <v>15.505765999999999</v>
      </c>
      <c r="CA51" s="49">
        <v>20.980509000000001</v>
      </c>
      <c r="CB51" s="49">
        <v>21.063473999999999</v>
      </c>
      <c r="CC51" s="49">
        <v>19.993399</v>
      </c>
      <c r="CD51" s="49">
        <v>20.401458999999999</v>
      </c>
      <c r="CE51" s="49">
        <v>19.792214999999999</v>
      </c>
      <c r="CF51" s="49">
        <v>17.804998999999999</v>
      </c>
      <c r="CG51" s="49">
        <v>13.566585999999999</v>
      </c>
      <c r="CH51" s="49">
        <v>15.786524999999999</v>
      </c>
      <c r="CI51" s="49">
        <v>19.444158999999999</v>
      </c>
      <c r="CJ51" s="49">
        <v>21.076754999999999</v>
      </c>
      <c r="CK51" s="49">
        <v>20.076627999999999</v>
      </c>
      <c r="CL51" s="49">
        <v>25.058024</v>
      </c>
      <c r="CM51" s="49">
        <v>25.234947999999999</v>
      </c>
      <c r="CN51" s="49">
        <v>28.7</v>
      </c>
      <c r="CO51" s="49">
        <v>37.497729999999997</v>
      </c>
      <c r="CP51" s="49">
        <v>36.849364000000001</v>
      </c>
      <c r="CQ51" s="49">
        <v>35.428674999999998</v>
      </c>
      <c r="CR51" s="49">
        <v>34.525539999999999</v>
      </c>
      <c r="CS51" s="49">
        <v>25.919633999999999</v>
      </c>
      <c r="CT51" s="49">
        <v>21.909956000000001</v>
      </c>
      <c r="CU51" s="49">
        <v>23.292448</v>
      </c>
      <c r="CV51" s="49">
        <v>22.110987999999999</v>
      </c>
      <c r="CW51" s="49">
        <v>24.564169</v>
      </c>
      <c r="CX51" s="49">
        <v>26.508579999999998</v>
      </c>
      <c r="CY51" s="49">
        <v>27.606694000000001</v>
      </c>
      <c r="CZ51" s="49">
        <v>27.023121</v>
      </c>
      <c r="DA51" s="49">
        <v>33.755025000000003</v>
      </c>
      <c r="DB51" s="49">
        <v>56.956372000000002</v>
      </c>
      <c r="DC51" s="49">
        <v>65.996891000000005</v>
      </c>
      <c r="DD51" s="49">
        <v>47.618639999999999</v>
      </c>
      <c r="DE51" s="49">
        <v>35.863891000000002</v>
      </c>
      <c r="DF51" s="49">
        <v>25.576284999999999</v>
      </c>
      <c r="DG51" s="49">
        <v>19.668468000000001</v>
      </c>
      <c r="DH51" s="49">
        <v>16.261952999999998</v>
      </c>
      <c r="DI51" s="49">
        <v>11.443161999999999</v>
      </c>
      <c r="DJ51" s="49">
        <v>9.533766</v>
      </c>
      <c r="DK51" s="49">
        <v>7.9329900000000002</v>
      </c>
      <c r="DL51" s="49">
        <v>7.3707799999999999</v>
      </c>
      <c r="DM51" s="49">
        <v>7.4884639999999996</v>
      </c>
      <c r="DN51" s="49">
        <v>6.5054439999999998</v>
      </c>
    </row>
    <row r="52" spans="1:118" x14ac:dyDescent="0.15">
      <c r="A52" s="45"/>
      <c r="B52" s="45" t="s">
        <v>444</v>
      </c>
      <c r="C52" s="48" t="s">
        <v>55</v>
      </c>
      <c r="D52" s="48" t="s">
        <v>55</v>
      </c>
      <c r="E52" s="48" t="s">
        <v>55</v>
      </c>
      <c r="F52" s="48" t="s">
        <v>55</v>
      </c>
      <c r="G52" s="48" t="s">
        <v>55</v>
      </c>
      <c r="H52" s="48" t="s">
        <v>55</v>
      </c>
      <c r="I52" s="48" t="s">
        <v>55</v>
      </c>
      <c r="J52" s="48" t="s">
        <v>55</v>
      </c>
      <c r="K52" s="48" t="s">
        <v>55</v>
      </c>
      <c r="L52" s="48" t="s">
        <v>55</v>
      </c>
      <c r="M52" s="49">
        <v>20.647283999999999</v>
      </c>
      <c r="N52" s="49">
        <v>13.695945999999999</v>
      </c>
      <c r="O52" s="49">
        <v>11.928025999999999</v>
      </c>
      <c r="P52" s="49">
        <v>9.9413560000000007</v>
      </c>
      <c r="Q52" s="49">
        <v>6.271191</v>
      </c>
      <c r="R52" s="49">
        <v>8.1009449999999994</v>
      </c>
      <c r="S52" s="49">
        <v>8.4992970000000003</v>
      </c>
      <c r="T52" s="49">
        <v>9.9614770000000004</v>
      </c>
      <c r="U52" s="49">
        <v>11.537008999999999</v>
      </c>
      <c r="V52" s="49">
        <v>12.812450999999999</v>
      </c>
      <c r="W52" s="48" t="s">
        <v>55</v>
      </c>
      <c r="X52" s="49">
        <v>10.225804</v>
      </c>
      <c r="Y52" s="49">
        <v>9.6112839999999995</v>
      </c>
      <c r="Z52" s="49">
        <v>11.40898</v>
      </c>
      <c r="AA52" s="49">
        <v>13.149868</v>
      </c>
      <c r="AB52" s="49">
        <v>12.975802</v>
      </c>
      <c r="AC52" s="49">
        <v>11.586406999999999</v>
      </c>
      <c r="AD52" s="49">
        <v>11.184609999999999</v>
      </c>
      <c r="AE52" s="49">
        <v>12.223603000000001</v>
      </c>
      <c r="AF52" s="49">
        <v>12.291263000000001</v>
      </c>
      <c r="AG52" s="49">
        <v>10.408719</v>
      </c>
      <c r="AH52" s="49">
        <v>10.217983</v>
      </c>
      <c r="AI52" s="49">
        <v>12.521739</v>
      </c>
      <c r="AJ52" s="49">
        <v>13.559322</v>
      </c>
      <c r="AK52" s="49">
        <v>15.956977</v>
      </c>
      <c r="AL52" s="49">
        <v>20.359960000000001</v>
      </c>
      <c r="AM52" s="49">
        <v>15.89842</v>
      </c>
      <c r="AN52" s="48" t="s">
        <v>55</v>
      </c>
      <c r="AO52" s="48" t="s">
        <v>55</v>
      </c>
      <c r="AP52" s="49">
        <v>17.876411000000001</v>
      </c>
      <c r="AQ52" s="49">
        <v>17.553955999999999</v>
      </c>
      <c r="AR52" s="49">
        <v>17.688689</v>
      </c>
      <c r="AS52" s="49">
        <v>22.721164000000002</v>
      </c>
      <c r="AT52" s="49">
        <v>20.345500000000001</v>
      </c>
      <c r="AU52" s="49">
        <v>20.377019000000001</v>
      </c>
      <c r="AV52" s="49">
        <v>15.562478</v>
      </c>
      <c r="AW52" s="49">
        <v>16.739356000000001</v>
      </c>
      <c r="AX52" s="49">
        <v>190.70866100000001</v>
      </c>
      <c r="AY52" s="49">
        <v>208.94648799999999</v>
      </c>
      <c r="AZ52" s="49">
        <v>23.609629000000002</v>
      </c>
      <c r="BA52" s="49">
        <v>21.220465999999998</v>
      </c>
      <c r="BB52" s="49">
        <v>23.37931</v>
      </c>
      <c r="BC52" s="48" t="s">
        <v>55</v>
      </c>
      <c r="BD52" s="48" t="s">
        <v>55</v>
      </c>
      <c r="BE52" s="48" t="s">
        <v>55</v>
      </c>
      <c r="BF52" s="49">
        <v>7.1767329999999996</v>
      </c>
      <c r="BG52" s="49">
        <v>12.163265000000001</v>
      </c>
      <c r="BH52" s="49">
        <v>14.158163</v>
      </c>
      <c r="BI52" s="49">
        <v>15.98568</v>
      </c>
      <c r="BJ52" s="49">
        <v>18.888311000000002</v>
      </c>
      <c r="BK52" s="49">
        <v>26.561654999999998</v>
      </c>
      <c r="BL52" s="49">
        <v>23.783259999999999</v>
      </c>
      <c r="BM52" s="49">
        <v>24.466666</v>
      </c>
      <c r="BN52" s="49">
        <v>28.717887999999999</v>
      </c>
      <c r="BO52" s="49">
        <v>26.427083</v>
      </c>
      <c r="BP52" s="49">
        <v>28.234449000000001</v>
      </c>
      <c r="BQ52" s="49">
        <v>19.838173999999999</v>
      </c>
      <c r="BR52" s="49">
        <v>19.029045</v>
      </c>
      <c r="BS52" s="49">
        <v>21.226769999999998</v>
      </c>
      <c r="BT52" s="49">
        <v>20.434104000000001</v>
      </c>
      <c r="BU52" s="49">
        <v>21.597266000000001</v>
      </c>
      <c r="BV52" s="49">
        <v>20.314551999999999</v>
      </c>
      <c r="BW52" s="49">
        <v>20.079056000000001</v>
      </c>
      <c r="BX52" s="49">
        <v>15.837728</v>
      </c>
      <c r="BY52" s="49">
        <v>12.988219000000001</v>
      </c>
      <c r="BZ52" s="49">
        <v>12.904838</v>
      </c>
      <c r="CA52" s="49">
        <v>14.654018000000001</v>
      </c>
      <c r="CB52" s="49">
        <v>18.768995</v>
      </c>
      <c r="CC52" s="49">
        <v>18.250406000000002</v>
      </c>
      <c r="CD52" s="49">
        <v>16.181818</v>
      </c>
      <c r="CE52" s="49">
        <v>13.610364000000001</v>
      </c>
      <c r="CF52" s="49">
        <v>12.166497</v>
      </c>
      <c r="CG52" s="49">
        <v>10.186996000000001</v>
      </c>
      <c r="CH52" s="49">
        <v>11.524849</v>
      </c>
      <c r="CI52" s="49">
        <v>12.914820000000001</v>
      </c>
      <c r="CJ52" s="49">
        <v>16.517109999999999</v>
      </c>
      <c r="CK52" s="49">
        <v>16.972601999999998</v>
      </c>
      <c r="CL52" s="49">
        <v>18.328766999999999</v>
      </c>
      <c r="CM52" s="49">
        <v>20.941876000000001</v>
      </c>
      <c r="CN52" s="49">
        <v>24.571211999999999</v>
      </c>
      <c r="CO52" s="49">
        <v>25.372119000000001</v>
      </c>
      <c r="CP52" s="49">
        <v>27.312294999999999</v>
      </c>
      <c r="CQ52" s="49">
        <v>26.739986999999999</v>
      </c>
      <c r="CR52" s="49">
        <v>25.165879</v>
      </c>
      <c r="CS52" s="49">
        <v>19.463087000000002</v>
      </c>
      <c r="CT52" s="49">
        <v>16.980004000000001</v>
      </c>
      <c r="CU52" s="49">
        <v>17.117902999999998</v>
      </c>
      <c r="CV52" s="49">
        <v>17.55686</v>
      </c>
      <c r="CW52" s="49">
        <v>17.525314999999999</v>
      </c>
      <c r="CX52" s="49">
        <v>19.323388999999999</v>
      </c>
      <c r="CY52" s="49">
        <v>13.457020999999999</v>
      </c>
      <c r="CZ52" s="49">
        <v>19.301334000000001</v>
      </c>
      <c r="DA52" s="49">
        <v>23.717485</v>
      </c>
      <c r="DB52" s="49">
        <v>30.960086</v>
      </c>
      <c r="DC52" s="49">
        <v>41.752969999999998</v>
      </c>
      <c r="DD52" s="49">
        <v>29.036777000000001</v>
      </c>
      <c r="DE52" s="49">
        <v>21.639475999999998</v>
      </c>
      <c r="DF52" s="49">
        <v>14.060181</v>
      </c>
      <c r="DG52" s="49">
        <v>12.238683999999999</v>
      </c>
      <c r="DH52" s="49">
        <v>8.4767600000000005</v>
      </c>
      <c r="DI52" s="49">
        <v>7.8075929999999998</v>
      </c>
      <c r="DJ52" s="49">
        <v>6.2442469999999997</v>
      </c>
      <c r="DK52" s="49">
        <v>5.5541099999999997</v>
      </c>
      <c r="DL52" s="49">
        <v>5.1860989999999996</v>
      </c>
      <c r="DM52" s="49">
        <v>5.8820370000000004</v>
      </c>
      <c r="DN52" s="49">
        <v>5.3074339999999998</v>
      </c>
    </row>
    <row r="53" spans="1:118" x14ac:dyDescent="0.15">
      <c r="A53" s="45"/>
      <c r="B53" s="45" t="s">
        <v>445</v>
      </c>
      <c r="C53" s="48" t="s">
        <v>55</v>
      </c>
      <c r="D53" s="48" t="s">
        <v>55</v>
      </c>
      <c r="E53" s="48" t="s">
        <v>55</v>
      </c>
      <c r="F53" s="48" t="s">
        <v>55</v>
      </c>
      <c r="G53" s="48" t="s">
        <v>55</v>
      </c>
      <c r="H53" s="48" t="s">
        <v>55</v>
      </c>
      <c r="I53" s="48" t="s">
        <v>55</v>
      </c>
      <c r="J53" s="48" t="s">
        <v>55</v>
      </c>
      <c r="K53" s="48" t="s">
        <v>55</v>
      </c>
      <c r="L53" s="48" t="s">
        <v>55</v>
      </c>
      <c r="M53" s="49">
        <v>20.647283999999999</v>
      </c>
      <c r="N53" s="49">
        <v>14.980677</v>
      </c>
      <c r="O53" s="49">
        <v>14.604634000000001</v>
      </c>
      <c r="P53" s="49">
        <v>10.029006000000001</v>
      </c>
      <c r="Q53" s="49">
        <v>8.5354200000000002</v>
      </c>
      <c r="R53" s="49">
        <v>9.4508310000000009</v>
      </c>
      <c r="S53" s="49">
        <v>9.9902200000000008</v>
      </c>
      <c r="T53" s="49">
        <v>13.442280999999999</v>
      </c>
      <c r="U53" s="49">
        <v>12.846562</v>
      </c>
      <c r="V53" s="49">
        <v>14.459311</v>
      </c>
      <c r="W53" s="48" t="s">
        <v>55</v>
      </c>
      <c r="X53" s="49">
        <v>10.890878000000001</v>
      </c>
      <c r="Y53" s="49">
        <v>14.239506</v>
      </c>
      <c r="Z53" s="49">
        <v>13.415921000000001</v>
      </c>
      <c r="AA53" s="49">
        <v>13.233518</v>
      </c>
      <c r="AB53" s="49">
        <v>15.18145</v>
      </c>
      <c r="AC53" s="49">
        <v>12.07</v>
      </c>
      <c r="AD53" s="49">
        <v>15.525827</v>
      </c>
      <c r="AE53" s="49">
        <v>14.314234000000001</v>
      </c>
      <c r="AF53" s="49">
        <v>12.740797000000001</v>
      </c>
      <c r="AG53" s="49">
        <v>10.408719</v>
      </c>
      <c r="AH53" s="49">
        <v>12.57971</v>
      </c>
      <c r="AI53" s="49">
        <v>13.367231</v>
      </c>
      <c r="AJ53" s="49">
        <v>15.493656</v>
      </c>
      <c r="AK53" s="49">
        <v>21.557950999999999</v>
      </c>
      <c r="AL53" s="49">
        <v>20.498027</v>
      </c>
      <c r="AM53" s="49">
        <v>19.407582000000001</v>
      </c>
      <c r="AN53" s="48" t="s">
        <v>55</v>
      </c>
      <c r="AO53" s="48" t="s">
        <v>55</v>
      </c>
      <c r="AP53" s="49">
        <v>19.416561999999999</v>
      </c>
      <c r="AQ53" s="49">
        <v>20.867875000000002</v>
      </c>
      <c r="AR53" s="49">
        <v>22.396415999999999</v>
      </c>
      <c r="AS53" s="49">
        <v>25.815950000000001</v>
      </c>
      <c r="AT53" s="49">
        <v>21.303159999999998</v>
      </c>
      <c r="AU53" s="49">
        <v>20.377019000000001</v>
      </c>
      <c r="AV53" s="49">
        <v>18.023537000000001</v>
      </c>
      <c r="AW53" s="49">
        <v>188.688524</v>
      </c>
      <c r="AX53" s="49">
        <v>224.95217299999999</v>
      </c>
      <c r="AY53" s="49">
        <v>239.34426199999999</v>
      </c>
      <c r="AZ53" s="49">
        <v>26.213621</v>
      </c>
      <c r="BA53" s="49">
        <v>26.016552999999998</v>
      </c>
      <c r="BB53" s="49">
        <v>25.935435999999999</v>
      </c>
      <c r="BC53" s="48" t="s">
        <v>55</v>
      </c>
      <c r="BD53" s="48" t="s">
        <v>55</v>
      </c>
      <c r="BE53" s="48" t="s">
        <v>55</v>
      </c>
      <c r="BF53" s="49">
        <v>12.149438999999999</v>
      </c>
      <c r="BG53" s="49">
        <v>13.551019999999999</v>
      </c>
      <c r="BH53" s="49">
        <v>17.740196000000001</v>
      </c>
      <c r="BI53" s="49">
        <v>21.208672</v>
      </c>
      <c r="BJ53" s="49">
        <v>29.072196000000002</v>
      </c>
      <c r="BK53" s="49">
        <v>31.630148999999999</v>
      </c>
      <c r="BL53" s="49">
        <v>24.155555</v>
      </c>
      <c r="BM53" s="49">
        <v>32.412818999999999</v>
      </c>
      <c r="BN53" s="49">
        <v>35.877909000000002</v>
      </c>
      <c r="BO53" s="49">
        <v>29.097840000000001</v>
      </c>
      <c r="BP53" s="49">
        <v>30.966507</v>
      </c>
      <c r="BQ53" s="49">
        <v>19.838173999999999</v>
      </c>
      <c r="BR53" s="49">
        <v>21.670020000000001</v>
      </c>
      <c r="BS53" s="49">
        <v>23.802472000000002</v>
      </c>
      <c r="BT53" s="49">
        <v>22.252867999999999</v>
      </c>
      <c r="BU53" s="49">
        <v>22.000927999999998</v>
      </c>
      <c r="BV53" s="49">
        <v>21.778063</v>
      </c>
      <c r="BW53" s="49">
        <v>22.178048</v>
      </c>
      <c r="BX53" s="49">
        <v>16.389451999999999</v>
      </c>
      <c r="BY53" s="49">
        <v>15.521007000000001</v>
      </c>
      <c r="BZ53" s="49">
        <v>15.061396999999999</v>
      </c>
      <c r="CA53" s="49">
        <v>19.622631999999999</v>
      </c>
      <c r="CB53" s="49">
        <v>19.378512000000001</v>
      </c>
      <c r="CC53" s="49">
        <v>18.794937999999998</v>
      </c>
      <c r="CD53" s="49">
        <v>17.977865999999999</v>
      </c>
      <c r="CE53" s="49">
        <v>14.149919000000001</v>
      </c>
      <c r="CF53" s="49">
        <v>12.534230000000001</v>
      </c>
      <c r="CG53" s="49">
        <v>11.330164</v>
      </c>
      <c r="CH53" s="49">
        <v>15.396452</v>
      </c>
      <c r="CI53" s="49">
        <v>19.146021999999999</v>
      </c>
      <c r="CJ53" s="49">
        <v>18.656603</v>
      </c>
      <c r="CK53" s="49">
        <v>18.424657</v>
      </c>
      <c r="CL53" s="49">
        <v>20.789491999999999</v>
      </c>
      <c r="CM53" s="49">
        <v>25.234947999999999</v>
      </c>
      <c r="CN53" s="49">
        <v>24.948998</v>
      </c>
      <c r="CO53" s="49">
        <v>33.690454000000003</v>
      </c>
      <c r="CP53" s="49">
        <v>33.003501999999997</v>
      </c>
      <c r="CQ53" s="49">
        <v>29.23507</v>
      </c>
      <c r="CR53" s="49">
        <v>25.505600000000001</v>
      </c>
      <c r="CS53" s="49">
        <v>21.301774999999999</v>
      </c>
      <c r="CT53" s="49">
        <v>17.605148</v>
      </c>
      <c r="CU53" s="49">
        <v>21.939762000000002</v>
      </c>
      <c r="CV53" s="49">
        <v>20.152878999999999</v>
      </c>
      <c r="CW53" s="49">
        <v>24.345158999999999</v>
      </c>
      <c r="CX53" s="49">
        <v>21.515516999999999</v>
      </c>
      <c r="CY53" s="49">
        <v>20.895106999999999</v>
      </c>
      <c r="CZ53" s="49">
        <v>23.545881000000001</v>
      </c>
      <c r="DA53" s="49">
        <v>31.793664</v>
      </c>
      <c r="DB53" s="49">
        <v>54.496003000000002</v>
      </c>
      <c r="DC53" s="49">
        <v>46.500013000000003</v>
      </c>
      <c r="DD53" s="49">
        <v>31.448504</v>
      </c>
      <c r="DE53" s="49">
        <v>21.639475999999998</v>
      </c>
      <c r="DF53" s="49">
        <v>14.952855</v>
      </c>
      <c r="DG53" s="49">
        <v>15.030068</v>
      </c>
      <c r="DH53" s="49">
        <v>8.4767600000000005</v>
      </c>
      <c r="DI53" s="49">
        <v>7.8075929999999998</v>
      </c>
      <c r="DJ53" s="49">
        <v>6.5032699999999997</v>
      </c>
      <c r="DK53" s="49">
        <v>6.2498259999999997</v>
      </c>
      <c r="DL53" s="49">
        <v>6.7832379999999999</v>
      </c>
      <c r="DM53" s="49">
        <v>6.4000940000000002</v>
      </c>
      <c r="DN53" s="49">
        <v>6.0767439999999997</v>
      </c>
    </row>
    <row r="54" spans="1:118" x14ac:dyDescent="0.15">
      <c r="A54" s="4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row>
    <row r="55" spans="1:118" x14ac:dyDescent="0.15">
      <c r="A55" s="42" t="s">
        <v>453</v>
      </c>
      <c r="B55" s="45" t="s">
        <v>442</v>
      </c>
      <c r="C55" s="47">
        <v>40.340106521739131</v>
      </c>
      <c r="D55" s="47">
        <v>53.778445619047616</v>
      </c>
      <c r="E55" s="47">
        <v>64.444073301587295</v>
      </c>
      <c r="F55" s="47">
        <v>60.584158158730162</v>
      </c>
      <c r="G55" s="47">
        <v>61.83044953968254</v>
      </c>
      <c r="H55" s="47">
        <v>48.184526603174604</v>
      </c>
      <c r="I55" s="47">
        <v>49.020840531250002</v>
      </c>
      <c r="J55" s="47">
        <v>50.928727656249997</v>
      </c>
      <c r="K55" s="47">
        <v>52.704269803278692</v>
      </c>
      <c r="L55" s="47">
        <v>56.683595515625001</v>
      </c>
      <c r="M55" s="47">
        <v>56.502988328124999</v>
      </c>
      <c r="N55" s="47">
        <v>44.810767031250002</v>
      </c>
      <c r="O55" s="47">
        <v>32.04055542622951</v>
      </c>
      <c r="P55" s="47">
        <v>21.380093301587301</v>
      </c>
      <c r="Q55" s="47">
        <v>16.535610734374998</v>
      </c>
      <c r="R55" s="47">
        <v>19.431048734375</v>
      </c>
      <c r="S55" s="47">
        <v>17.964522918032788</v>
      </c>
      <c r="T55" s="47">
        <v>20.40420126984127</v>
      </c>
      <c r="U55" s="47">
        <v>17.776960437500001</v>
      </c>
      <c r="V55" s="47">
        <v>16.475763515625001</v>
      </c>
      <c r="W55" s="47">
        <v>17.263740174603175</v>
      </c>
      <c r="X55" s="46" t="s">
        <v>55</v>
      </c>
      <c r="Y55" s="46" t="s">
        <v>55</v>
      </c>
      <c r="Z55" s="46" t="s">
        <v>55</v>
      </c>
      <c r="AA55" s="47">
        <v>28.509861863636363</v>
      </c>
      <c r="AB55" s="46" t="s">
        <v>55</v>
      </c>
      <c r="AC55" s="46" t="s">
        <v>55</v>
      </c>
      <c r="AD55" s="47">
        <v>22.928200906976745</v>
      </c>
      <c r="AE55" s="47">
        <v>22.788200750000001</v>
      </c>
      <c r="AF55" s="47">
        <v>22.697971421875</v>
      </c>
      <c r="AG55" s="47">
        <v>18.169929046875001</v>
      </c>
      <c r="AH55" s="47">
        <v>18.193433734374999</v>
      </c>
      <c r="AI55" s="47">
        <v>19.234618688524591</v>
      </c>
      <c r="AJ55" s="47">
        <v>21.099196825396824</v>
      </c>
      <c r="AK55" s="47">
        <v>24.962815781250001</v>
      </c>
      <c r="AL55" s="47">
        <v>29.787937750000001</v>
      </c>
      <c r="AM55" s="47">
        <v>26.78379764516129</v>
      </c>
      <c r="AN55" s="47">
        <v>24.247889370967741</v>
      </c>
      <c r="AO55" s="47">
        <v>26.607888781250001</v>
      </c>
      <c r="AP55" s="47">
        <v>31.481071656249998</v>
      </c>
      <c r="AQ55" s="47">
        <v>35.826822852459017</v>
      </c>
      <c r="AR55" s="47">
        <v>35.569182234374999</v>
      </c>
      <c r="AS55" s="47">
        <v>42.904203578124999</v>
      </c>
      <c r="AT55" s="47">
        <v>37.193974587301589</v>
      </c>
      <c r="AU55" s="47">
        <v>34.525538661290319</v>
      </c>
      <c r="AV55" s="47">
        <v>29.242619285714287</v>
      </c>
      <c r="AW55" s="47">
        <v>27.969175460317459</v>
      </c>
      <c r="AX55" s="47">
        <v>32.258856000000002</v>
      </c>
      <c r="AY55" s="47">
        <v>32.718076196721313</v>
      </c>
      <c r="AZ55" s="47">
        <v>34.967902428571428</v>
      </c>
      <c r="BA55" s="47">
        <v>34.250340650793653</v>
      </c>
      <c r="BB55" s="47">
        <v>38.007659734374997</v>
      </c>
      <c r="BC55" s="47">
        <v>35.501398852459019</v>
      </c>
      <c r="BD55" s="47">
        <v>57.925348312499999</v>
      </c>
      <c r="BE55" s="47">
        <v>50.393168531249998</v>
      </c>
      <c r="BF55" s="47">
        <v>19.338471156250002</v>
      </c>
      <c r="BG55" s="47">
        <v>20.660242754098359</v>
      </c>
      <c r="BH55" s="47">
        <v>22.296080460317459</v>
      </c>
      <c r="BI55" s="47">
        <v>25.046054125000001</v>
      </c>
      <c r="BJ55" s="47">
        <v>32.151802406249999</v>
      </c>
      <c r="BK55" s="47">
        <v>36.489259836065571</v>
      </c>
      <c r="BL55" s="47">
        <v>37.163001015873014</v>
      </c>
      <c r="BM55" s="47">
        <v>43.626832999999998</v>
      </c>
      <c r="BN55" s="47">
        <v>51.329497859375003</v>
      </c>
      <c r="BO55" s="47">
        <v>50.588505354838709</v>
      </c>
      <c r="BP55" s="47">
        <v>49.099633603174603</v>
      </c>
      <c r="BQ55" s="47">
        <v>45.701467156249997</v>
      </c>
      <c r="BR55" s="47">
        <v>38.344320444444442</v>
      </c>
      <c r="BS55" s="47">
        <v>36.734007790322579</v>
      </c>
      <c r="BT55" s="47">
        <v>31.691554063492063</v>
      </c>
      <c r="BU55" s="47">
        <v>31.818359000000001</v>
      </c>
      <c r="BV55" s="47">
        <v>28.352066193548389</v>
      </c>
      <c r="BW55" s="47">
        <v>27.356391616666667</v>
      </c>
      <c r="BX55" s="47">
        <v>23.51275146875</v>
      </c>
      <c r="BY55" s="47">
        <v>16.709821406250001</v>
      </c>
      <c r="BZ55" s="47">
        <v>16.371015593749998</v>
      </c>
      <c r="CA55" s="47">
        <v>19.813977229508197</v>
      </c>
      <c r="CB55" s="47">
        <v>24.818821507936509</v>
      </c>
      <c r="CC55" s="47">
        <v>26.590497124999999</v>
      </c>
      <c r="CD55" s="47">
        <v>25.866712625000002</v>
      </c>
      <c r="CE55" s="47">
        <v>25.987835163934427</v>
      </c>
      <c r="CF55" s="47">
        <v>22.416893111111111</v>
      </c>
      <c r="CG55" s="47">
        <v>16.90498375</v>
      </c>
      <c r="CH55" s="47">
        <v>19.590502375</v>
      </c>
      <c r="CI55" s="47">
        <v>19.94604944262295</v>
      </c>
      <c r="CJ55" s="47">
        <v>25.501997343749998</v>
      </c>
      <c r="CK55" s="47">
        <v>30.010310078124999</v>
      </c>
      <c r="CL55" s="47">
        <v>32.56982023809524</v>
      </c>
      <c r="CM55" s="47">
        <v>33.569613790322578</v>
      </c>
      <c r="CN55" s="47">
        <v>29.923670269841271</v>
      </c>
      <c r="CO55" s="47">
        <v>34.564530825396822</v>
      </c>
      <c r="CP55" s="47">
        <v>40.525432555555554</v>
      </c>
      <c r="CQ55" s="47">
        <v>35.777421295081965</v>
      </c>
      <c r="CR55" s="47">
        <v>36.090479968750003</v>
      </c>
      <c r="CS55" s="47">
        <v>30.539184079365079</v>
      </c>
      <c r="CT55" s="47">
        <v>28.079738777777777</v>
      </c>
      <c r="CU55" s="47">
        <v>27.660856508196723</v>
      </c>
      <c r="CV55" s="47">
        <v>23.93590857142857</v>
      </c>
      <c r="CW55" s="47">
        <v>21.801189140624999</v>
      </c>
      <c r="CX55" s="47">
        <v>23.4517163015873</v>
      </c>
      <c r="CY55" s="47">
        <v>25.960679064516128</v>
      </c>
      <c r="CZ55" s="47">
        <v>27.269637777777778</v>
      </c>
      <c r="DA55" s="47">
        <v>38.694692484374997</v>
      </c>
      <c r="DB55" s="47">
        <v>55.737923859375002</v>
      </c>
      <c r="DC55" s="47">
        <v>76.348605868852459</v>
      </c>
      <c r="DD55" s="47">
        <v>67.57135066666666</v>
      </c>
      <c r="DE55" s="47">
        <v>63.317491671874997</v>
      </c>
      <c r="DF55" s="47">
        <v>60.776435453125004</v>
      </c>
      <c r="DG55" s="47">
        <v>49.758838774193549</v>
      </c>
      <c r="DH55" s="47">
        <v>34.413192806451612</v>
      </c>
      <c r="DI55" s="47">
        <v>19.686208499999999</v>
      </c>
      <c r="DJ55" s="47">
        <v>12.22466234920635</v>
      </c>
      <c r="DK55" s="47">
        <v>8.4179146935483864</v>
      </c>
      <c r="DL55" s="47">
        <v>5.9337562741935486</v>
      </c>
      <c r="DM55" s="47">
        <v>5.8816096666666668</v>
      </c>
      <c r="DN55" s="47">
        <v>4.9047119756097564</v>
      </c>
    </row>
    <row r="56" spans="1:118" x14ac:dyDescent="0.15">
      <c r="A56" s="45"/>
      <c r="B56" s="45" t="s">
        <v>443</v>
      </c>
      <c r="C56" s="49">
        <v>44.506669000000002</v>
      </c>
      <c r="D56" s="49">
        <v>66.058815999999993</v>
      </c>
      <c r="E56" s="49">
        <v>69.204355000000007</v>
      </c>
      <c r="F56" s="49">
        <v>66.086819000000006</v>
      </c>
      <c r="G56" s="49">
        <v>73.430154000000002</v>
      </c>
      <c r="H56" s="49">
        <v>50.650060000000003</v>
      </c>
      <c r="I56" s="49">
        <v>50.682428999999999</v>
      </c>
      <c r="J56" s="49">
        <v>54.217443000000003</v>
      </c>
      <c r="K56" s="49">
        <v>54.461972000000003</v>
      </c>
      <c r="L56" s="49">
        <v>59.950051999999999</v>
      </c>
      <c r="M56" s="49">
        <v>60.786323000000003</v>
      </c>
      <c r="N56" s="49">
        <v>53.900458</v>
      </c>
      <c r="O56" s="49">
        <v>40.508403000000001</v>
      </c>
      <c r="P56" s="49">
        <v>24.032133000000002</v>
      </c>
      <c r="Q56" s="49">
        <v>21.783823999999999</v>
      </c>
      <c r="R56" s="49">
        <v>22.103092</v>
      </c>
      <c r="S56" s="49">
        <v>19.815947000000001</v>
      </c>
      <c r="T56" s="49">
        <v>23.544149000000001</v>
      </c>
      <c r="U56" s="49">
        <v>19.513415999999999</v>
      </c>
      <c r="V56" s="49">
        <v>17.591189</v>
      </c>
      <c r="W56" s="49">
        <v>19.485289000000002</v>
      </c>
      <c r="X56" s="48" t="s">
        <v>55</v>
      </c>
      <c r="Y56" s="48" t="s">
        <v>55</v>
      </c>
      <c r="Z56" s="48" t="s">
        <v>55</v>
      </c>
      <c r="AA56" s="49">
        <v>30.631119000000002</v>
      </c>
      <c r="AB56" s="48" t="s">
        <v>55</v>
      </c>
      <c r="AC56" s="48" t="s">
        <v>55</v>
      </c>
      <c r="AD56" s="49">
        <v>24.943906999999999</v>
      </c>
      <c r="AE56" s="49">
        <v>25.133880999999999</v>
      </c>
      <c r="AF56" s="49">
        <v>24.575721999999999</v>
      </c>
      <c r="AG56" s="49">
        <v>21.693466000000001</v>
      </c>
      <c r="AH56" s="49">
        <v>19.659403000000001</v>
      </c>
      <c r="AI56" s="49">
        <v>20.370494999999998</v>
      </c>
      <c r="AJ56" s="49">
        <v>22.783459000000001</v>
      </c>
      <c r="AK56" s="49">
        <v>28.954453999999998</v>
      </c>
      <c r="AL56" s="49">
        <v>33.485826000000003</v>
      </c>
      <c r="AM56" s="49">
        <v>28.475679</v>
      </c>
      <c r="AN56" s="49">
        <v>27.487777000000001</v>
      </c>
      <c r="AO56" s="49">
        <v>29.355518</v>
      </c>
      <c r="AP56" s="49">
        <v>34.573193000000003</v>
      </c>
      <c r="AQ56" s="49">
        <v>41.102153999999999</v>
      </c>
      <c r="AR56" s="49">
        <v>39.493374000000003</v>
      </c>
      <c r="AS56" s="49">
        <v>49.022640000000003</v>
      </c>
      <c r="AT56" s="49">
        <v>45.462136999999998</v>
      </c>
      <c r="AU56" s="49">
        <v>36.971884000000003</v>
      </c>
      <c r="AV56" s="49">
        <v>33.182495000000003</v>
      </c>
      <c r="AW56" s="49">
        <v>29.601852999999998</v>
      </c>
      <c r="AX56" s="49">
        <v>35.307760999999999</v>
      </c>
      <c r="AY56" s="49">
        <v>36.694975999999997</v>
      </c>
      <c r="AZ56" s="49">
        <v>36.756756000000003</v>
      </c>
      <c r="BA56" s="49">
        <v>37.634867999999997</v>
      </c>
      <c r="BB56" s="49">
        <v>42.774138999999998</v>
      </c>
      <c r="BC56" s="49">
        <v>42.489547000000002</v>
      </c>
      <c r="BD56" s="49">
        <v>88.808563000000007</v>
      </c>
      <c r="BE56" s="49">
        <v>72.536186000000001</v>
      </c>
      <c r="BF56" s="49">
        <v>29.509730000000001</v>
      </c>
      <c r="BG56" s="49">
        <v>25.169754999999999</v>
      </c>
      <c r="BH56" s="49">
        <v>25.344757999999999</v>
      </c>
      <c r="BI56" s="49">
        <v>28.305624000000002</v>
      </c>
      <c r="BJ56" s="49">
        <v>35.799819999999997</v>
      </c>
      <c r="BK56" s="49">
        <v>40.568930999999999</v>
      </c>
      <c r="BL56" s="49">
        <v>40.190764000000001</v>
      </c>
      <c r="BM56" s="49">
        <v>50.342824999999998</v>
      </c>
      <c r="BN56" s="49">
        <v>56.48827</v>
      </c>
      <c r="BO56" s="49">
        <v>57.194132000000003</v>
      </c>
      <c r="BP56" s="49">
        <v>52.728662</v>
      </c>
      <c r="BQ56" s="49">
        <v>51.943635</v>
      </c>
      <c r="BR56" s="49">
        <v>44.357779999999998</v>
      </c>
      <c r="BS56" s="49">
        <v>39.58652</v>
      </c>
      <c r="BT56" s="49">
        <v>34.946809999999999</v>
      </c>
      <c r="BU56" s="49">
        <v>33.531077000000003</v>
      </c>
      <c r="BV56" s="49">
        <v>30.83596</v>
      </c>
      <c r="BW56" s="49">
        <v>28.251887</v>
      </c>
      <c r="BX56" s="49">
        <v>27.10134</v>
      </c>
      <c r="BY56" s="49">
        <v>20.009848999999999</v>
      </c>
      <c r="BZ56" s="49">
        <v>19.196861999999999</v>
      </c>
      <c r="CA56" s="49">
        <v>24.837356</v>
      </c>
      <c r="CB56" s="49">
        <v>27.919453000000001</v>
      </c>
      <c r="CC56" s="49">
        <v>29.304175000000001</v>
      </c>
      <c r="CD56" s="49">
        <v>30.867742</v>
      </c>
      <c r="CE56" s="49">
        <v>29.034452000000002</v>
      </c>
      <c r="CF56" s="49">
        <v>25.164365</v>
      </c>
      <c r="CG56" s="49">
        <v>19.198556</v>
      </c>
      <c r="CH56" s="49">
        <v>22.026897999999999</v>
      </c>
      <c r="CI56" s="49">
        <v>24.179935</v>
      </c>
      <c r="CJ56" s="49">
        <v>29.336473999999999</v>
      </c>
      <c r="CK56" s="49">
        <v>32.671962999999998</v>
      </c>
      <c r="CL56" s="49">
        <v>35.319805000000002</v>
      </c>
      <c r="CM56" s="49">
        <v>38.114023000000003</v>
      </c>
      <c r="CN56" s="49">
        <v>33.820194000000001</v>
      </c>
      <c r="CO56" s="49">
        <v>45.947122</v>
      </c>
      <c r="CP56" s="49">
        <v>45.576281999999999</v>
      </c>
      <c r="CQ56" s="49">
        <v>41.733283</v>
      </c>
      <c r="CR56" s="49">
        <v>40.665413000000001</v>
      </c>
      <c r="CS56" s="49">
        <v>33.279763000000003</v>
      </c>
      <c r="CT56" s="49">
        <v>31.321866</v>
      </c>
      <c r="CU56" s="49">
        <v>30.695727999999999</v>
      </c>
      <c r="CV56" s="49">
        <v>26.440770000000001</v>
      </c>
      <c r="CW56" s="49">
        <v>24.285150999999999</v>
      </c>
      <c r="CX56" s="49">
        <v>26.016048999999999</v>
      </c>
      <c r="CY56" s="49">
        <v>30.987981999999999</v>
      </c>
      <c r="CZ56" s="49">
        <v>36.196511000000001</v>
      </c>
      <c r="DA56" s="49">
        <v>43.898805000000003</v>
      </c>
      <c r="DB56" s="49">
        <v>68.123828000000003</v>
      </c>
      <c r="DC56" s="49">
        <v>97.892594000000003</v>
      </c>
      <c r="DD56" s="49">
        <v>79.167974999999998</v>
      </c>
      <c r="DE56" s="49">
        <v>70.919483</v>
      </c>
      <c r="DF56" s="49">
        <v>77.855483000000007</v>
      </c>
      <c r="DG56" s="49">
        <v>62.108944000000001</v>
      </c>
      <c r="DH56" s="49">
        <v>49.175849999999997</v>
      </c>
      <c r="DI56" s="49">
        <v>28.003466</v>
      </c>
      <c r="DJ56" s="49">
        <v>17.23357</v>
      </c>
      <c r="DK56" s="49">
        <v>10.282543</v>
      </c>
      <c r="DL56" s="49">
        <v>6.8820030000000001</v>
      </c>
      <c r="DM56" s="49">
        <v>6.7418769999999997</v>
      </c>
      <c r="DN56" s="49">
        <v>5.7750409999999999</v>
      </c>
    </row>
    <row r="57" spans="1:118" x14ac:dyDescent="0.15">
      <c r="A57" s="45"/>
      <c r="B57" s="45" t="s">
        <v>444</v>
      </c>
      <c r="C57" s="49">
        <v>32.692017999999997</v>
      </c>
      <c r="D57" s="49">
        <v>41.727733999999998</v>
      </c>
      <c r="E57" s="49">
        <v>59.229990000000001</v>
      </c>
      <c r="F57" s="49">
        <v>56.778280000000002</v>
      </c>
      <c r="G57" s="49">
        <v>45.630853000000002</v>
      </c>
      <c r="H57" s="49">
        <v>45.331364000000001</v>
      </c>
      <c r="I57" s="49">
        <v>47.636276000000002</v>
      </c>
      <c r="J57" s="49">
        <v>47.512290999999998</v>
      </c>
      <c r="K57" s="49">
        <v>48.729827999999998</v>
      </c>
      <c r="L57" s="49">
        <v>52.549087</v>
      </c>
      <c r="M57" s="49">
        <v>53.988168000000002</v>
      </c>
      <c r="N57" s="49">
        <v>36.130597999999999</v>
      </c>
      <c r="O57" s="49">
        <v>22.986701</v>
      </c>
      <c r="P57" s="49">
        <v>18.307469999999999</v>
      </c>
      <c r="Q57" s="49">
        <v>11.577280999999999</v>
      </c>
      <c r="R57" s="49">
        <v>15.303318000000001</v>
      </c>
      <c r="S57" s="49">
        <v>15.768862</v>
      </c>
      <c r="T57" s="49">
        <v>17.678364999999999</v>
      </c>
      <c r="U57" s="49">
        <v>16.405283000000001</v>
      </c>
      <c r="V57" s="49">
        <v>15.739056</v>
      </c>
      <c r="W57" s="49">
        <v>15.418275</v>
      </c>
      <c r="X57" s="48" t="s">
        <v>55</v>
      </c>
      <c r="Y57" s="48" t="s">
        <v>55</v>
      </c>
      <c r="Z57" s="48" t="s">
        <v>55</v>
      </c>
      <c r="AA57" s="49">
        <v>27.332039000000002</v>
      </c>
      <c r="AB57" s="48" t="s">
        <v>55</v>
      </c>
      <c r="AC57" s="48" t="s">
        <v>55</v>
      </c>
      <c r="AD57" s="49">
        <v>20.108992000000001</v>
      </c>
      <c r="AE57" s="49">
        <v>20.966394999999999</v>
      </c>
      <c r="AF57" s="49">
        <v>20.819635000000002</v>
      </c>
      <c r="AG57" s="49">
        <v>15.944569</v>
      </c>
      <c r="AH57" s="49">
        <v>15.652391</v>
      </c>
      <c r="AI57" s="49">
        <v>18.287725999999999</v>
      </c>
      <c r="AJ57" s="49">
        <v>18.430662000000002</v>
      </c>
      <c r="AK57" s="49">
        <v>21.648358000000002</v>
      </c>
      <c r="AL57" s="49">
        <v>25.970336</v>
      </c>
      <c r="AM57" s="49">
        <v>24.691835999999999</v>
      </c>
      <c r="AN57" s="49">
        <v>21.430474</v>
      </c>
      <c r="AO57" s="49">
        <v>24.610575000000001</v>
      </c>
      <c r="AP57" s="49">
        <v>28.237069999999999</v>
      </c>
      <c r="AQ57" s="49">
        <v>31.680615</v>
      </c>
      <c r="AR57" s="49">
        <v>30.158965999999999</v>
      </c>
      <c r="AS57" s="49">
        <v>38.739265000000003</v>
      </c>
      <c r="AT57" s="49">
        <v>31.450088999999998</v>
      </c>
      <c r="AU57" s="49">
        <v>32.755375999999998</v>
      </c>
      <c r="AV57" s="49">
        <v>24.358991</v>
      </c>
      <c r="AW57" s="49">
        <v>26.201086</v>
      </c>
      <c r="AX57" s="49">
        <v>29.616477</v>
      </c>
      <c r="AY57" s="49">
        <v>28.891646000000001</v>
      </c>
      <c r="AZ57" s="49">
        <v>32.890498000000001</v>
      </c>
      <c r="BA57" s="49">
        <v>30.099212999999999</v>
      </c>
      <c r="BB57" s="49">
        <v>32.552466000000003</v>
      </c>
      <c r="BC57" s="49">
        <v>30.170228999999999</v>
      </c>
      <c r="BD57" s="49">
        <v>42.021666000000003</v>
      </c>
      <c r="BE57" s="49">
        <v>28.412310999999999</v>
      </c>
      <c r="BF57" s="49">
        <v>14.397448000000001</v>
      </c>
      <c r="BG57" s="49">
        <v>16.416799000000001</v>
      </c>
      <c r="BH57" s="49">
        <v>19.109318999999999</v>
      </c>
      <c r="BI57" s="49">
        <v>22.945871</v>
      </c>
      <c r="BJ57" s="49">
        <v>26.056684000000001</v>
      </c>
      <c r="BK57" s="49">
        <v>30.649920000000002</v>
      </c>
      <c r="BL57" s="49">
        <v>33.845959000000001</v>
      </c>
      <c r="BM57" s="49">
        <v>35.831484000000003</v>
      </c>
      <c r="BN57" s="49">
        <v>47.258760000000002</v>
      </c>
      <c r="BO57" s="49">
        <v>43.622320000000002</v>
      </c>
      <c r="BP57" s="49">
        <v>45.758755000000001</v>
      </c>
      <c r="BQ57" s="49">
        <v>34.158487999999998</v>
      </c>
      <c r="BR57" s="49">
        <v>33.272306</v>
      </c>
      <c r="BS57" s="49">
        <v>32.928623000000002</v>
      </c>
      <c r="BT57" s="49">
        <v>27.95806</v>
      </c>
      <c r="BU57" s="49">
        <v>29.775124999999999</v>
      </c>
      <c r="BV57" s="49">
        <v>26.492155</v>
      </c>
      <c r="BW57" s="49">
        <v>26.073857</v>
      </c>
      <c r="BX57" s="49">
        <v>19.321902000000001</v>
      </c>
      <c r="BY57" s="49">
        <v>12.625556</v>
      </c>
      <c r="BZ57" s="49">
        <v>15.362913000000001</v>
      </c>
      <c r="CA57" s="49">
        <v>16.685822000000002</v>
      </c>
      <c r="CB57" s="49">
        <v>20.657776999999999</v>
      </c>
      <c r="CC57" s="49">
        <v>24.348255999999999</v>
      </c>
      <c r="CD57" s="49">
        <v>23.728926999999999</v>
      </c>
      <c r="CE57" s="49">
        <v>19.934850999999998</v>
      </c>
      <c r="CF57" s="49">
        <v>18.192688</v>
      </c>
      <c r="CG57" s="49">
        <v>15.23272</v>
      </c>
      <c r="CH57" s="49">
        <v>16.518919</v>
      </c>
      <c r="CI57" s="49">
        <v>16.947827</v>
      </c>
      <c r="CJ57" s="49">
        <v>22.458034000000001</v>
      </c>
      <c r="CK57" s="49">
        <v>28.711541</v>
      </c>
      <c r="CL57" s="49">
        <v>27.809920999999999</v>
      </c>
      <c r="CM57" s="49">
        <v>29.175165</v>
      </c>
      <c r="CN57" s="49">
        <v>25.832115999999999</v>
      </c>
      <c r="CO57" s="49">
        <v>26.674122000000001</v>
      </c>
      <c r="CP57" s="49">
        <v>32.785770999999997</v>
      </c>
      <c r="CQ57" s="49">
        <v>31.760352000000001</v>
      </c>
      <c r="CR57" s="49">
        <v>32.298741999999997</v>
      </c>
      <c r="CS57" s="49">
        <v>26.392897999999999</v>
      </c>
      <c r="CT57" s="49">
        <v>24.919872999999999</v>
      </c>
      <c r="CU57" s="49">
        <v>25.122254999999999</v>
      </c>
      <c r="CV57" s="49">
        <v>21.571840999999999</v>
      </c>
      <c r="CW57" s="49">
        <v>19.162690999999999</v>
      </c>
      <c r="CX57" s="49">
        <v>20.500339</v>
      </c>
      <c r="CY57" s="49">
        <v>16.807220999999998</v>
      </c>
      <c r="CZ57" s="49">
        <v>22.060138999999999</v>
      </c>
      <c r="DA57" s="49">
        <v>31.768729</v>
      </c>
      <c r="DB57" s="49">
        <v>40.263953999999998</v>
      </c>
      <c r="DC57" s="49">
        <v>69.657777999999993</v>
      </c>
      <c r="DD57" s="49">
        <v>54.156458999999998</v>
      </c>
      <c r="DE57" s="49">
        <v>56.414848999999997</v>
      </c>
      <c r="DF57" s="49">
        <v>44.465423999999999</v>
      </c>
      <c r="DG57" s="49">
        <v>38.513053999999997</v>
      </c>
      <c r="DH57" s="49">
        <v>20.995687</v>
      </c>
      <c r="DI57" s="49">
        <v>13.980254</v>
      </c>
      <c r="DJ57" s="49">
        <v>8.0648630000000008</v>
      </c>
      <c r="DK57" s="49">
        <v>6.0206119999999999</v>
      </c>
      <c r="DL57" s="49">
        <v>5.259538</v>
      </c>
      <c r="DM57" s="49">
        <v>4.9964199999999996</v>
      </c>
      <c r="DN57" s="49">
        <v>4.2702809999999998</v>
      </c>
    </row>
    <row r="58" spans="1:118" x14ac:dyDescent="0.15">
      <c r="A58" s="45"/>
      <c r="B58" s="45" t="s">
        <v>445</v>
      </c>
      <c r="C58" s="49">
        <v>42.786133999999997</v>
      </c>
      <c r="D58" s="49">
        <v>66.058815999999993</v>
      </c>
      <c r="E58" s="49">
        <v>60.055280000000003</v>
      </c>
      <c r="F58" s="49">
        <v>65.369833999999997</v>
      </c>
      <c r="G58" s="49">
        <v>47.017383000000002</v>
      </c>
      <c r="H58" s="49">
        <v>49.026721999999999</v>
      </c>
      <c r="I58" s="49">
        <v>50.428887000000003</v>
      </c>
      <c r="J58" s="49">
        <v>48.549849000000002</v>
      </c>
      <c r="K58" s="49">
        <v>52.739296000000003</v>
      </c>
      <c r="L58" s="49">
        <v>59.438299999999998</v>
      </c>
      <c r="M58" s="49">
        <v>54.098954999999997</v>
      </c>
      <c r="N58" s="49">
        <v>39.878610000000002</v>
      </c>
      <c r="O58" s="49">
        <v>23.356748</v>
      </c>
      <c r="P58" s="49">
        <v>18.542591999999999</v>
      </c>
      <c r="Q58" s="49">
        <v>16.12407</v>
      </c>
      <c r="R58" s="49">
        <v>18.396594</v>
      </c>
      <c r="S58" s="49">
        <v>17.729372999999999</v>
      </c>
      <c r="T58" s="49">
        <v>19.729669000000001</v>
      </c>
      <c r="U58" s="49">
        <v>16.582639</v>
      </c>
      <c r="V58" s="49">
        <v>17.591189</v>
      </c>
      <c r="W58" s="49">
        <v>15.455716000000001</v>
      </c>
      <c r="X58" s="48" t="s">
        <v>55</v>
      </c>
      <c r="Y58" s="48" t="s">
        <v>55</v>
      </c>
      <c r="Z58" s="48" t="s">
        <v>55</v>
      </c>
      <c r="AA58" s="49">
        <v>27.366748000000001</v>
      </c>
      <c r="AB58" s="48" t="s">
        <v>55</v>
      </c>
      <c r="AC58" s="48" t="s">
        <v>55</v>
      </c>
      <c r="AD58" s="49">
        <v>24.151394</v>
      </c>
      <c r="AE58" s="49">
        <v>24.552347999999999</v>
      </c>
      <c r="AF58" s="49">
        <v>21.750868000000001</v>
      </c>
      <c r="AG58" s="49">
        <v>15.944569</v>
      </c>
      <c r="AH58" s="49">
        <v>18.372392000000001</v>
      </c>
      <c r="AI58" s="49">
        <v>20.031834</v>
      </c>
      <c r="AJ58" s="49">
        <v>21.019784999999999</v>
      </c>
      <c r="AK58" s="49">
        <v>28.947216000000001</v>
      </c>
      <c r="AL58" s="49">
        <v>26.842040000000001</v>
      </c>
      <c r="AM58" s="49">
        <v>27.387457000000001</v>
      </c>
      <c r="AN58" s="49">
        <v>26.576906999999999</v>
      </c>
      <c r="AO58" s="49">
        <v>29.355518</v>
      </c>
      <c r="AP58" s="49">
        <v>34.104871000000003</v>
      </c>
      <c r="AQ58" s="49">
        <v>36.527630000000002</v>
      </c>
      <c r="AR58" s="49">
        <v>38.185574000000003</v>
      </c>
      <c r="AS58" s="49">
        <v>43.031717999999998</v>
      </c>
      <c r="AT58" s="49">
        <v>32.949724000000003</v>
      </c>
      <c r="AU58" s="49">
        <v>32.755375999999998</v>
      </c>
      <c r="AV58" s="49">
        <v>28.211136</v>
      </c>
      <c r="AW58" s="49">
        <v>29.601852999999998</v>
      </c>
      <c r="AX58" s="49">
        <v>33.982233000000001</v>
      </c>
      <c r="AY58" s="49">
        <v>33.003523999999999</v>
      </c>
      <c r="AZ58" s="49">
        <v>36.756756000000003</v>
      </c>
      <c r="BA58" s="49">
        <v>36.902006999999998</v>
      </c>
      <c r="BB58" s="49">
        <v>36.111519000000001</v>
      </c>
      <c r="BC58" s="49">
        <v>40.970247999999998</v>
      </c>
      <c r="BD58" s="49">
        <v>75.602467000000004</v>
      </c>
      <c r="BE58" s="49">
        <v>30.402137</v>
      </c>
      <c r="BF58" s="49">
        <v>19.347314999999998</v>
      </c>
      <c r="BG58" s="49">
        <v>18.289857000000001</v>
      </c>
      <c r="BH58" s="49">
        <v>23.591224</v>
      </c>
      <c r="BI58" s="49">
        <v>27.586527</v>
      </c>
      <c r="BJ58" s="49">
        <v>33.474345999999997</v>
      </c>
      <c r="BK58" s="49">
        <v>39.276859999999999</v>
      </c>
      <c r="BL58" s="49">
        <v>35.375861</v>
      </c>
      <c r="BM58" s="49">
        <v>48.619376000000003</v>
      </c>
      <c r="BN58" s="49">
        <v>56.48827</v>
      </c>
      <c r="BO58" s="49">
        <v>47.743501000000002</v>
      </c>
      <c r="BP58" s="49">
        <v>50.477358000000002</v>
      </c>
      <c r="BQ58" s="49">
        <v>34.955421999999999</v>
      </c>
      <c r="BR58" s="49">
        <v>35.235273999999997</v>
      </c>
      <c r="BS58" s="49">
        <v>34.320880000000002</v>
      </c>
      <c r="BT58" s="49">
        <v>30.446503</v>
      </c>
      <c r="BU58" s="49">
        <v>30.632209</v>
      </c>
      <c r="BV58" s="49">
        <v>27.71339</v>
      </c>
      <c r="BW58" s="49">
        <v>27.352917999999999</v>
      </c>
      <c r="BX58" s="49">
        <v>19.995000999999998</v>
      </c>
      <c r="BY58" s="49">
        <v>17.453961</v>
      </c>
      <c r="BZ58" s="49">
        <v>17.6113</v>
      </c>
      <c r="CA58" s="49">
        <v>23.816848</v>
      </c>
      <c r="CB58" s="49">
        <v>26.102684</v>
      </c>
      <c r="CC58" s="49">
        <v>27.445758999999999</v>
      </c>
      <c r="CD58" s="49">
        <v>26.372869000000001</v>
      </c>
      <c r="CE58" s="49">
        <v>20.35876</v>
      </c>
      <c r="CF58" s="49">
        <v>18.742563000000001</v>
      </c>
      <c r="CG58" s="49">
        <v>16.033716999999999</v>
      </c>
      <c r="CH58" s="49">
        <v>21.223859999999998</v>
      </c>
      <c r="CI58" s="49">
        <v>23.438569000000001</v>
      </c>
      <c r="CJ58" s="49">
        <v>29.147815000000001</v>
      </c>
      <c r="CK58" s="49">
        <v>31.682617</v>
      </c>
      <c r="CL58" s="49">
        <v>31.642039</v>
      </c>
      <c r="CM58" s="49">
        <v>31.365355000000001</v>
      </c>
      <c r="CN58" s="49">
        <v>26.229289000000001</v>
      </c>
      <c r="CO58" s="49">
        <v>41.281950000000002</v>
      </c>
      <c r="CP58" s="49">
        <v>38.774726000000001</v>
      </c>
      <c r="CQ58" s="49">
        <v>33.390830000000001</v>
      </c>
      <c r="CR58" s="49">
        <v>32.734751000000003</v>
      </c>
      <c r="CS58" s="49">
        <v>29.097740000000002</v>
      </c>
      <c r="CT58" s="49">
        <v>25.837334999999999</v>
      </c>
      <c r="CU58" s="49">
        <v>26.154997000000002</v>
      </c>
      <c r="CV58" s="49">
        <v>22.920081</v>
      </c>
      <c r="CW58" s="49">
        <v>24.068628</v>
      </c>
      <c r="CX58" s="49">
        <v>24.35191</v>
      </c>
      <c r="CY58" s="49">
        <v>23.881716000000001</v>
      </c>
      <c r="CZ58" s="49">
        <v>31.538871</v>
      </c>
      <c r="DA58" s="49">
        <v>41.348032000000003</v>
      </c>
      <c r="DB58" s="49">
        <v>67.233588999999995</v>
      </c>
      <c r="DC58" s="49">
        <v>75.443427</v>
      </c>
      <c r="DD58" s="49">
        <v>61.838966999999997</v>
      </c>
      <c r="DE58" s="49">
        <v>63.035366000000003</v>
      </c>
      <c r="DF58" s="49">
        <v>47.327804</v>
      </c>
      <c r="DG58" s="49">
        <v>46.854995000000002</v>
      </c>
      <c r="DH58" s="49">
        <v>20.995687</v>
      </c>
      <c r="DI58" s="49">
        <v>14.085801</v>
      </c>
      <c r="DJ58" s="49">
        <v>8.3994090000000003</v>
      </c>
      <c r="DK58" s="49">
        <v>6.7203369999999998</v>
      </c>
      <c r="DL58" s="49">
        <v>6.1069610000000001</v>
      </c>
      <c r="DM58" s="49">
        <v>5.436477</v>
      </c>
      <c r="DN58" s="49">
        <v>5.505744</v>
      </c>
    </row>
    <row r="59" spans="1:118" x14ac:dyDescent="0.15">
      <c r="A59" s="4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row>
    <row r="60" spans="1:118" x14ac:dyDescent="0.15">
      <c r="A60" s="42" t="s">
        <v>98</v>
      </c>
      <c r="B60" s="45" t="s">
        <v>442</v>
      </c>
      <c r="C60" s="47">
        <v>1.3732530434782608</v>
      </c>
      <c r="D60" s="47">
        <v>1.8307195396825398</v>
      </c>
      <c r="E60" s="47">
        <v>2.1937977460317462</v>
      </c>
      <c r="F60" s="47">
        <v>2.0623988253968255</v>
      </c>
      <c r="G60" s="47">
        <v>2.2663614444444447</v>
      </c>
      <c r="H60" s="47">
        <v>2.1206839523809524</v>
      </c>
      <c r="I60" s="47">
        <v>2.1574915781250001</v>
      </c>
      <c r="J60" s="47">
        <v>2.2414609531249998</v>
      </c>
      <c r="K60" s="47">
        <v>2.3196056885245904</v>
      </c>
      <c r="L60" s="47">
        <v>2.4947426562500001</v>
      </c>
      <c r="M60" s="47">
        <v>2.4867937812499998</v>
      </c>
      <c r="N60" s="47">
        <v>1.9721989843750001</v>
      </c>
      <c r="O60" s="47">
        <v>1.5505498524590164</v>
      </c>
      <c r="P60" s="47">
        <v>1.2797466825396826</v>
      </c>
      <c r="Q60" s="47">
        <v>0.98977073437499996</v>
      </c>
      <c r="R60" s="47">
        <v>1.16308284375</v>
      </c>
      <c r="S60" s="47">
        <v>1.0753010655737705</v>
      </c>
      <c r="T60" s="47">
        <v>1.2213327301587302</v>
      </c>
      <c r="U60" s="47">
        <v>1.0640741250000001</v>
      </c>
      <c r="V60" s="47">
        <v>0.98618845312500003</v>
      </c>
      <c r="W60" s="47">
        <v>1.0333543809523809</v>
      </c>
      <c r="X60" s="46" t="s">
        <v>55</v>
      </c>
      <c r="Y60" s="46" t="s">
        <v>55</v>
      </c>
      <c r="Z60" s="46" t="s">
        <v>55</v>
      </c>
      <c r="AA60" s="47">
        <v>0.71328945454545456</v>
      </c>
      <c r="AB60" s="46" t="s">
        <v>55</v>
      </c>
      <c r="AC60" s="46" t="s">
        <v>55</v>
      </c>
      <c r="AD60" s="47">
        <v>0.71361462790697672</v>
      </c>
      <c r="AE60" s="47">
        <v>0.70925729999999998</v>
      </c>
      <c r="AF60" s="47">
        <v>0.736923921875</v>
      </c>
      <c r="AG60" s="47">
        <v>0.65645562499999999</v>
      </c>
      <c r="AH60" s="47">
        <v>0.68500629687500003</v>
      </c>
      <c r="AI60" s="47">
        <v>0.71377062295081972</v>
      </c>
      <c r="AJ60" s="47">
        <v>0.824581126984127</v>
      </c>
      <c r="AK60" s="47">
        <v>1.0296608437500001</v>
      </c>
      <c r="AL60" s="47">
        <v>1.2963371718750001</v>
      </c>
      <c r="AM60" s="47">
        <v>1.2424287741935485</v>
      </c>
      <c r="AN60" s="47">
        <v>1.087707629032258</v>
      </c>
      <c r="AO60" s="47">
        <v>1.2610110781249999</v>
      </c>
      <c r="AP60" s="47">
        <v>1.5933301093750001</v>
      </c>
      <c r="AQ60" s="47">
        <v>1.9099637049180327</v>
      </c>
      <c r="AR60" s="47">
        <v>2.4083634062499999</v>
      </c>
      <c r="AS60" s="47">
        <v>3.2540440468749998</v>
      </c>
      <c r="AT60" s="47">
        <v>3.1511789047619048</v>
      </c>
      <c r="AU60" s="47">
        <v>3.0546304032258065</v>
      </c>
      <c r="AV60" s="47">
        <v>2.6814917777777776</v>
      </c>
      <c r="AW60" s="47">
        <v>2.7249968095238097</v>
      </c>
      <c r="AX60" s="47">
        <v>3.2277560317460319</v>
      </c>
      <c r="AY60" s="47">
        <v>3.2732907377049179</v>
      </c>
      <c r="AZ60" s="47">
        <v>3.8006115555555557</v>
      </c>
      <c r="BA60" s="47">
        <v>3.8181020634920633</v>
      </c>
      <c r="BB60" s="47">
        <v>4.3035757343750003</v>
      </c>
      <c r="BC60" s="47">
        <v>4.2190702950819672</v>
      </c>
      <c r="BD60" s="47">
        <v>7.5051920937499998</v>
      </c>
      <c r="BE60" s="47">
        <v>7.4566919218749996</v>
      </c>
      <c r="BF60" s="47">
        <v>4.0449646562500003</v>
      </c>
      <c r="BG60" s="47">
        <v>4.979273803278689</v>
      </c>
      <c r="BH60" s="47">
        <v>5.8128623174603176</v>
      </c>
      <c r="BI60" s="47">
        <v>6.6082978906249998</v>
      </c>
      <c r="BJ60" s="47">
        <v>6.8821422968750001</v>
      </c>
      <c r="BK60" s="47">
        <v>6.8097948852459016</v>
      </c>
      <c r="BL60" s="47">
        <v>6.2106337460317462</v>
      </c>
      <c r="BM60" s="47">
        <v>7.1725289531250001</v>
      </c>
      <c r="BN60" s="47">
        <v>8.6552218125000007</v>
      </c>
      <c r="BO60" s="47">
        <v>8.8129287903225801</v>
      </c>
      <c r="BP60" s="47">
        <v>9.3633397936507929</v>
      </c>
      <c r="BQ60" s="47">
        <v>9.0014920468750006</v>
      </c>
      <c r="BR60" s="47">
        <v>7.8326884603174607</v>
      </c>
      <c r="BS60" s="47">
        <v>8.0716313064516125</v>
      </c>
      <c r="BT60" s="47">
        <v>7.8346297301587304</v>
      </c>
      <c r="BU60" s="47">
        <v>7.8130900476190472</v>
      </c>
      <c r="BV60" s="47">
        <v>6.8590664032258069</v>
      </c>
      <c r="BW60" s="47">
        <v>6.581878783333333</v>
      </c>
      <c r="BX60" s="47">
        <v>5.61929540625</v>
      </c>
      <c r="BY60" s="47">
        <v>3.6701043281249999</v>
      </c>
      <c r="BZ60" s="47">
        <v>2.9976965468749999</v>
      </c>
      <c r="CA60" s="47">
        <v>3.1485209344262297</v>
      </c>
      <c r="CB60" s="47">
        <v>3.3570536666666668</v>
      </c>
      <c r="CC60" s="47">
        <v>3.0292040312499999</v>
      </c>
      <c r="CD60" s="47">
        <v>2.7112540312500002</v>
      </c>
      <c r="CE60" s="47">
        <v>2.7845575081967211</v>
      </c>
      <c r="CF60" s="47">
        <v>2.2935576825396824</v>
      </c>
      <c r="CG60" s="47">
        <v>1.700614890625</v>
      </c>
      <c r="CH60" s="47">
        <v>2.0011873437499998</v>
      </c>
      <c r="CI60" s="47">
        <v>2.0032404590163932</v>
      </c>
      <c r="CJ60" s="47">
        <v>2.4715133593749998</v>
      </c>
      <c r="CK60" s="47">
        <v>2.8860149062499998</v>
      </c>
      <c r="CL60" s="47">
        <v>3.2946699047619048</v>
      </c>
      <c r="CM60" s="47">
        <v>3.7708487258064518</v>
      </c>
      <c r="CN60" s="47">
        <v>4.1654802063492067</v>
      </c>
      <c r="CO60" s="47">
        <v>5.3940387619047616</v>
      </c>
      <c r="CP60" s="47">
        <v>6.8895100952380952</v>
      </c>
      <c r="CQ60" s="47">
        <v>6.4960843606557379</v>
      </c>
      <c r="CR60" s="47">
        <v>6.3045646093750003</v>
      </c>
      <c r="CS60" s="47">
        <v>5.6452901428571431</v>
      </c>
      <c r="CT60" s="47">
        <v>5.4320531904761902</v>
      </c>
      <c r="CU60" s="47">
        <v>5.1582173770491799</v>
      </c>
      <c r="CV60" s="47">
        <v>4.3033280317460321</v>
      </c>
      <c r="CW60" s="47">
        <v>3.475764640625</v>
      </c>
      <c r="CX60" s="47">
        <v>3.3157941587301587</v>
      </c>
      <c r="CY60" s="47">
        <v>3.3967347741935483</v>
      </c>
      <c r="CZ60" s="47">
        <v>3.0475656349206348</v>
      </c>
      <c r="DA60" s="47">
        <v>3.9631916562499998</v>
      </c>
      <c r="DB60" s="47">
        <v>5.3782624218750001</v>
      </c>
      <c r="DC60" s="47">
        <v>6.9616263114754098</v>
      </c>
      <c r="DD60" s="47">
        <v>6.0767834761904762</v>
      </c>
      <c r="DE60" s="47">
        <v>5.4168702187499997</v>
      </c>
      <c r="DF60" s="47">
        <v>5.0532476093750001</v>
      </c>
      <c r="DG60" s="47">
        <v>5.6403937903225803</v>
      </c>
      <c r="DH60" s="47">
        <v>7.872198</v>
      </c>
      <c r="DI60" s="47">
        <v>8.2471328281250003</v>
      </c>
      <c r="DJ60" s="47">
        <v>6.6727344603174599</v>
      </c>
      <c r="DK60" s="47">
        <v>5.2312760645161287</v>
      </c>
      <c r="DL60" s="47">
        <v>3.9522545</v>
      </c>
      <c r="DM60" s="47">
        <v>3.713260111111111</v>
      </c>
      <c r="DN60" s="47">
        <v>2.9749366097560976</v>
      </c>
    </row>
    <row r="61" spans="1:118" x14ac:dyDescent="0.15">
      <c r="A61" s="45"/>
      <c r="B61" s="45" t="s">
        <v>443</v>
      </c>
      <c r="C61" s="49">
        <v>1.515091</v>
      </c>
      <c r="D61" s="49">
        <v>2.248767</v>
      </c>
      <c r="E61" s="49">
        <v>2.3558469999999998</v>
      </c>
      <c r="F61" s="49">
        <v>2.2497199999999999</v>
      </c>
      <c r="G61" s="49">
        <v>2.499701</v>
      </c>
      <c r="H61" s="49">
        <v>2.229196</v>
      </c>
      <c r="I61" s="49">
        <v>2.2306210000000002</v>
      </c>
      <c r="J61" s="49">
        <v>2.3862030000000001</v>
      </c>
      <c r="K61" s="49">
        <v>2.3969649999999998</v>
      </c>
      <c r="L61" s="49">
        <v>2.6385049999999999</v>
      </c>
      <c r="M61" s="49">
        <v>2.6753110000000002</v>
      </c>
      <c r="N61" s="49">
        <v>2.372252</v>
      </c>
      <c r="O61" s="49">
        <v>1.7828440000000001</v>
      </c>
      <c r="P61" s="49">
        <v>1.43849</v>
      </c>
      <c r="Q61" s="49">
        <v>1.3039130000000001</v>
      </c>
      <c r="R61" s="49">
        <v>1.3230230000000001</v>
      </c>
      <c r="S61" s="49">
        <v>1.1861219999999999</v>
      </c>
      <c r="T61" s="49">
        <v>1.4092800000000001</v>
      </c>
      <c r="U61" s="49">
        <v>1.168013</v>
      </c>
      <c r="V61" s="49">
        <v>1.0529539999999999</v>
      </c>
      <c r="W61" s="49">
        <v>1.1663289999999999</v>
      </c>
      <c r="X61" s="48" t="s">
        <v>55</v>
      </c>
      <c r="Y61" s="48" t="s">
        <v>55</v>
      </c>
      <c r="Z61" s="48" t="s">
        <v>55</v>
      </c>
      <c r="AA61" s="49">
        <v>0.76636099999999996</v>
      </c>
      <c r="AB61" s="48" t="s">
        <v>55</v>
      </c>
      <c r="AC61" s="48" t="s">
        <v>55</v>
      </c>
      <c r="AD61" s="49">
        <v>0.77635100000000001</v>
      </c>
      <c r="AE61" s="49">
        <v>0.78226399999999996</v>
      </c>
      <c r="AF61" s="49">
        <v>0.77664200000000005</v>
      </c>
      <c r="AG61" s="49">
        <v>0.70729699999999995</v>
      </c>
      <c r="AH61" s="49">
        <v>0.74498799999999998</v>
      </c>
      <c r="AI61" s="49">
        <v>0.75592199999999998</v>
      </c>
      <c r="AJ61" s="49">
        <v>0.89244100000000004</v>
      </c>
      <c r="AK61" s="49">
        <v>1.2324980000000001</v>
      </c>
      <c r="AL61" s="49">
        <v>1.425384</v>
      </c>
      <c r="AM61" s="49">
        <v>1.3320879999999999</v>
      </c>
      <c r="AN61" s="49">
        <v>1.2237629999999999</v>
      </c>
      <c r="AO61" s="49">
        <v>1.4265840000000001</v>
      </c>
      <c r="AP61" s="49">
        <v>1.782964</v>
      </c>
      <c r="AQ61" s="49">
        <v>2.2563</v>
      </c>
      <c r="AR61" s="49">
        <v>2.758893</v>
      </c>
      <c r="AS61" s="49">
        <v>3.5407630000000001</v>
      </c>
      <c r="AT61" s="49">
        <v>3.6806830000000001</v>
      </c>
      <c r="AU61" s="49">
        <v>3.2553679999999998</v>
      </c>
      <c r="AV61" s="49">
        <v>2.9606430000000001</v>
      </c>
      <c r="AW61" s="49">
        <v>2.9696400000000001</v>
      </c>
      <c r="AX61" s="49">
        <v>3.4793660000000002</v>
      </c>
      <c r="AY61" s="49">
        <v>3.6160679999999998</v>
      </c>
      <c r="AZ61" s="49">
        <v>4.013064</v>
      </c>
      <c r="BA61" s="49">
        <v>4.1753150000000003</v>
      </c>
      <c r="BB61" s="49">
        <v>4.8397240000000004</v>
      </c>
      <c r="BC61" s="49">
        <v>5.3971010000000001</v>
      </c>
      <c r="BD61" s="49">
        <v>11.544282000000001</v>
      </c>
      <c r="BE61" s="49">
        <v>9.4290260000000004</v>
      </c>
      <c r="BF61" s="49">
        <v>5.1290979999999999</v>
      </c>
      <c r="BG61" s="49">
        <v>5.7748150000000003</v>
      </c>
      <c r="BH61" s="49">
        <v>6.6029330000000002</v>
      </c>
      <c r="BI61" s="49">
        <v>7.5072349999999997</v>
      </c>
      <c r="BJ61" s="49">
        <v>7.374479</v>
      </c>
      <c r="BK61" s="49">
        <v>7.7471389999999998</v>
      </c>
      <c r="BL61" s="49">
        <v>6.8660920000000001</v>
      </c>
      <c r="BM61" s="49">
        <v>8.5358319999999992</v>
      </c>
      <c r="BN61" s="49">
        <v>9.4494530000000001</v>
      </c>
      <c r="BO61" s="49">
        <v>9.5675310000000007</v>
      </c>
      <c r="BP61" s="49">
        <v>9.8982279999999996</v>
      </c>
      <c r="BQ61" s="49">
        <v>10.121763</v>
      </c>
      <c r="BR61" s="49">
        <v>8.9369160000000001</v>
      </c>
      <c r="BS61" s="49">
        <v>8.6065740000000002</v>
      </c>
      <c r="BT61" s="49">
        <v>8.6733589999999996</v>
      </c>
      <c r="BU61" s="49">
        <v>8.2275840000000002</v>
      </c>
      <c r="BV61" s="49">
        <v>7.581474</v>
      </c>
      <c r="BW61" s="49">
        <v>6.9970749999999997</v>
      </c>
      <c r="BX61" s="49">
        <v>6.7798819999999997</v>
      </c>
      <c r="BY61" s="49">
        <v>4.6594670000000002</v>
      </c>
      <c r="BZ61" s="49">
        <v>3.4590580000000002</v>
      </c>
      <c r="CA61" s="49">
        <v>3.6656279999999999</v>
      </c>
      <c r="CB61" s="49">
        <v>3.6025040000000002</v>
      </c>
      <c r="CC61" s="49">
        <v>3.2888950000000001</v>
      </c>
      <c r="CD61" s="49">
        <v>3.3333390000000001</v>
      </c>
      <c r="CE61" s="49">
        <v>3.1353659999999999</v>
      </c>
      <c r="CF61" s="49">
        <v>2.6439080000000001</v>
      </c>
      <c r="CG61" s="49">
        <v>1.9797709999999999</v>
      </c>
      <c r="CH61" s="49">
        <v>2.2399450000000001</v>
      </c>
      <c r="CI61" s="49">
        <v>2.3847339999999999</v>
      </c>
      <c r="CJ61" s="49">
        <v>2.7650199999999998</v>
      </c>
      <c r="CK61" s="49">
        <v>3.2293240000000001</v>
      </c>
      <c r="CL61" s="49">
        <v>3.6798760000000001</v>
      </c>
      <c r="CM61" s="49">
        <v>4.0274999999999999</v>
      </c>
      <c r="CN61" s="49">
        <v>4.473751</v>
      </c>
      <c r="CO61" s="49">
        <v>7.4484209999999997</v>
      </c>
      <c r="CP61" s="49">
        <v>7.3883039999999998</v>
      </c>
      <c r="CQ61" s="49">
        <v>7.6714919999999998</v>
      </c>
      <c r="CR61" s="49">
        <v>6.9966920000000004</v>
      </c>
      <c r="CS61" s="49">
        <v>6.105677</v>
      </c>
      <c r="CT61" s="49">
        <v>5.9733559999999999</v>
      </c>
      <c r="CU61" s="49">
        <v>5.7154160000000003</v>
      </c>
      <c r="CV61" s="49">
        <v>4.9042729999999999</v>
      </c>
      <c r="CW61" s="49">
        <v>3.8884400000000001</v>
      </c>
      <c r="CX61" s="49">
        <v>3.619469</v>
      </c>
      <c r="CY61" s="49">
        <v>4.1487160000000003</v>
      </c>
      <c r="CZ61" s="49">
        <v>3.8118919999999998</v>
      </c>
      <c r="DA61" s="49">
        <v>4.3652730000000002</v>
      </c>
      <c r="DB61" s="49">
        <v>6.393497</v>
      </c>
      <c r="DC61" s="49">
        <v>7.7200129999999998</v>
      </c>
      <c r="DD61" s="49">
        <v>6.903829</v>
      </c>
      <c r="DE61" s="49">
        <v>6.6508479999999999</v>
      </c>
      <c r="DF61" s="49">
        <v>5.9189290000000003</v>
      </c>
      <c r="DG61" s="49">
        <v>7.6851929999999999</v>
      </c>
      <c r="DH61" s="49">
        <v>10.10918</v>
      </c>
      <c r="DI61" s="49">
        <v>9.9379139999999992</v>
      </c>
      <c r="DJ61" s="49">
        <v>8.9719180000000005</v>
      </c>
      <c r="DK61" s="49">
        <v>6.0577519999999998</v>
      </c>
      <c r="DL61" s="49">
        <v>4.8422660000000004</v>
      </c>
      <c r="DM61" s="49">
        <v>4.217638</v>
      </c>
      <c r="DN61" s="49">
        <v>3.4554930000000001</v>
      </c>
    </row>
    <row r="62" spans="1:118" x14ac:dyDescent="0.15">
      <c r="A62" s="45"/>
      <c r="B62" s="45" t="s">
        <v>444</v>
      </c>
      <c r="C62" s="49">
        <v>1.1128979999999999</v>
      </c>
      <c r="D62" s="49">
        <v>1.4204909999999999</v>
      </c>
      <c r="E62" s="49">
        <v>2.0163000000000002</v>
      </c>
      <c r="F62" s="49">
        <v>1.9328399999999999</v>
      </c>
      <c r="G62" s="49">
        <v>2.008292</v>
      </c>
      <c r="H62" s="49">
        <v>1.9951110000000001</v>
      </c>
      <c r="I62" s="49">
        <v>2.0965539999999998</v>
      </c>
      <c r="J62" s="49">
        <v>2.0910980000000001</v>
      </c>
      <c r="K62" s="49">
        <v>2.1446839999999998</v>
      </c>
      <c r="L62" s="49">
        <v>2.3127759999999999</v>
      </c>
      <c r="M62" s="49">
        <v>2.376112</v>
      </c>
      <c r="N62" s="49">
        <v>1.5901700000000001</v>
      </c>
      <c r="O62" s="49">
        <v>1.363089</v>
      </c>
      <c r="P62" s="49">
        <v>1.0958289999999999</v>
      </c>
      <c r="Q62" s="49">
        <v>0.69298000000000004</v>
      </c>
      <c r="R62" s="49">
        <v>0.91600899999999996</v>
      </c>
      <c r="S62" s="49">
        <v>0.94387600000000005</v>
      </c>
      <c r="T62" s="49">
        <v>1.058173</v>
      </c>
      <c r="U62" s="49">
        <v>0.98197000000000001</v>
      </c>
      <c r="V62" s="49">
        <v>0.94209100000000001</v>
      </c>
      <c r="W62" s="49">
        <v>0.92288999999999999</v>
      </c>
      <c r="X62" s="48" t="s">
        <v>55</v>
      </c>
      <c r="Y62" s="48" t="s">
        <v>55</v>
      </c>
      <c r="Z62" s="48" t="s">
        <v>55</v>
      </c>
      <c r="AA62" s="49">
        <v>0.68382100000000001</v>
      </c>
      <c r="AB62" s="48" t="s">
        <v>55</v>
      </c>
      <c r="AC62" s="48" t="s">
        <v>55</v>
      </c>
      <c r="AD62" s="49">
        <v>0.62587000000000004</v>
      </c>
      <c r="AE62" s="49">
        <v>0.65255600000000002</v>
      </c>
      <c r="AF62" s="49">
        <v>0.685419</v>
      </c>
      <c r="AG62" s="49">
        <v>0.58388700000000004</v>
      </c>
      <c r="AH62" s="49">
        <v>0.59314299999999998</v>
      </c>
      <c r="AI62" s="49">
        <v>0.67863300000000004</v>
      </c>
      <c r="AJ62" s="49">
        <v>0.75403600000000004</v>
      </c>
      <c r="AK62" s="49">
        <v>0.88722699999999999</v>
      </c>
      <c r="AL62" s="49">
        <v>1.2148890000000001</v>
      </c>
      <c r="AM62" s="49">
        <v>1.1091279999999999</v>
      </c>
      <c r="AN62" s="49">
        <v>0.965167</v>
      </c>
      <c r="AO62" s="49">
        <v>1.148075</v>
      </c>
      <c r="AP62" s="49">
        <v>1.4502619999999999</v>
      </c>
      <c r="AQ62" s="49">
        <v>1.6337919999999999</v>
      </c>
      <c r="AR62" s="49">
        <v>2.1414970000000002</v>
      </c>
      <c r="AS62" s="49">
        <v>2.750759</v>
      </c>
      <c r="AT62" s="49">
        <v>2.7691750000000002</v>
      </c>
      <c r="AU62" s="49">
        <v>2.9192840000000002</v>
      </c>
      <c r="AV62" s="49">
        <v>2.2470680000000001</v>
      </c>
      <c r="AW62" s="49">
        <v>2.4169969999999998</v>
      </c>
      <c r="AX62" s="49">
        <v>3.011695</v>
      </c>
      <c r="AY62" s="49">
        <v>0.33278099999999999</v>
      </c>
      <c r="AZ62" s="49">
        <v>3.5264169999999999</v>
      </c>
      <c r="BA62" s="49">
        <v>3.4056060000000001</v>
      </c>
      <c r="BB62" s="49">
        <v>3.694674</v>
      </c>
      <c r="BC62" s="49">
        <v>3.424293</v>
      </c>
      <c r="BD62" s="49">
        <v>5.337669</v>
      </c>
      <c r="BE62" s="49">
        <v>4.9383549999999996</v>
      </c>
      <c r="BF62" s="49">
        <v>3.1965159999999999</v>
      </c>
      <c r="BG62" s="49">
        <v>4.2885450000000001</v>
      </c>
      <c r="BH62" s="49">
        <v>4.9919099999999998</v>
      </c>
      <c r="BI62" s="49">
        <v>5.9779640000000001</v>
      </c>
      <c r="BJ62" s="49">
        <v>6.4238530000000003</v>
      </c>
      <c r="BK62" s="49">
        <v>6.0775730000000001</v>
      </c>
      <c r="BL62" s="49">
        <v>5.5840649999999998</v>
      </c>
      <c r="BM62" s="49">
        <v>5.7800580000000004</v>
      </c>
      <c r="BN62" s="49">
        <v>8.0129160000000006</v>
      </c>
      <c r="BO62" s="49">
        <v>8.1887840000000001</v>
      </c>
      <c r="BP62" s="49">
        <v>8.9165740000000007</v>
      </c>
      <c r="BQ62" s="49">
        <v>6.8820290000000002</v>
      </c>
      <c r="BR62" s="49">
        <v>6.7553479999999997</v>
      </c>
      <c r="BS62" s="49">
        <v>7.4328950000000003</v>
      </c>
      <c r="BT62" s="49">
        <v>6.8601219999999996</v>
      </c>
      <c r="BU62" s="49">
        <v>7.3323479999999996</v>
      </c>
      <c r="BV62" s="49">
        <v>6.2641309999999999</v>
      </c>
      <c r="BW62" s="49">
        <v>6.1652240000000003</v>
      </c>
      <c r="BX62" s="49">
        <v>4.4992729999999996</v>
      </c>
      <c r="BY62" s="49">
        <v>2.831169</v>
      </c>
      <c r="BZ62" s="49">
        <v>2.5690179999999998</v>
      </c>
      <c r="CA62" s="49">
        <v>2.7604000000000002</v>
      </c>
      <c r="CB62" s="49">
        <v>3.0487829999999998</v>
      </c>
      <c r="CC62" s="49">
        <v>2.789015</v>
      </c>
      <c r="CD62" s="49">
        <v>2.4215040000000001</v>
      </c>
      <c r="CE62" s="49">
        <v>2.0998510000000001</v>
      </c>
      <c r="CF62" s="49">
        <v>1.798753</v>
      </c>
      <c r="CG62" s="49">
        <v>1.506094</v>
      </c>
      <c r="CH62" s="49">
        <v>1.6825129999999999</v>
      </c>
      <c r="CI62" s="49">
        <v>1.723384</v>
      </c>
      <c r="CJ62" s="49">
        <v>2.2250019999999999</v>
      </c>
      <c r="CK62" s="49">
        <v>2.7061190000000002</v>
      </c>
      <c r="CL62" s="49">
        <v>3.0861339999999999</v>
      </c>
      <c r="CM62" s="49">
        <v>3.3208639999999998</v>
      </c>
      <c r="CN62" s="49">
        <v>3.899394</v>
      </c>
      <c r="CO62" s="49">
        <v>4.0264959999999999</v>
      </c>
      <c r="CP62" s="49">
        <v>6.0267429999999997</v>
      </c>
      <c r="CQ62" s="49">
        <v>5.6195389999999996</v>
      </c>
      <c r="CR62" s="49">
        <v>5.6892060000000004</v>
      </c>
      <c r="CS62" s="49">
        <v>5.2260559999999998</v>
      </c>
      <c r="CT62" s="49">
        <v>4.6608349999999996</v>
      </c>
      <c r="CU62" s="49">
        <v>4.6986869999999996</v>
      </c>
      <c r="CV62" s="49">
        <v>3.6905519999999998</v>
      </c>
      <c r="CW62" s="49">
        <v>2.8950710000000002</v>
      </c>
      <c r="CX62" s="49">
        <v>2.9163000000000001</v>
      </c>
      <c r="CY62" s="49">
        <v>2.0021059999999999</v>
      </c>
      <c r="CZ62" s="49">
        <v>2.6278429999999999</v>
      </c>
      <c r="DA62" s="49">
        <v>3.3455979999999998</v>
      </c>
      <c r="DB62" s="49">
        <v>4.003825</v>
      </c>
      <c r="DC62" s="49">
        <v>6.1724119999999996</v>
      </c>
      <c r="DD62" s="49">
        <v>5.0788070000000003</v>
      </c>
      <c r="DE62" s="49">
        <v>4.2757860000000001</v>
      </c>
      <c r="DF62" s="49">
        <v>4.119154</v>
      </c>
      <c r="DG62" s="49">
        <v>4.143497</v>
      </c>
      <c r="DH62" s="49">
        <v>6.4103130000000004</v>
      </c>
      <c r="DI62" s="49">
        <v>7.2547389999999998</v>
      </c>
      <c r="DJ62" s="49">
        <v>4.7512499999999998</v>
      </c>
      <c r="DK62" s="49">
        <v>4.2361800000000001</v>
      </c>
      <c r="DL62" s="49">
        <v>3.375899</v>
      </c>
      <c r="DM62" s="49">
        <v>3.1875390000000001</v>
      </c>
      <c r="DN62" s="49">
        <v>2.577391</v>
      </c>
    </row>
    <row r="63" spans="1:118" x14ac:dyDescent="0.15">
      <c r="A63" s="45"/>
      <c r="B63" s="45" t="s">
        <v>445</v>
      </c>
      <c r="C63" s="49">
        <v>1.45652</v>
      </c>
      <c r="D63" s="49">
        <v>2.248767</v>
      </c>
      <c r="E63" s="49">
        <v>2.0443950000000002</v>
      </c>
      <c r="F63" s="49">
        <v>2.2253120000000002</v>
      </c>
      <c r="G63" s="49">
        <v>2.0693160000000002</v>
      </c>
      <c r="H63" s="49">
        <v>2.1577500000000001</v>
      </c>
      <c r="I63" s="49">
        <v>2.219462</v>
      </c>
      <c r="J63" s="49">
        <v>2.1367620000000001</v>
      </c>
      <c r="K63" s="49">
        <v>2.3211469999999998</v>
      </c>
      <c r="L63" s="49">
        <v>2.6159819999999998</v>
      </c>
      <c r="M63" s="49">
        <v>2.3809879999999999</v>
      </c>
      <c r="N63" s="49">
        <v>1.755126</v>
      </c>
      <c r="O63" s="49">
        <v>1.3980630000000001</v>
      </c>
      <c r="P63" s="49">
        <v>1.1099019999999999</v>
      </c>
      <c r="Q63" s="49">
        <v>0.96513700000000002</v>
      </c>
      <c r="R63" s="49">
        <v>1.101164</v>
      </c>
      <c r="S63" s="49">
        <v>1.061226</v>
      </c>
      <c r="T63" s="49">
        <v>1.180957</v>
      </c>
      <c r="U63" s="49">
        <v>0.99258599999999997</v>
      </c>
      <c r="V63" s="49">
        <v>1.0529539999999999</v>
      </c>
      <c r="W63" s="49">
        <v>0.92513199999999995</v>
      </c>
      <c r="X63" s="48" t="s">
        <v>55</v>
      </c>
      <c r="Y63" s="48" t="s">
        <v>55</v>
      </c>
      <c r="Z63" s="48" t="s">
        <v>55</v>
      </c>
      <c r="AA63" s="49">
        <v>0.68469000000000002</v>
      </c>
      <c r="AB63" s="48" t="s">
        <v>55</v>
      </c>
      <c r="AC63" s="48" t="s">
        <v>55</v>
      </c>
      <c r="AD63" s="49">
        <v>0.75168500000000005</v>
      </c>
      <c r="AE63" s="49">
        <v>0.76416399999999995</v>
      </c>
      <c r="AF63" s="49">
        <v>0.70916800000000002</v>
      </c>
      <c r="AG63" s="49">
        <v>0.60421499999999995</v>
      </c>
      <c r="AH63" s="49">
        <v>0.68177500000000002</v>
      </c>
      <c r="AI63" s="49">
        <v>0.74335399999999996</v>
      </c>
      <c r="AJ63" s="49">
        <v>0.86146599999999995</v>
      </c>
      <c r="AK63" s="49">
        <v>1.2321899999999999</v>
      </c>
      <c r="AL63" s="49">
        <v>1.2556670000000001</v>
      </c>
      <c r="AM63" s="49">
        <v>1.2192959999999999</v>
      </c>
      <c r="AN63" s="49">
        <v>1.196947</v>
      </c>
      <c r="AO63" s="49">
        <v>1.4265840000000001</v>
      </c>
      <c r="AP63" s="49">
        <v>1.758813</v>
      </c>
      <c r="AQ63" s="49">
        <v>2.2563</v>
      </c>
      <c r="AR63" s="49">
        <v>2.711443</v>
      </c>
      <c r="AS63" s="49">
        <v>3.4839120000000001</v>
      </c>
      <c r="AT63" s="49">
        <v>2.9012180000000001</v>
      </c>
      <c r="AU63" s="49">
        <v>2.9225340000000002</v>
      </c>
      <c r="AV63" s="49">
        <v>2.60242</v>
      </c>
      <c r="AW63" s="49">
        <v>2.9696400000000001</v>
      </c>
      <c r="AX63" s="49">
        <v>3.3487429999999998</v>
      </c>
      <c r="AY63" s="49">
        <v>3.5385360000000001</v>
      </c>
      <c r="AZ63" s="49">
        <v>4.013064</v>
      </c>
      <c r="BA63" s="49">
        <v>4.1753150000000003</v>
      </c>
      <c r="BB63" s="49">
        <v>4.0986229999999999</v>
      </c>
      <c r="BC63" s="49">
        <v>5.204116</v>
      </c>
      <c r="BD63" s="49">
        <v>9.8276129999999995</v>
      </c>
      <c r="BE63" s="49">
        <v>5.2842079999999996</v>
      </c>
      <c r="BF63" s="49">
        <v>4.4389450000000004</v>
      </c>
      <c r="BG63" s="49">
        <v>4.7778419999999997</v>
      </c>
      <c r="BH63" s="49">
        <v>6.1460939999999997</v>
      </c>
      <c r="BI63" s="49">
        <v>7.3165149999999999</v>
      </c>
      <c r="BJ63" s="49">
        <v>6.6376280000000003</v>
      </c>
      <c r="BK63" s="49">
        <v>6.709962</v>
      </c>
      <c r="BL63" s="49">
        <v>5.7065599999999996</v>
      </c>
      <c r="BM63" s="49">
        <v>8.2436140000000009</v>
      </c>
      <c r="BN63" s="49">
        <v>9.4494530000000001</v>
      </c>
      <c r="BO63" s="49">
        <v>8.9624129999999997</v>
      </c>
      <c r="BP63" s="49">
        <v>9.8360439999999993</v>
      </c>
      <c r="BQ63" s="49">
        <v>7.0425899999999997</v>
      </c>
      <c r="BR63" s="49">
        <v>7.3455940000000002</v>
      </c>
      <c r="BS63" s="49">
        <v>8.5180109999999996</v>
      </c>
      <c r="BT63" s="49">
        <v>7.4707160000000004</v>
      </c>
      <c r="BU63" s="49">
        <v>7.5313790000000003</v>
      </c>
      <c r="BV63" s="49">
        <v>6.5528950000000004</v>
      </c>
      <c r="BW63" s="49">
        <v>6.8428190000000004</v>
      </c>
      <c r="BX63" s="49">
        <v>4.6560100000000002</v>
      </c>
      <c r="BY63" s="49">
        <v>3.462459</v>
      </c>
      <c r="BZ63" s="49">
        <v>2.9135049999999998</v>
      </c>
      <c r="CA63" s="49">
        <v>3.5150160000000001</v>
      </c>
      <c r="CB63" s="49">
        <v>3.1824859999999999</v>
      </c>
      <c r="CC63" s="49">
        <v>2.800802</v>
      </c>
      <c r="CD63" s="49">
        <v>2.847947</v>
      </c>
      <c r="CE63" s="49">
        <v>2.1445029999999998</v>
      </c>
      <c r="CF63" s="49">
        <v>1.853121</v>
      </c>
      <c r="CG63" s="49">
        <v>1.65341</v>
      </c>
      <c r="CH63" s="49">
        <v>2.1582029999999999</v>
      </c>
      <c r="CI63" s="49">
        <v>2.311617</v>
      </c>
      <c r="CJ63" s="49">
        <v>2.747239</v>
      </c>
      <c r="CK63" s="49">
        <v>3.1315360000000001</v>
      </c>
      <c r="CL63" s="49">
        <v>3.2966989999999998</v>
      </c>
      <c r="CM63" s="49">
        <v>4.0274999999999999</v>
      </c>
      <c r="CN63" s="49">
        <v>3.9593479999999999</v>
      </c>
      <c r="CO63" s="49">
        <v>6.6921559999999998</v>
      </c>
      <c r="CP63" s="49">
        <v>7.1276440000000001</v>
      </c>
      <c r="CQ63" s="49">
        <v>5.912782</v>
      </c>
      <c r="CR63" s="49">
        <v>5.766006</v>
      </c>
      <c r="CS63" s="49">
        <v>5.7616420000000002</v>
      </c>
      <c r="CT63" s="49">
        <v>4.8324309999999997</v>
      </c>
      <c r="CU63" s="49">
        <v>4.851267</v>
      </c>
      <c r="CV63" s="49">
        <v>3.9212120000000001</v>
      </c>
      <c r="CW63" s="49">
        <v>3.5010460000000001</v>
      </c>
      <c r="CX63" s="49">
        <v>3.3124340000000001</v>
      </c>
      <c r="CY63" s="49">
        <v>2.8448329999999999</v>
      </c>
      <c r="CZ63" s="49">
        <v>3.3213910000000002</v>
      </c>
      <c r="DA63" s="49">
        <v>4.1116250000000001</v>
      </c>
      <c r="DB63" s="49">
        <v>6.3099470000000002</v>
      </c>
      <c r="DC63" s="49">
        <v>6.5790300000000004</v>
      </c>
      <c r="DD63" s="49">
        <v>5.7992739999999996</v>
      </c>
      <c r="DE63" s="49">
        <v>4.7922359999999999</v>
      </c>
      <c r="DF63" s="49">
        <v>4.3843170000000002</v>
      </c>
      <c r="DG63" s="49">
        <v>7.6851929999999999</v>
      </c>
      <c r="DH63" s="49">
        <v>7.4509819999999998</v>
      </c>
      <c r="DI63" s="49">
        <v>7.3331670000000004</v>
      </c>
      <c r="DJ63" s="49">
        <v>4.9483410000000001</v>
      </c>
      <c r="DK63" s="49">
        <v>4.7285149999999998</v>
      </c>
      <c r="DL63" s="49">
        <v>3.8204419999999999</v>
      </c>
      <c r="DM63" s="49">
        <v>3.46828</v>
      </c>
      <c r="DN63" s="49">
        <v>2.7274829999999999</v>
      </c>
    </row>
    <row r="64" spans="1:118" x14ac:dyDescent="0.15">
      <c r="A64" s="4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row>
    <row r="65" spans="1:118" x14ac:dyDescent="0.15">
      <c r="A65" s="42" t="s">
        <v>454</v>
      </c>
      <c r="B65" s="45" t="s">
        <v>442</v>
      </c>
      <c r="C65" s="47">
        <v>1.3732530434782608</v>
      </c>
      <c r="D65" s="47">
        <v>1.8307195396825398</v>
      </c>
      <c r="E65" s="47">
        <v>2.1937977460317462</v>
      </c>
      <c r="F65" s="47">
        <v>2.0623988253968255</v>
      </c>
      <c r="G65" s="47">
        <v>2.2663614444444447</v>
      </c>
      <c r="H65" s="47">
        <v>2.1206839523809524</v>
      </c>
      <c r="I65" s="47">
        <v>2.1574915781250001</v>
      </c>
      <c r="J65" s="47">
        <v>2.2414609531249998</v>
      </c>
      <c r="K65" s="47">
        <v>2.3196056885245904</v>
      </c>
      <c r="L65" s="47">
        <v>2.4947426562500001</v>
      </c>
      <c r="M65" s="47">
        <v>2.4867937812499998</v>
      </c>
      <c r="N65" s="47">
        <v>1.9721989843750001</v>
      </c>
      <c r="O65" s="47">
        <v>1.5505498524590164</v>
      </c>
      <c r="P65" s="47">
        <v>1.2797466825396826</v>
      </c>
      <c r="Q65" s="47">
        <v>0.98977073437499996</v>
      </c>
      <c r="R65" s="47">
        <v>1.16308284375</v>
      </c>
      <c r="S65" s="47">
        <v>1.0753010655737705</v>
      </c>
      <c r="T65" s="47">
        <v>1.2213327301587302</v>
      </c>
      <c r="U65" s="47">
        <v>1.0640741250000001</v>
      </c>
      <c r="V65" s="47">
        <v>0.98618845312500003</v>
      </c>
      <c r="W65" s="47">
        <v>1.0333543809523809</v>
      </c>
      <c r="X65" s="46" t="s">
        <v>55</v>
      </c>
      <c r="Y65" s="46" t="s">
        <v>55</v>
      </c>
      <c r="Z65" s="46" t="s">
        <v>55</v>
      </c>
      <c r="AA65" s="47">
        <v>0.7546708636363636</v>
      </c>
      <c r="AB65" s="46" t="s">
        <v>55</v>
      </c>
      <c r="AC65" s="46" t="s">
        <v>55</v>
      </c>
      <c r="AD65" s="47">
        <v>0.71361462790697672</v>
      </c>
      <c r="AE65" s="47">
        <v>0.70925729999999998</v>
      </c>
      <c r="AF65" s="47">
        <v>0.74087790625000005</v>
      </c>
      <c r="AG65" s="47">
        <v>0.66519375000000003</v>
      </c>
      <c r="AH65" s="47">
        <v>0.69778889062500005</v>
      </c>
      <c r="AI65" s="47">
        <v>0.7264575737704918</v>
      </c>
      <c r="AJ65" s="47">
        <v>0.83996901587301587</v>
      </c>
      <c r="AK65" s="47">
        <v>1.0424260781250001</v>
      </c>
      <c r="AL65" s="47">
        <v>1.322846234375</v>
      </c>
      <c r="AM65" s="47">
        <v>1.2634200645161291</v>
      </c>
      <c r="AN65" s="47">
        <v>1.1015316451612904</v>
      </c>
      <c r="AO65" s="47">
        <v>1.2789368125</v>
      </c>
      <c r="AP65" s="47">
        <v>1.613251265625</v>
      </c>
      <c r="AQ65" s="47">
        <v>1.9246910327868851</v>
      </c>
      <c r="AR65" s="47">
        <v>2.4352569687500001</v>
      </c>
      <c r="AS65" s="47">
        <v>3.3268747812499999</v>
      </c>
      <c r="AT65" s="47">
        <v>3.2097295238095236</v>
      </c>
      <c r="AU65" s="47">
        <v>3.0958144516129034</v>
      </c>
      <c r="AV65" s="47">
        <v>2.7360362222222223</v>
      </c>
      <c r="AW65" s="47">
        <v>2.8183321269841271</v>
      </c>
      <c r="AX65" s="47">
        <v>3.3305332539682539</v>
      </c>
      <c r="AY65" s="47">
        <v>3.4117834098360658</v>
      </c>
      <c r="AZ65" s="47">
        <v>3.9336665238095239</v>
      </c>
      <c r="BA65" s="47">
        <v>3.94658226984127</v>
      </c>
      <c r="BB65" s="47">
        <v>4.4549103906249998</v>
      </c>
      <c r="BC65" s="47">
        <v>4.3585314426229509</v>
      </c>
      <c r="BD65" s="47">
        <v>7.6790218906250001</v>
      </c>
      <c r="BE65" s="47">
        <v>7.6725839062499999</v>
      </c>
      <c r="BF65" s="47">
        <v>4.1480300000000003</v>
      </c>
      <c r="BG65" s="47">
        <v>5.0934035737704919</v>
      </c>
      <c r="BH65" s="47">
        <v>5.9424338095238092</v>
      </c>
      <c r="BI65" s="47">
        <v>6.7605596874999998</v>
      </c>
      <c r="BJ65" s="47">
        <v>7.0357833281250004</v>
      </c>
      <c r="BK65" s="47">
        <v>6.9581127213114753</v>
      </c>
      <c r="BL65" s="47">
        <v>6.3610586825396824</v>
      </c>
      <c r="BM65" s="47">
        <v>7.3740488906249997</v>
      </c>
      <c r="BN65" s="47">
        <v>8.8892863906249993</v>
      </c>
      <c r="BO65" s="47">
        <v>9.0439679838709672</v>
      </c>
      <c r="BP65" s="47">
        <v>9.6056457777777773</v>
      </c>
      <c r="BQ65" s="47">
        <v>9.2261051875</v>
      </c>
      <c r="BR65" s="47">
        <v>8.0145713492063493</v>
      </c>
      <c r="BS65" s="47">
        <v>8.2574022258064517</v>
      </c>
      <c r="BT65" s="47">
        <v>8.0167111111111105</v>
      </c>
      <c r="BU65" s="47">
        <v>7.9790855873015873</v>
      </c>
      <c r="BV65" s="47">
        <v>6.9935948548387099</v>
      </c>
      <c r="BW65" s="47">
        <v>6.7253332166666668</v>
      </c>
      <c r="BX65" s="47">
        <v>5.7813257031249998</v>
      </c>
      <c r="BY65" s="47">
        <v>3.773634515625</v>
      </c>
      <c r="BZ65" s="47">
        <v>3.0862811250000002</v>
      </c>
      <c r="CA65" s="47">
        <v>3.2784004918032785</v>
      </c>
      <c r="CB65" s="47">
        <v>3.5698689682539682</v>
      </c>
      <c r="CC65" s="47">
        <v>3.2178774687499998</v>
      </c>
      <c r="CD65" s="47">
        <v>2.8851280468749998</v>
      </c>
      <c r="CE65" s="47">
        <v>2.9804772786885247</v>
      </c>
      <c r="CF65" s="47">
        <v>2.4573231428571427</v>
      </c>
      <c r="CG65" s="47">
        <v>1.8213576874999999</v>
      </c>
      <c r="CH65" s="47">
        <v>2.1405648906249999</v>
      </c>
      <c r="CI65" s="47">
        <v>2.1411575081967213</v>
      </c>
      <c r="CJ65" s="47">
        <v>2.6377066406249998</v>
      </c>
      <c r="CK65" s="47">
        <v>3.0818096718749999</v>
      </c>
      <c r="CL65" s="47">
        <v>3.5201160793650792</v>
      </c>
      <c r="CM65" s="47">
        <v>4.0338171129032254</v>
      </c>
      <c r="CN65" s="47">
        <v>4.4686301746031747</v>
      </c>
      <c r="CO65" s="47">
        <v>5.7860723650793648</v>
      </c>
      <c r="CP65" s="47">
        <v>7.3981674444444447</v>
      </c>
      <c r="CQ65" s="47">
        <v>6.972398295081967</v>
      </c>
      <c r="CR65" s="47">
        <v>6.7678150781250004</v>
      </c>
      <c r="CS65" s="47">
        <v>6.079796793650794</v>
      </c>
      <c r="CT65" s="47">
        <v>5.8937772698412703</v>
      </c>
      <c r="CU65" s="47">
        <v>5.6494257213114754</v>
      </c>
      <c r="CV65" s="47">
        <v>4.8189542380952384</v>
      </c>
      <c r="CW65" s="47">
        <v>3.882238375</v>
      </c>
      <c r="CX65" s="47">
        <v>3.7038956031746033</v>
      </c>
      <c r="CY65" s="47">
        <v>3.8041697419354841</v>
      </c>
      <c r="CZ65" s="47">
        <v>3.4140405873015873</v>
      </c>
      <c r="DA65" s="47">
        <v>4.4239764843750002</v>
      </c>
      <c r="DB65" s="47">
        <v>6.0174840625000003</v>
      </c>
      <c r="DC65" s="47">
        <v>7.7659145573770489</v>
      </c>
      <c r="DD65" s="47">
        <v>6.7753901111111112</v>
      </c>
      <c r="DE65" s="47">
        <v>5.9378046093750001</v>
      </c>
      <c r="DF65" s="47">
        <v>5.4173037343750003</v>
      </c>
      <c r="DG65" s="47">
        <v>6.0356615161290321</v>
      </c>
      <c r="DH65" s="47">
        <v>8.4246454354838711</v>
      </c>
      <c r="DI65" s="47">
        <v>8.7751014843749999</v>
      </c>
      <c r="DJ65" s="47">
        <v>7.0038027777777776</v>
      </c>
      <c r="DK65" s="47">
        <v>5.4246334516129036</v>
      </c>
      <c r="DL65" s="47">
        <v>4.0845969354838711</v>
      </c>
      <c r="DM65" s="47">
        <v>3.8339800634920636</v>
      </c>
      <c r="DN65" s="47">
        <v>3.072613756097561</v>
      </c>
    </row>
    <row r="66" spans="1:118" x14ac:dyDescent="0.15">
      <c r="A66" s="45"/>
      <c r="B66" s="45" t="s">
        <v>443</v>
      </c>
      <c r="C66" s="49">
        <v>1.515091</v>
      </c>
      <c r="D66" s="49">
        <v>2.248767</v>
      </c>
      <c r="E66" s="49">
        <v>2.3558469999999998</v>
      </c>
      <c r="F66" s="49">
        <v>2.2497199999999999</v>
      </c>
      <c r="G66" s="49">
        <v>2.499701</v>
      </c>
      <c r="H66" s="49">
        <v>2.229196</v>
      </c>
      <c r="I66" s="49">
        <v>2.2306210000000002</v>
      </c>
      <c r="J66" s="49">
        <v>2.3862030000000001</v>
      </c>
      <c r="K66" s="49">
        <v>2.3969649999999998</v>
      </c>
      <c r="L66" s="49">
        <v>2.6385049999999999</v>
      </c>
      <c r="M66" s="49">
        <v>2.6753110000000002</v>
      </c>
      <c r="N66" s="49">
        <v>2.372252</v>
      </c>
      <c r="O66" s="49">
        <v>1.7828440000000001</v>
      </c>
      <c r="P66" s="49">
        <v>1.43849</v>
      </c>
      <c r="Q66" s="49">
        <v>1.3039130000000001</v>
      </c>
      <c r="R66" s="49">
        <v>1.3230230000000001</v>
      </c>
      <c r="S66" s="49">
        <v>1.1861219999999999</v>
      </c>
      <c r="T66" s="49">
        <v>1.4092800000000001</v>
      </c>
      <c r="U66" s="49">
        <v>1.168013</v>
      </c>
      <c r="V66" s="49">
        <v>1.0529539999999999</v>
      </c>
      <c r="W66" s="49">
        <v>1.1663289999999999</v>
      </c>
      <c r="X66" s="48" t="s">
        <v>55</v>
      </c>
      <c r="Y66" s="48" t="s">
        <v>55</v>
      </c>
      <c r="Z66" s="48" t="s">
        <v>55</v>
      </c>
      <c r="AA66" s="49">
        <v>0.81082200000000004</v>
      </c>
      <c r="AB66" s="48" t="s">
        <v>55</v>
      </c>
      <c r="AC66" s="48" t="s">
        <v>55</v>
      </c>
      <c r="AD66" s="49">
        <v>0.77635100000000001</v>
      </c>
      <c r="AE66" s="49">
        <v>0.78226399999999996</v>
      </c>
      <c r="AF66" s="49">
        <v>0.79209300000000005</v>
      </c>
      <c r="AG66" s="49">
        <v>0.71727200000000002</v>
      </c>
      <c r="AH66" s="49">
        <v>0.75917999999999997</v>
      </c>
      <c r="AI66" s="49">
        <v>0.76935799999999999</v>
      </c>
      <c r="AJ66" s="49">
        <v>0.90978599999999998</v>
      </c>
      <c r="AK66" s="49">
        <v>1.2577700000000001</v>
      </c>
      <c r="AL66" s="49">
        <v>1.4546110000000001</v>
      </c>
      <c r="AM66" s="49">
        <v>1.3590979999999999</v>
      </c>
      <c r="AN66" s="49">
        <v>1.2237629999999999</v>
      </c>
      <c r="AO66" s="49">
        <v>1.4536279999999999</v>
      </c>
      <c r="AP66" s="49">
        <v>1.8001</v>
      </c>
      <c r="AQ66" s="49">
        <v>2.2563</v>
      </c>
      <c r="AR66" s="49">
        <v>2.820659</v>
      </c>
      <c r="AS66" s="49">
        <v>3.6199759999999999</v>
      </c>
      <c r="AT66" s="49">
        <v>3.763026</v>
      </c>
      <c r="AU66" s="49">
        <v>3.3244919999999998</v>
      </c>
      <c r="AV66" s="49">
        <v>2.9606430000000001</v>
      </c>
      <c r="AW66" s="49">
        <v>3.1090939999999998</v>
      </c>
      <c r="AX66" s="49">
        <v>3.6371220000000002</v>
      </c>
      <c r="AY66" s="49">
        <v>3.7800210000000001</v>
      </c>
      <c r="AZ66" s="49">
        <v>4.1536410000000004</v>
      </c>
      <c r="BA66" s="49">
        <v>4.3239470000000004</v>
      </c>
      <c r="BB66" s="49">
        <v>5.0120069999999997</v>
      </c>
      <c r="BC66" s="49">
        <v>5.5702670000000003</v>
      </c>
      <c r="BD66" s="49">
        <v>11.888876</v>
      </c>
      <c r="BE66" s="49">
        <v>9.7104789999999994</v>
      </c>
      <c r="BF66" s="49">
        <v>5.2772940000000004</v>
      </c>
      <c r="BG66" s="49">
        <v>5.916175</v>
      </c>
      <c r="BH66" s="49">
        <v>6.7469599999999996</v>
      </c>
      <c r="BI66" s="49">
        <v>7.6839589999999998</v>
      </c>
      <c r="BJ66" s="49">
        <v>7.5480780000000003</v>
      </c>
      <c r="BK66" s="49">
        <v>7.9162090000000003</v>
      </c>
      <c r="BL66" s="49">
        <v>7.0151659999999998</v>
      </c>
      <c r="BM66" s="49">
        <v>8.7719649999999998</v>
      </c>
      <c r="BN66" s="49">
        <v>9.6964679999999994</v>
      </c>
      <c r="BO66" s="49">
        <v>9.8176319999999997</v>
      </c>
      <c r="BP66" s="49">
        <v>10.159015</v>
      </c>
      <c r="BQ66" s="49">
        <v>10.377318000000001</v>
      </c>
      <c r="BR66" s="49">
        <v>9.1544439999999998</v>
      </c>
      <c r="BS66" s="49">
        <v>8.8152860000000004</v>
      </c>
      <c r="BT66" s="49">
        <v>8.8836910000000007</v>
      </c>
      <c r="BU66" s="49">
        <v>8.4109960000000008</v>
      </c>
      <c r="BV66" s="49">
        <v>7.7345990000000002</v>
      </c>
      <c r="BW66" s="49">
        <v>7.2079659999999999</v>
      </c>
      <c r="BX66" s="49">
        <v>6.9842269999999997</v>
      </c>
      <c r="BY66" s="49">
        <v>4.7902380000000004</v>
      </c>
      <c r="BZ66" s="49">
        <v>3.561172</v>
      </c>
      <c r="CA66" s="49">
        <v>3.8998719999999998</v>
      </c>
      <c r="CB66" s="49">
        <v>3.8327149999999999</v>
      </c>
      <c r="CC66" s="49">
        <v>3.4949349999999999</v>
      </c>
      <c r="CD66" s="49">
        <v>3.563323</v>
      </c>
      <c r="CE66" s="49">
        <v>3.3516910000000002</v>
      </c>
      <c r="CF66" s="49">
        <v>2.8379180000000002</v>
      </c>
      <c r="CG66" s="49">
        <v>2.1183900000000002</v>
      </c>
      <c r="CH66" s="49">
        <v>2.3955519999999999</v>
      </c>
      <c r="CI66" s="49">
        <v>2.5467110000000002</v>
      </c>
      <c r="CJ66" s="49">
        <v>2.949017</v>
      </c>
      <c r="CK66" s="49">
        <v>3.4539879999999998</v>
      </c>
      <c r="CL66" s="49">
        <v>3.9353440000000002</v>
      </c>
      <c r="CM66" s="49">
        <v>4.3103939999999996</v>
      </c>
      <c r="CN66" s="49">
        <v>4.8101969999999996</v>
      </c>
      <c r="CO66" s="49">
        <v>8.0085630000000005</v>
      </c>
      <c r="CP66" s="49">
        <v>7.9439250000000001</v>
      </c>
      <c r="CQ66" s="49">
        <v>8.2443939999999998</v>
      </c>
      <c r="CR66" s="49">
        <v>7.5121650000000004</v>
      </c>
      <c r="CS66" s="49">
        <v>6.6258350000000004</v>
      </c>
      <c r="CT66" s="49">
        <v>6.4822410000000001</v>
      </c>
      <c r="CU66" s="49">
        <v>6.1136080000000002</v>
      </c>
      <c r="CV66" s="49">
        <v>5.4914750000000003</v>
      </c>
      <c r="CW66" s="49">
        <v>4.3549189999999998</v>
      </c>
      <c r="CX66" s="49">
        <v>4.0562969999999998</v>
      </c>
      <c r="CY66" s="49">
        <v>4.6466979999999998</v>
      </c>
      <c r="CZ66" s="49">
        <v>4.2722369999999996</v>
      </c>
      <c r="DA66" s="49">
        <v>4.887175</v>
      </c>
      <c r="DB66" s="49">
        <v>7.1491040000000003</v>
      </c>
      <c r="DC66" s="49">
        <v>8.6323919999999994</v>
      </c>
      <c r="DD66" s="49">
        <v>7.7034330000000004</v>
      </c>
      <c r="DE66" s="49">
        <v>7.4079670000000002</v>
      </c>
      <c r="DF66" s="49">
        <v>6.3516459999999997</v>
      </c>
      <c r="DG66" s="49">
        <v>8.2401090000000003</v>
      </c>
      <c r="DH66" s="49">
        <v>10.822494000000001</v>
      </c>
      <c r="DI66" s="49">
        <v>10.639143000000001</v>
      </c>
      <c r="DJ66" s="49">
        <v>9.4827639999999995</v>
      </c>
      <c r="DK66" s="49">
        <v>6.2910599999999999</v>
      </c>
      <c r="DL66" s="49">
        <v>5.0135639999999997</v>
      </c>
      <c r="DM66" s="49">
        <v>4.3492009999999999</v>
      </c>
      <c r="DN66" s="49">
        <v>3.5729820000000001</v>
      </c>
    </row>
    <row r="67" spans="1:118" x14ac:dyDescent="0.15">
      <c r="A67" s="45"/>
      <c r="B67" s="45" t="s">
        <v>444</v>
      </c>
      <c r="C67" s="49">
        <v>1.1128979999999999</v>
      </c>
      <c r="D67" s="49">
        <v>1.4204909999999999</v>
      </c>
      <c r="E67" s="49">
        <v>2.0163000000000002</v>
      </c>
      <c r="F67" s="49">
        <v>1.9328399999999999</v>
      </c>
      <c r="G67" s="49">
        <v>2.008292</v>
      </c>
      <c r="H67" s="49">
        <v>1.9951110000000001</v>
      </c>
      <c r="I67" s="49">
        <v>2.0965539999999998</v>
      </c>
      <c r="J67" s="49">
        <v>2.0910980000000001</v>
      </c>
      <c r="K67" s="49">
        <v>2.1446839999999998</v>
      </c>
      <c r="L67" s="49">
        <v>2.3127759999999999</v>
      </c>
      <c r="M67" s="49">
        <v>2.376112</v>
      </c>
      <c r="N67" s="49">
        <v>1.5901700000000001</v>
      </c>
      <c r="O67" s="49">
        <v>1.363089</v>
      </c>
      <c r="P67" s="49">
        <v>1.0958289999999999</v>
      </c>
      <c r="Q67" s="49">
        <v>0.69298000000000004</v>
      </c>
      <c r="R67" s="49">
        <v>0.91600899999999996</v>
      </c>
      <c r="S67" s="49">
        <v>0.94387600000000005</v>
      </c>
      <c r="T67" s="49">
        <v>1.058173</v>
      </c>
      <c r="U67" s="49">
        <v>0.98197000000000001</v>
      </c>
      <c r="V67" s="49">
        <v>0.94209100000000001</v>
      </c>
      <c r="W67" s="49">
        <v>0.92288999999999999</v>
      </c>
      <c r="X67" s="48" t="s">
        <v>55</v>
      </c>
      <c r="Y67" s="48" t="s">
        <v>55</v>
      </c>
      <c r="Z67" s="48" t="s">
        <v>55</v>
      </c>
      <c r="AA67" s="49">
        <v>0.72349300000000005</v>
      </c>
      <c r="AB67" s="48" t="s">
        <v>55</v>
      </c>
      <c r="AC67" s="48" t="s">
        <v>55</v>
      </c>
      <c r="AD67" s="49">
        <v>0.62587000000000004</v>
      </c>
      <c r="AE67" s="49">
        <v>0.65255600000000002</v>
      </c>
      <c r="AF67" s="49">
        <v>0.685419</v>
      </c>
      <c r="AG67" s="49">
        <v>0.58388700000000004</v>
      </c>
      <c r="AH67" s="49">
        <v>0.60444200000000003</v>
      </c>
      <c r="AI67" s="49">
        <v>0.69069499999999995</v>
      </c>
      <c r="AJ67" s="49">
        <v>0.76743899999999998</v>
      </c>
      <c r="AK67" s="49">
        <v>0.90447100000000002</v>
      </c>
      <c r="AL67" s="49">
        <v>1.239522</v>
      </c>
      <c r="AM67" s="49">
        <v>1.1091279999999999</v>
      </c>
      <c r="AN67" s="49">
        <v>0.98387400000000003</v>
      </c>
      <c r="AO67" s="49">
        <v>1.1703269999999999</v>
      </c>
      <c r="AP67" s="49">
        <v>1.4702010000000001</v>
      </c>
      <c r="AQ67" s="49">
        <v>1.649494</v>
      </c>
      <c r="AR67" s="49">
        <v>2.189441</v>
      </c>
      <c r="AS67" s="49">
        <v>2.8123429999999998</v>
      </c>
      <c r="AT67" s="49">
        <v>2.8279749999999999</v>
      </c>
      <c r="AU67" s="49">
        <v>2.9225340000000002</v>
      </c>
      <c r="AV67" s="49">
        <v>2.362644</v>
      </c>
      <c r="AW67" s="49">
        <v>2.5413139999999999</v>
      </c>
      <c r="AX67" s="49">
        <v>3.021118</v>
      </c>
      <c r="AY67" s="49">
        <v>0.33278099999999999</v>
      </c>
      <c r="AZ67" s="49">
        <v>3.6575220000000002</v>
      </c>
      <c r="BA67" s="49">
        <v>3.5268380000000001</v>
      </c>
      <c r="BB67" s="49">
        <v>3.8194210000000002</v>
      </c>
      <c r="BC67" s="49">
        <v>3.5399099999999999</v>
      </c>
      <c r="BD67" s="49">
        <v>5.5089290000000002</v>
      </c>
      <c r="BE67" s="49">
        <v>5.0810399999999998</v>
      </c>
      <c r="BF67" s="49">
        <v>3.2888730000000002</v>
      </c>
      <c r="BG67" s="49">
        <v>4.389767</v>
      </c>
      <c r="BH67" s="49">
        <v>5.1097330000000003</v>
      </c>
      <c r="BI67" s="49">
        <v>6.1083590000000001</v>
      </c>
      <c r="BJ67" s="49">
        <v>6.5640450000000001</v>
      </c>
      <c r="BK67" s="49">
        <v>6.2102069999999996</v>
      </c>
      <c r="BL67" s="49">
        <v>5.7424799999999996</v>
      </c>
      <c r="BM67" s="49">
        <v>5.9440340000000003</v>
      </c>
      <c r="BN67" s="49">
        <v>8.2345830000000007</v>
      </c>
      <c r="BO67" s="49">
        <v>8.4045330000000007</v>
      </c>
      <c r="BP67" s="49">
        <v>9.1417000000000002</v>
      </c>
      <c r="BQ67" s="49">
        <v>7.0495400000000004</v>
      </c>
      <c r="BR67" s="49">
        <v>6.9197759999999997</v>
      </c>
      <c r="BS67" s="49">
        <v>7.5996410000000001</v>
      </c>
      <c r="BT67" s="49">
        <v>7.0130499999999998</v>
      </c>
      <c r="BU67" s="49">
        <v>7.3323479999999996</v>
      </c>
      <c r="BV67" s="49">
        <v>6.3817069999999996</v>
      </c>
      <c r="BW67" s="49">
        <v>6.2809429999999997</v>
      </c>
      <c r="BX67" s="49">
        <v>4.6255480000000002</v>
      </c>
      <c r="BY67" s="49">
        <v>2.8584260000000001</v>
      </c>
      <c r="BZ67" s="49">
        <v>2.6450429999999998</v>
      </c>
      <c r="CA67" s="49">
        <v>2.8420879999999999</v>
      </c>
      <c r="CB67" s="49">
        <v>3.2436099999999999</v>
      </c>
      <c r="CC67" s="49">
        <v>2.9609369999999999</v>
      </c>
      <c r="CD67" s="49">
        <v>2.5707710000000001</v>
      </c>
      <c r="CE67" s="49">
        <v>2.2539380000000002</v>
      </c>
      <c r="CF67" s="49">
        <v>1.927724</v>
      </c>
      <c r="CG67" s="49">
        <v>1.614082</v>
      </c>
      <c r="CH67" s="49">
        <v>1.799396</v>
      </c>
      <c r="CI67" s="49">
        <v>1.8431059999999999</v>
      </c>
      <c r="CJ67" s="49">
        <v>2.3761299999999999</v>
      </c>
      <c r="CK67" s="49">
        <v>2.8861970000000001</v>
      </c>
      <c r="CL67" s="49">
        <v>3.2329910000000002</v>
      </c>
      <c r="CM67" s="49">
        <v>3.5514079999999999</v>
      </c>
      <c r="CN67" s="49">
        <v>4.1762040000000002</v>
      </c>
      <c r="CO67" s="49">
        <v>4.3293059999999999</v>
      </c>
      <c r="CP67" s="49">
        <v>6.4768160000000004</v>
      </c>
      <c r="CQ67" s="49">
        <v>5.6195389999999996</v>
      </c>
      <c r="CR67" s="49">
        <v>6.1055989999999998</v>
      </c>
      <c r="CS67" s="49">
        <v>5.6355409999999999</v>
      </c>
      <c r="CT67" s="49">
        <v>5.0556679999999998</v>
      </c>
      <c r="CU67" s="49">
        <v>5.0967260000000003</v>
      </c>
      <c r="CV67" s="49">
        <v>4.1332909999999998</v>
      </c>
      <c r="CW67" s="49">
        <v>2.9506960000000002</v>
      </c>
      <c r="CX67" s="49">
        <v>2.9234</v>
      </c>
      <c r="CY67" s="49">
        <v>2.2418239999999998</v>
      </c>
      <c r="CZ67" s="49">
        <v>2.942482</v>
      </c>
      <c r="DA67" s="49">
        <v>3.7496299999999998</v>
      </c>
      <c r="DB67" s="49">
        <v>4.482513</v>
      </c>
      <c r="DC67" s="49">
        <v>6.8745070000000004</v>
      </c>
      <c r="DD67" s="49">
        <v>5.656968</v>
      </c>
      <c r="DE67" s="49">
        <v>4.2757860000000001</v>
      </c>
      <c r="DF67" s="49">
        <v>4.4111219999999998</v>
      </c>
      <c r="DG67" s="49">
        <v>4.4371910000000003</v>
      </c>
      <c r="DH67" s="49">
        <v>6.8731749999999998</v>
      </c>
      <c r="DI67" s="49">
        <v>7.692628</v>
      </c>
      <c r="DJ67" s="49">
        <v>4.93424</v>
      </c>
      <c r="DK67" s="49">
        <v>4.3860380000000001</v>
      </c>
      <c r="DL67" s="49">
        <v>3.4812059999999998</v>
      </c>
      <c r="DM67" s="49">
        <v>3.2959179999999999</v>
      </c>
      <c r="DN67" s="49">
        <v>2.577391</v>
      </c>
    </row>
    <row r="68" spans="1:118" x14ac:dyDescent="0.15">
      <c r="A68" s="45"/>
      <c r="B68" s="45" t="s">
        <v>445</v>
      </c>
      <c r="C68" s="49">
        <v>1.45652</v>
      </c>
      <c r="D68" s="49">
        <v>2.248767</v>
      </c>
      <c r="E68" s="49">
        <v>2.0443950000000002</v>
      </c>
      <c r="F68" s="49">
        <v>2.2253120000000002</v>
      </c>
      <c r="G68" s="49">
        <v>2.0693160000000002</v>
      </c>
      <c r="H68" s="49">
        <v>2.1577500000000001</v>
      </c>
      <c r="I68" s="49">
        <v>2.219462</v>
      </c>
      <c r="J68" s="49">
        <v>2.1367620000000001</v>
      </c>
      <c r="K68" s="49">
        <v>2.3211469999999998</v>
      </c>
      <c r="L68" s="49">
        <v>2.6159819999999998</v>
      </c>
      <c r="M68" s="49">
        <v>2.3809879999999999</v>
      </c>
      <c r="N68" s="49">
        <v>1.755126</v>
      </c>
      <c r="O68" s="49">
        <v>1.3980630000000001</v>
      </c>
      <c r="P68" s="49">
        <v>1.1099019999999999</v>
      </c>
      <c r="Q68" s="49">
        <v>0.96513700000000002</v>
      </c>
      <c r="R68" s="49">
        <v>1.101164</v>
      </c>
      <c r="S68" s="49">
        <v>1.061226</v>
      </c>
      <c r="T68" s="49">
        <v>1.180957</v>
      </c>
      <c r="U68" s="49">
        <v>0.99258599999999997</v>
      </c>
      <c r="V68" s="49">
        <v>1.0529539999999999</v>
      </c>
      <c r="W68" s="49">
        <v>0.92513199999999995</v>
      </c>
      <c r="X68" s="48" t="s">
        <v>55</v>
      </c>
      <c r="Y68" s="48" t="s">
        <v>55</v>
      </c>
      <c r="Z68" s="48" t="s">
        <v>55</v>
      </c>
      <c r="AA68" s="49">
        <v>0.72441199999999994</v>
      </c>
      <c r="AB68" s="48" t="s">
        <v>55</v>
      </c>
      <c r="AC68" s="48" t="s">
        <v>55</v>
      </c>
      <c r="AD68" s="49">
        <v>0.75168500000000005</v>
      </c>
      <c r="AE68" s="49">
        <v>0.76416399999999995</v>
      </c>
      <c r="AF68" s="49">
        <v>0.70916800000000002</v>
      </c>
      <c r="AG68" s="49">
        <v>0.61572499999999997</v>
      </c>
      <c r="AH68" s="49">
        <v>0.69389299999999998</v>
      </c>
      <c r="AI68" s="49">
        <v>0.75656699999999999</v>
      </c>
      <c r="AJ68" s="49">
        <v>0.87820900000000002</v>
      </c>
      <c r="AK68" s="49">
        <v>1.257455</v>
      </c>
      <c r="AL68" s="49">
        <v>1.2811269999999999</v>
      </c>
      <c r="AM68" s="49">
        <v>1.2192959999999999</v>
      </c>
      <c r="AN68" s="49">
        <v>1.2201470000000001</v>
      </c>
      <c r="AO68" s="49">
        <v>1.4536279999999999</v>
      </c>
      <c r="AP68" s="49">
        <v>1.7757160000000001</v>
      </c>
      <c r="AQ68" s="49">
        <v>2.2563</v>
      </c>
      <c r="AR68" s="49">
        <v>2.7721469999999999</v>
      </c>
      <c r="AS68" s="49">
        <v>3.5618530000000002</v>
      </c>
      <c r="AT68" s="49">
        <v>2.9628220000000001</v>
      </c>
      <c r="AU68" s="49">
        <v>2.9225340000000002</v>
      </c>
      <c r="AV68" s="49">
        <v>2.7362739999999999</v>
      </c>
      <c r="AW68" s="49">
        <v>3.1090939999999998</v>
      </c>
      <c r="AX68" s="49">
        <v>3.5005760000000001</v>
      </c>
      <c r="AY68" s="49">
        <v>3.6700900000000001</v>
      </c>
      <c r="AZ68" s="49">
        <v>4.1536410000000004</v>
      </c>
      <c r="BA68" s="49">
        <v>4.3239470000000004</v>
      </c>
      <c r="BB68" s="49">
        <v>4.2370089999999996</v>
      </c>
      <c r="BC68" s="49">
        <v>5.3710909999999998</v>
      </c>
      <c r="BD68" s="49">
        <v>10.120965</v>
      </c>
      <c r="BE68" s="49">
        <v>5.4368850000000002</v>
      </c>
      <c r="BF68" s="49">
        <v>4.5476049999999999</v>
      </c>
      <c r="BG68" s="49">
        <v>4.8906130000000001</v>
      </c>
      <c r="BH68" s="49">
        <v>6.2801559999999998</v>
      </c>
      <c r="BI68" s="49">
        <v>7.4887499999999996</v>
      </c>
      <c r="BJ68" s="49">
        <v>6.7824850000000003</v>
      </c>
      <c r="BK68" s="49">
        <v>6.8556470000000003</v>
      </c>
      <c r="BL68" s="49">
        <v>5.8684510000000003</v>
      </c>
      <c r="BM68" s="49">
        <v>8.4716629999999995</v>
      </c>
      <c r="BN68" s="49">
        <v>9.6964679999999994</v>
      </c>
      <c r="BO68" s="49">
        <v>9.1985440000000001</v>
      </c>
      <c r="BP68" s="49">
        <v>10.084384999999999</v>
      </c>
      <c r="BQ68" s="49">
        <v>7.2140089999999999</v>
      </c>
      <c r="BR68" s="49">
        <v>7.5103809999999998</v>
      </c>
      <c r="BS68" s="49">
        <v>8.7245760000000008</v>
      </c>
      <c r="BT68" s="49">
        <v>7.6372559999999998</v>
      </c>
      <c r="BU68" s="49">
        <v>7.6834920000000002</v>
      </c>
      <c r="BV68" s="49">
        <v>6.675891</v>
      </c>
      <c r="BW68" s="49">
        <v>7.0490599999999999</v>
      </c>
      <c r="BX68" s="49">
        <v>4.786683</v>
      </c>
      <c r="BY68" s="49">
        <v>3.564673</v>
      </c>
      <c r="BZ68" s="49">
        <v>2.9997240000000001</v>
      </c>
      <c r="CA68" s="49">
        <v>3.739636</v>
      </c>
      <c r="CB68" s="49">
        <v>3.3818600000000001</v>
      </c>
      <c r="CC68" s="49">
        <v>2.9734500000000001</v>
      </c>
      <c r="CD68" s="49">
        <v>3.0444420000000001</v>
      </c>
      <c r="CE68" s="49">
        <v>2.3018670000000001</v>
      </c>
      <c r="CF68" s="49">
        <v>1.9859899999999999</v>
      </c>
      <c r="CG68" s="49">
        <v>1.7691779999999999</v>
      </c>
      <c r="CH68" s="49">
        <v>2.3081320000000001</v>
      </c>
      <c r="CI68" s="49">
        <v>2.4686279999999998</v>
      </c>
      <c r="CJ68" s="49">
        <v>2.930053</v>
      </c>
      <c r="CK68" s="49">
        <v>3.3493970000000002</v>
      </c>
      <c r="CL68" s="49">
        <v>3.525566</v>
      </c>
      <c r="CM68" s="49">
        <v>4.3103939999999996</v>
      </c>
      <c r="CN68" s="49">
        <v>4.2571079999999997</v>
      </c>
      <c r="CO68" s="49">
        <v>7.1954250000000002</v>
      </c>
      <c r="CP68" s="49">
        <v>7.6599320000000004</v>
      </c>
      <c r="CQ68" s="49">
        <v>6.3483999999999998</v>
      </c>
      <c r="CR68" s="49">
        <v>6.1880199999999999</v>
      </c>
      <c r="CS68" s="49">
        <v>6.252491</v>
      </c>
      <c r="CT68" s="49">
        <v>5.2417999999999996</v>
      </c>
      <c r="CU68" s="49">
        <v>5.4321219999999997</v>
      </c>
      <c r="CV68" s="49">
        <v>4.3916219999999999</v>
      </c>
      <c r="CW68" s="49">
        <v>3.9235820000000001</v>
      </c>
      <c r="CX68" s="49">
        <v>3.7100339999999998</v>
      </c>
      <c r="CY68" s="49">
        <v>3.1854520000000002</v>
      </c>
      <c r="CZ68" s="49">
        <v>3.7225009999999998</v>
      </c>
      <c r="DA68" s="49">
        <v>4.6032019999999996</v>
      </c>
      <c r="DB68" s="49">
        <v>7.0556799999999997</v>
      </c>
      <c r="DC68" s="49">
        <v>7.3410159999999998</v>
      </c>
      <c r="DD68" s="49">
        <v>6.4594519999999997</v>
      </c>
      <c r="DE68" s="49">
        <v>5.1425840000000003</v>
      </c>
      <c r="DF68" s="49">
        <v>4.6950799999999999</v>
      </c>
      <c r="DG68" s="49">
        <v>8.2401090000000003</v>
      </c>
      <c r="DH68" s="49">
        <v>7.976731</v>
      </c>
      <c r="DI68" s="49">
        <v>7.750705</v>
      </c>
      <c r="DJ68" s="49">
        <v>5.138922</v>
      </c>
      <c r="DK68" s="49">
        <v>4.8957889999999997</v>
      </c>
      <c r="DL68" s="49">
        <v>3.939616</v>
      </c>
      <c r="DM68" s="49">
        <v>3.5862039999999999</v>
      </c>
      <c r="DN68" s="49">
        <v>2.8125140000000002</v>
      </c>
    </row>
    <row r="69" spans="1:118" x14ac:dyDescent="0.15">
      <c r="A69" s="4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row>
    <row r="70" spans="1:118" x14ac:dyDescent="0.15">
      <c r="A70" s="42" t="s">
        <v>455</v>
      </c>
      <c r="B70" s="45" t="s">
        <v>442</v>
      </c>
      <c r="C70" s="46" t="s">
        <v>55</v>
      </c>
      <c r="D70" s="46" t="s">
        <v>55</v>
      </c>
      <c r="E70" s="46" t="s">
        <v>55</v>
      </c>
      <c r="F70" s="46" t="s">
        <v>55</v>
      </c>
      <c r="G70" s="46" t="s">
        <v>55</v>
      </c>
      <c r="H70" s="46" t="s">
        <v>55</v>
      </c>
      <c r="I70" s="46" t="s">
        <v>55</v>
      </c>
      <c r="J70" s="46" t="s">
        <v>55</v>
      </c>
      <c r="K70" s="46" t="s">
        <v>55</v>
      </c>
      <c r="L70" s="46" t="s">
        <v>55</v>
      </c>
      <c r="M70" s="46" t="s">
        <v>55</v>
      </c>
      <c r="N70" s="46" t="s">
        <v>55</v>
      </c>
      <c r="O70" s="46" t="s">
        <v>55</v>
      </c>
      <c r="P70" s="46" t="s">
        <v>55</v>
      </c>
      <c r="Q70" s="46" t="s">
        <v>55</v>
      </c>
      <c r="R70" s="46" t="s">
        <v>55</v>
      </c>
      <c r="S70" s="47">
        <v>5.1799010000000001</v>
      </c>
      <c r="T70" s="47">
        <v>6.6160800000000002</v>
      </c>
      <c r="U70" s="47">
        <v>6.9123739999999998</v>
      </c>
      <c r="V70" s="47">
        <v>6.7528030000000001</v>
      </c>
      <c r="W70" s="46" t="s">
        <v>55</v>
      </c>
      <c r="X70" s="47">
        <v>5.0617089999999996</v>
      </c>
      <c r="Y70" s="47">
        <v>5.8295159999999999</v>
      </c>
      <c r="Z70" s="47">
        <v>4.9583690000000002</v>
      </c>
      <c r="AA70" s="47">
        <v>5.8021320000000003</v>
      </c>
      <c r="AB70" s="46" t="s">
        <v>55</v>
      </c>
      <c r="AC70" s="47">
        <v>4.88849</v>
      </c>
      <c r="AD70" s="47">
        <v>5.2375780000000001</v>
      </c>
      <c r="AE70" s="47">
        <v>5.3593960000000003</v>
      </c>
      <c r="AF70" s="46" t="s">
        <v>55</v>
      </c>
      <c r="AG70" s="46" t="s">
        <v>55</v>
      </c>
      <c r="AH70" s="46" t="s">
        <v>55</v>
      </c>
      <c r="AI70" s="46" t="s">
        <v>55</v>
      </c>
      <c r="AJ70" s="46" t="s">
        <v>55</v>
      </c>
      <c r="AK70" s="46" t="s">
        <v>55</v>
      </c>
      <c r="AL70" s="46" t="s">
        <v>55</v>
      </c>
      <c r="AM70" s="46" t="s">
        <v>55</v>
      </c>
      <c r="AN70" s="46" t="s">
        <v>55</v>
      </c>
      <c r="AO70" s="46" t="s">
        <v>55</v>
      </c>
      <c r="AP70" s="47">
        <v>10.313681000000001</v>
      </c>
      <c r="AQ70" s="47">
        <v>10.537805000000001</v>
      </c>
      <c r="AR70" s="47">
        <v>12.231835</v>
      </c>
      <c r="AS70" s="46" t="s">
        <v>55</v>
      </c>
      <c r="AT70" s="47">
        <v>13.372987</v>
      </c>
      <c r="AU70" s="46" t="s">
        <v>55</v>
      </c>
      <c r="AV70" s="46" t="s">
        <v>55</v>
      </c>
      <c r="AW70" s="46" t="s">
        <v>55</v>
      </c>
      <c r="AX70" s="46" t="s">
        <v>55</v>
      </c>
      <c r="AY70" s="46" t="s">
        <v>55</v>
      </c>
      <c r="AZ70" s="47">
        <v>23.712337000000002</v>
      </c>
      <c r="BA70" s="47">
        <v>21.524757000000001</v>
      </c>
      <c r="BB70" s="46" t="s">
        <v>55</v>
      </c>
      <c r="BC70" s="46" t="s">
        <v>55</v>
      </c>
      <c r="BD70" s="46" t="s">
        <v>55</v>
      </c>
      <c r="BE70" s="46" t="s">
        <v>55</v>
      </c>
      <c r="BF70" s="46" t="s">
        <v>55</v>
      </c>
      <c r="BG70" s="46" t="s">
        <v>55</v>
      </c>
      <c r="BH70" s="46" t="s">
        <v>55</v>
      </c>
      <c r="BI70" s="46" t="s">
        <v>55</v>
      </c>
      <c r="BJ70" s="46" t="s">
        <v>55</v>
      </c>
      <c r="BK70" s="46" t="s">
        <v>55</v>
      </c>
      <c r="BL70" s="46" t="s">
        <v>55</v>
      </c>
      <c r="BM70" s="47">
        <v>30.332903999999999</v>
      </c>
      <c r="BN70" s="47">
        <v>31.020627999999999</v>
      </c>
      <c r="BO70" s="47">
        <v>23.007204000000002</v>
      </c>
      <c r="BP70" s="47">
        <v>20.660119999999999</v>
      </c>
      <c r="BQ70" s="47">
        <v>16.791307</v>
      </c>
      <c r="BR70" s="47">
        <v>14.572120999999999</v>
      </c>
      <c r="BS70" s="47">
        <v>16.348676000000001</v>
      </c>
      <c r="BT70" s="47">
        <v>15.746093</v>
      </c>
      <c r="BU70" s="47">
        <v>14.918927999999999</v>
      </c>
      <c r="BV70" s="47">
        <v>14.544483</v>
      </c>
      <c r="BW70" s="47">
        <v>14.43065</v>
      </c>
      <c r="BX70" s="47">
        <v>12.055326000000001</v>
      </c>
      <c r="BY70" s="47">
        <v>9.0514379999999992</v>
      </c>
      <c r="BZ70" s="47">
        <v>8.2939439999999998</v>
      </c>
      <c r="CA70" s="47">
        <v>9.4081779999999995</v>
      </c>
      <c r="CB70" s="47">
        <v>11.000662999999999</v>
      </c>
      <c r="CC70" s="47">
        <v>10.453424</v>
      </c>
      <c r="CD70" s="47">
        <v>12.475094</v>
      </c>
      <c r="CE70" s="47">
        <v>11.877093</v>
      </c>
      <c r="CF70" s="47">
        <v>8.5406709999999997</v>
      </c>
      <c r="CG70" s="47">
        <v>6.2708550000000001</v>
      </c>
      <c r="CH70" s="47">
        <v>10.304645000000001</v>
      </c>
      <c r="CI70" s="47">
        <v>9.5078610000000001</v>
      </c>
      <c r="CJ70" s="47">
        <v>9.4724789999999999</v>
      </c>
      <c r="CK70" s="47">
        <v>15.158827</v>
      </c>
      <c r="CL70" s="47">
        <v>13.190270999999999</v>
      </c>
      <c r="CM70" s="47">
        <v>11.089333999999999</v>
      </c>
      <c r="CN70" s="47">
        <v>13.354957000000001</v>
      </c>
      <c r="CO70" s="47">
        <v>15.796301</v>
      </c>
      <c r="CP70" s="47">
        <v>19.354779000000001</v>
      </c>
      <c r="CQ70" s="47">
        <v>19.604642999999999</v>
      </c>
      <c r="CR70" s="47">
        <v>20.774640999999999</v>
      </c>
      <c r="CS70" s="47">
        <v>17.570651999999999</v>
      </c>
      <c r="CT70" s="47">
        <v>17.090039000000001</v>
      </c>
      <c r="CU70" s="47">
        <v>19.48291</v>
      </c>
      <c r="CV70" s="47">
        <v>14.127428999999999</v>
      </c>
      <c r="CW70" s="47">
        <v>15.153143</v>
      </c>
      <c r="CX70" s="47">
        <v>17.459066</v>
      </c>
      <c r="CY70" s="47">
        <v>15.326162999999999</v>
      </c>
      <c r="CZ70" s="47">
        <v>12.424787</v>
      </c>
      <c r="DA70" s="47">
        <v>22.695917000000001</v>
      </c>
      <c r="DB70" s="47">
        <v>52.108618</v>
      </c>
      <c r="DC70" s="47">
        <v>34.631346000000001</v>
      </c>
      <c r="DD70" s="47">
        <v>23.763119</v>
      </c>
      <c r="DE70" s="47">
        <v>24.846499000000001</v>
      </c>
      <c r="DF70" s="47">
        <v>34.636389999999999</v>
      </c>
      <c r="DG70" s="47">
        <v>19.456088999999999</v>
      </c>
      <c r="DH70" s="47">
        <v>11.703810000000001</v>
      </c>
      <c r="DI70" s="47">
        <v>7.9337299999999997</v>
      </c>
      <c r="DJ70" s="47">
        <v>6.9570980000000002</v>
      </c>
      <c r="DK70" s="47">
        <v>6.0514950000000001</v>
      </c>
      <c r="DL70" s="47">
        <v>4.8807859999999996</v>
      </c>
      <c r="DM70" s="47">
        <v>5.7269389999999998</v>
      </c>
      <c r="DN70" s="47">
        <v>5.5763559999999996</v>
      </c>
    </row>
    <row r="71" spans="1:118" x14ac:dyDescent="0.15">
      <c r="A71" s="45"/>
      <c r="B71" s="45" t="s">
        <v>443</v>
      </c>
      <c r="C71" s="48" t="s">
        <v>55</v>
      </c>
      <c r="D71" s="48" t="s">
        <v>55</v>
      </c>
      <c r="E71" s="48" t="s">
        <v>55</v>
      </c>
      <c r="F71" s="48" t="s">
        <v>55</v>
      </c>
      <c r="G71" s="48" t="s">
        <v>55</v>
      </c>
      <c r="H71" s="48" t="s">
        <v>55</v>
      </c>
      <c r="I71" s="48" t="s">
        <v>55</v>
      </c>
      <c r="J71" s="48" t="s">
        <v>55</v>
      </c>
      <c r="K71" s="48" t="s">
        <v>55</v>
      </c>
      <c r="L71" s="48" t="s">
        <v>55</v>
      </c>
      <c r="M71" s="48" t="s">
        <v>55</v>
      </c>
      <c r="N71" s="48" t="s">
        <v>55</v>
      </c>
      <c r="O71" s="48" t="s">
        <v>55</v>
      </c>
      <c r="P71" s="48" t="s">
        <v>55</v>
      </c>
      <c r="Q71" s="48" t="s">
        <v>55</v>
      </c>
      <c r="R71" s="48" t="s">
        <v>55</v>
      </c>
      <c r="S71" s="49">
        <v>6.6865300000000003</v>
      </c>
      <c r="T71" s="49">
        <v>7.9711220000000003</v>
      </c>
      <c r="U71" s="49">
        <v>8.1290879999999994</v>
      </c>
      <c r="V71" s="49">
        <v>7.356306</v>
      </c>
      <c r="W71" s="48" t="s">
        <v>55</v>
      </c>
      <c r="X71" s="49">
        <v>5.3889810000000002</v>
      </c>
      <c r="Y71" s="49">
        <v>6.5211959999999998</v>
      </c>
      <c r="Z71" s="49">
        <v>5.479946</v>
      </c>
      <c r="AA71" s="49">
        <v>6.1441169999999996</v>
      </c>
      <c r="AB71" s="48" t="s">
        <v>55</v>
      </c>
      <c r="AC71" s="49">
        <v>5.4983500000000003</v>
      </c>
      <c r="AD71" s="49">
        <v>6.0533250000000001</v>
      </c>
      <c r="AE71" s="49">
        <v>6.0994250000000001</v>
      </c>
      <c r="AF71" s="48" t="s">
        <v>55</v>
      </c>
      <c r="AG71" s="48" t="s">
        <v>55</v>
      </c>
      <c r="AH71" s="48" t="s">
        <v>55</v>
      </c>
      <c r="AI71" s="48" t="s">
        <v>55</v>
      </c>
      <c r="AJ71" s="48" t="s">
        <v>55</v>
      </c>
      <c r="AK71" s="48" t="s">
        <v>55</v>
      </c>
      <c r="AL71" s="48" t="s">
        <v>55</v>
      </c>
      <c r="AM71" s="48" t="s">
        <v>55</v>
      </c>
      <c r="AN71" s="48" t="s">
        <v>55</v>
      </c>
      <c r="AO71" s="48" t="s">
        <v>55</v>
      </c>
      <c r="AP71" s="49">
        <v>10.785493000000001</v>
      </c>
      <c r="AQ71" s="49">
        <v>12.186081</v>
      </c>
      <c r="AR71" s="49">
        <v>13.66689</v>
      </c>
      <c r="AS71" s="48" t="s">
        <v>55</v>
      </c>
      <c r="AT71" s="49">
        <v>14.078397000000001</v>
      </c>
      <c r="AU71" s="48" t="s">
        <v>55</v>
      </c>
      <c r="AV71" s="48" t="s">
        <v>55</v>
      </c>
      <c r="AW71" s="48" t="s">
        <v>55</v>
      </c>
      <c r="AX71" s="48" t="s">
        <v>55</v>
      </c>
      <c r="AY71" s="48" t="s">
        <v>55</v>
      </c>
      <c r="AZ71" s="49">
        <v>24.868459000000001</v>
      </c>
      <c r="BA71" s="49">
        <v>25.462561000000001</v>
      </c>
      <c r="BB71" s="48" t="s">
        <v>55</v>
      </c>
      <c r="BC71" s="48" t="s">
        <v>55</v>
      </c>
      <c r="BD71" s="48" t="s">
        <v>55</v>
      </c>
      <c r="BE71" s="48" t="s">
        <v>55</v>
      </c>
      <c r="BF71" s="48" t="s">
        <v>55</v>
      </c>
      <c r="BG71" s="48" t="s">
        <v>55</v>
      </c>
      <c r="BH71" s="48" t="s">
        <v>55</v>
      </c>
      <c r="BI71" s="48" t="s">
        <v>55</v>
      </c>
      <c r="BJ71" s="48" t="s">
        <v>55</v>
      </c>
      <c r="BK71" s="48" t="s">
        <v>55</v>
      </c>
      <c r="BL71" s="48" t="s">
        <v>55</v>
      </c>
      <c r="BM71" s="49">
        <v>32.516852999999998</v>
      </c>
      <c r="BN71" s="49">
        <v>34.568047</v>
      </c>
      <c r="BO71" s="49">
        <v>35</v>
      </c>
      <c r="BP71" s="49">
        <v>23.60417</v>
      </c>
      <c r="BQ71" s="49">
        <v>19.360465000000001</v>
      </c>
      <c r="BR71" s="49">
        <v>16.221924999999999</v>
      </c>
      <c r="BS71" s="49">
        <v>18.225180999999999</v>
      </c>
      <c r="BT71" s="49">
        <v>18.012205000000002</v>
      </c>
      <c r="BU71" s="49">
        <v>17.210664999999999</v>
      </c>
      <c r="BV71" s="49">
        <v>15.473815</v>
      </c>
      <c r="BW71" s="49">
        <v>14.951653</v>
      </c>
      <c r="BX71" s="49">
        <v>14.153081999999999</v>
      </c>
      <c r="BY71" s="49">
        <v>9.8742330000000003</v>
      </c>
      <c r="BZ71" s="49">
        <v>9.3619629999999994</v>
      </c>
      <c r="CA71" s="49">
        <v>12.66685</v>
      </c>
      <c r="CB71" s="49">
        <v>11.601863</v>
      </c>
      <c r="CC71" s="49">
        <v>11.966215</v>
      </c>
      <c r="CD71" s="49">
        <v>15.56381</v>
      </c>
      <c r="CE71" s="49">
        <v>14.376332</v>
      </c>
      <c r="CF71" s="49">
        <v>11.911534</v>
      </c>
      <c r="CG71" s="49">
        <v>7.4765899999999998</v>
      </c>
      <c r="CH71" s="49">
        <v>15.438454999999999</v>
      </c>
      <c r="CI71" s="49">
        <v>15.076427000000001</v>
      </c>
      <c r="CJ71" s="49">
        <v>11.125928</v>
      </c>
      <c r="CK71" s="49">
        <v>23.290711999999999</v>
      </c>
      <c r="CL71" s="49">
        <v>17.084675000000001</v>
      </c>
      <c r="CM71" s="49">
        <v>13.077938</v>
      </c>
      <c r="CN71" s="49">
        <v>14.174993000000001</v>
      </c>
      <c r="CO71" s="49">
        <v>20.444195000000001</v>
      </c>
      <c r="CP71" s="49">
        <v>20.815923999999999</v>
      </c>
      <c r="CQ71" s="49">
        <v>25.473683999999999</v>
      </c>
      <c r="CR71" s="49">
        <v>24.421924000000001</v>
      </c>
      <c r="CS71" s="49">
        <v>21.434103</v>
      </c>
      <c r="CT71" s="49">
        <v>20.102633000000001</v>
      </c>
      <c r="CU71" s="49">
        <v>29.384530999999999</v>
      </c>
      <c r="CV71" s="49">
        <v>15.705036</v>
      </c>
      <c r="CW71" s="49">
        <v>19.032104</v>
      </c>
      <c r="CX71" s="49">
        <v>21.508635999999999</v>
      </c>
      <c r="CY71" s="49">
        <v>19.162407000000002</v>
      </c>
      <c r="CZ71" s="49">
        <v>14.955513</v>
      </c>
      <c r="DA71" s="49">
        <v>34.303367999999999</v>
      </c>
      <c r="DB71" s="49">
        <v>66.501581999999999</v>
      </c>
      <c r="DC71" s="49">
        <v>42.976743999999997</v>
      </c>
      <c r="DD71" s="49">
        <v>29.451115999999999</v>
      </c>
      <c r="DE71" s="49">
        <v>31.679141000000001</v>
      </c>
      <c r="DF71" s="49">
        <v>48.800348</v>
      </c>
      <c r="DG71" s="49">
        <v>24.481363000000002</v>
      </c>
      <c r="DH71" s="49">
        <v>17.014462000000002</v>
      </c>
      <c r="DI71" s="49">
        <v>10.14466</v>
      </c>
      <c r="DJ71" s="49">
        <v>8.1149229999999992</v>
      </c>
      <c r="DK71" s="49">
        <v>7.264106</v>
      </c>
      <c r="DL71" s="49">
        <v>5.5149619999999997</v>
      </c>
      <c r="DM71" s="49">
        <v>6.5841399999999997</v>
      </c>
      <c r="DN71" s="49">
        <v>6.0559380000000003</v>
      </c>
    </row>
    <row r="72" spans="1:118" x14ac:dyDescent="0.15">
      <c r="A72" s="45"/>
      <c r="B72" s="45" t="s">
        <v>444</v>
      </c>
      <c r="C72" s="48" t="s">
        <v>55</v>
      </c>
      <c r="D72" s="48" t="s">
        <v>55</v>
      </c>
      <c r="E72" s="48" t="s">
        <v>55</v>
      </c>
      <c r="F72" s="48" t="s">
        <v>55</v>
      </c>
      <c r="G72" s="48" t="s">
        <v>55</v>
      </c>
      <c r="H72" s="48" t="s">
        <v>55</v>
      </c>
      <c r="I72" s="48" t="s">
        <v>55</v>
      </c>
      <c r="J72" s="48" t="s">
        <v>55</v>
      </c>
      <c r="K72" s="48" t="s">
        <v>55</v>
      </c>
      <c r="L72" s="48" t="s">
        <v>55</v>
      </c>
      <c r="M72" s="48" t="s">
        <v>55</v>
      </c>
      <c r="N72" s="48" t="s">
        <v>55</v>
      </c>
      <c r="O72" s="48" t="s">
        <v>55</v>
      </c>
      <c r="P72" s="48" t="s">
        <v>55</v>
      </c>
      <c r="Q72" s="48" t="s">
        <v>55</v>
      </c>
      <c r="R72" s="48" t="s">
        <v>55</v>
      </c>
      <c r="S72" s="49">
        <v>4.4886249999999999</v>
      </c>
      <c r="T72" s="49">
        <v>4.9807379999999997</v>
      </c>
      <c r="U72" s="49">
        <v>6.1242289999999997</v>
      </c>
      <c r="V72" s="49">
        <v>6.2533250000000002</v>
      </c>
      <c r="W72" s="48" t="s">
        <v>55</v>
      </c>
      <c r="X72" s="49">
        <v>4.8525229999999997</v>
      </c>
      <c r="Y72" s="49">
        <v>4.6790079999999996</v>
      </c>
      <c r="Z72" s="49">
        <v>4.5462179999999996</v>
      </c>
      <c r="AA72" s="49">
        <v>5.2599470000000004</v>
      </c>
      <c r="AB72" s="48" t="s">
        <v>55</v>
      </c>
      <c r="AC72" s="49">
        <v>4.2825389999999999</v>
      </c>
      <c r="AD72" s="49">
        <v>4.2130890000000001</v>
      </c>
      <c r="AE72" s="49">
        <v>4.9041680000000003</v>
      </c>
      <c r="AF72" s="48" t="s">
        <v>55</v>
      </c>
      <c r="AG72" s="48" t="s">
        <v>55</v>
      </c>
      <c r="AH72" s="48" t="s">
        <v>55</v>
      </c>
      <c r="AI72" s="48" t="s">
        <v>55</v>
      </c>
      <c r="AJ72" s="48" t="s">
        <v>55</v>
      </c>
      <c r="AK72" s="48" t="s">
        <v>55</v>
      </c>
      <c r="AL72" s="48" t="s">
        <v>55</v>
      </c>
      <c r="AM72" s="48" t="s">
        <v>55</v>
      </c>
      <c r="AN72" s="48" t="s">
        <v>55</v>
      </c>
      <c r="AO72" s="48" t="s">
        <v>55</v>
      </c>
      <c r="AP72" s="49">
        <v>9.7954620000000006</v>
      </c>
      <c r="AQ72" s="49">
        <v>9.8831209999999992</v>
      </c>
      <c r="AR72" s="49">
        <v>10.608461999999999</v>
      </c>
      <c r="AS72" s="48" t="s">
        <v>55</v>
      </c>
      <c r="AT72" s="49">
        <v>12.807815</v>
      </c>
      <c r="AU72" s="48" t="s">
        <v>55</v>
      </c>
      <c r="AV72" s="48" t="s">
        <v>55</v>
      </c>
      <c r="AW72" s="48" t="s">
        <v>55</v>
      </c>
      <c r="AX72" s="48" t="s">
        <v>55</v>
      </c>
      <c r="AY72" s="48" t="s">
        <v>55</v>
      </c>
      <c r="AZ72" s="49">
        <v>22.398091000000001</v>
      </c>
      <c r="BA72" s="49">
        <v>17.815539999999999</v>
      </c>
      <c r="BB72" s="48" t="s">
        <v>55</v>
      </c>
      <c r="BC72" s="48" t="s">
        <v>55</v>
      </c>
      <c r="BD72" s="48" t="s">
        <v>55</v>
      </c>
      <c r="BE72" s="48" t="s">
        <v>55</v>
      </c>
      <c r="BF72" s="48" t="s">
        <v>55</v>
      </c>
      <c r="BG72" s="48" t="s">
        <v>55</v>
      </c>
      <c r="BH72" s="48" t="s">
        <v>55</v>
      </c>
      <c r="BI72" s="48" t="s">
        <v>55</v>
      </c>
      <c r="BJ72" s="48" t="s">
        <v>55</v>
      </c>
      <c r="BK72" s="48" t="s">
        <v>55</v>
      </c>
      <c r="BL72" s="48" t="s">
        <v>55</v>
      </c>
      <c r="BM72" s="49">
        <v>27.591194000000002</v>
      </c>
      <c r="BN72" s="49">
        <v>19.127431999999999</v>
      </c>
      <c r="BO72" s="49">
        <v>17.183333000000001</v>
      </c>
      <c r="BP72" s="49">
        <v>17.254384999999999</v>
      </c>
      <c r="BQ72" s="49">
        <v>12.491978</v>
      </c>
      <c r="BR72" s="49">
        <v>12.262032</v>
      </c>
      <c r="BS72" s="49">
        <v>14.807065</v>
      </c>
      <c r="BT72" s="49">
        <v>12.560195999999999</v>
      </c>
      <c r="BU72" s="49">
        <v>13.781326</v>
      </c>
      <c r="BV72" s="49">
        <v>14.020356</v>
      </c>
      <c r="BW72" s="49">
        <v>13.798982000000001</v>
      </c>
      <c r="BX72" s="49">
        <v>9.4527839999999994</v>
      </c>
      <c r="BY72" s="49">
        <v>7.0121060000000002</v>
      </c>
      <c r="BZ72" s="49">
        <v>7.3376200000000003</v>
      </c>
      <c r="CA72" s="49">
        <v>7.8842439999999998</v>
      </c>
      <c r="CB72" s="49">
        <v>9.9563839999999999</v>
      </c>
      <c r="CC72" s="49">
        <v>9.5929819999999992</v>
      </c>
      <c r="CD72" s="49">
        <v>9.6895900000000008</v>
      </c>
      <c r="CE72" s="49">
        <v>7.2246379999999997</v>
      </c>
      <c r="CF72" s="49">
        <v>6.4764679999999997</v>
      </c>
      <c r="CG72" s="49">
        <v>5.4227400000000001</v>
      </c>
      <c r="CH72" s="49">
        <v>6.4129449999999997</v>
      </c>
      <c r="CI72" s="49">
        <v>6.6937110000000004</v>
      </c>
      <c r="CJ72" s="49">
        <v>7.6911849999999999</v>
      </c>
      <c r="CK72" s="49">
        <v>9.4328350000000007</v>
      </c>
      <c r="CL72" s="49">
        <v>8.0065259999999991</v>
      </c>
      <c r="CM72" s="49">
        <v>9.1931320000000003</v>
      </c>
      <c r="CN72" s="49">
        <v>12.355153</v>
      </c>
      <c r="CO72" s="49">
        <v>12.757873</v>
      </c>
      <c r="CP72" s="49">
        <v>17.288287</v>
      </c>
      <c r="CQ72" s="49">
        <v>16.817094999999998</v>
      </c>
      <c r="CR72" s="49">
        <v>16.137926</v>
      </c>
      <c r="CS72" s="49">
        <v>14.8955</v>
      </c>
      <c r="CT72" s="49">
        <v>13.350681</v>
      </c>
      <c r="CU72" s="49">
        <v>13.459104999999999</v>
      </c>
      <c r="CV72" s="49">
        <v>12.329660000000001</v>
      </c>
      <c r="CW72" s="49">
        <v>11.077885999999999</v>
      </c>
      <c r="CX72" s="49">
        <v>14.816898</v>
      </c>
      <c r="CY72" s="49">
        <v>8.6700929999999996</v>
      </c>
      <c r="CZ72" s="49">
        <v>11.071483000000001</v>
      </c>
      <c r="DA72" s="49">
        <v>13.126061999999999</v>
      </c>
      <c r="DB72" s="49">
        <v>26.705500000000001</v>
      </c>
      <c r="DC72" s="49">
        <v>24.837748000000001</v>
      </c>
      <c r="DD72" s="49">
        <v>18.566775</v>
      </c>
      <c r="DE72" s="49">
        <v>19.798701000000001</v>
      </c>
      <c r="DF72" s="49">
        <v>20.937166999999999</v>
      </c>
      <c r="DG72" s="49">
        <v>13.421487000000001</v>
      </c>
      <c r="DH72" s="49">
        <v>7.0082550000000001</v>
      </c>
      <c r="DI72" s="49">
        <v>6.8236730000000003</v>
      </c>
      <c r="DJ72" s="49">
        <v>5.8254489999999999</v>
      </c>
      <c r="DK72" s="49">
        <v>4.0861980000000004</v>
      </c>
      <c r="DL72" s="49">
        <v>4.3831249999999997</v>
      </c>
      <c r="DM72" s="49">
        <v>4.8794649999999997</v>
      </c>
      <c r="DN72" s="49">
        <v>5.0225770000000001</v>
      </c>
    </row>
    <row r="73" spans="1:118" x14ac:dyDescent="0.15">
      <c r="A73" s="45"/>
      <c r="B73" s="45" t="s">
        <v>445</v>
      </c>
      <c r="C73" s="48" t="s">
        <v>55</v>
      </c>
      <c r="D73" s="48" t="s">
        <v>55</v>
      </c>
      <c r="E73" s="48" t="s">
        <v>55</v>
      </c>
      <c r="F73" s="48" t="s">
        <v>55</v>
      </c>
      <c r="G73" s="48" t="s">
        <v>55</v>
      </c>
      <c r="H73" s="48" t="s">
        <v>55</v>
      </c>
      <c r="I73" s="48" t="s">
        <v>55</v>
      </c>
      <c r="J73" s="48" t="s">
        <v>55</v>
      </c>
      <c r="K73" s="48" t="s">
        <v>55</v>
      </c>
      <c r="L73" s="48" t="s">
        <v>55</v>
      </c>
      <c r="M73" s="48" t="s">
        <v>55</v>
      </c>
      <c r="N73" s="48" t="s">
        <v>55</v>
      </c>
      <c r="O73" s="48" t="s">
        <v>55</v>
      </c>
      <c r="P73" s="48" t="s">
        <v>55</v>
      </c>
      <c r="Q73" s="48" t="s">
        <v>55</v>
      </c>
      <c r="R73" s="48" t="s">
        <v>55</v>
      </c>
      <c r="S73" s="49">
        <v>4.9951100000000004</v>
      </c>
      <c r="T73" s="49">
        <v>7.2149380000000001</v>
      </c>
      <c r="U73" s="49">
        <v>7.1256830000000004</v>
      </c>
      <c r="V73" s="49">
        <v>6.9892010000000004</v>
      </c>
      <c r="W73" s="48" t="s">
        <v>55</v>
      </c>
      <c r="X73" s="49">
        <v>5.1681249999999999</v>
      </c>
      <c r="Y73" s="49">
        <v>5.5215949999999996</v>
      </c>
      <c r="Z73" s="49">
        <v>5.3663679999999996</v>
      </c>
      <c r="AA73" s="49">
        <v>5.4829410000000003</v>
      </c>
      <c r="AB73" s="48" t="s">
        <v>55</v>
      </c>
      <c r="AC73" s="49">
        <v>4.4235600000000002</v>
      </c>
      <c r="AD73" s="49">
        <v>5.8609999999999998</v>
      </c>
      <c r="AE73" s="49">
        <v>5.7429389999999998</v>
      </c>
      <c r="AF73" s="48" t="s">
        <v>55</v>
      </c>
      <c r="AG73" s="48" t="s">
        <v>55</v>
      </c>
      <c r="AH73" s="48" t="s">
        <v>55</v>
      </c>
      <c r="AI73" s="48" t="s">
        <v>55</v>
      </c>
      <c r="AJ73" s="48" t="s">
        <v>55</v>
      </c>
      <c r="AK73" s="48" t="s">
        <v>55</v>
      </c>
      <c r="AL73" s="48" t="s">
        <v>55</v>
      </c>
      <c r="AM73" s="48" t="s">
        <v>55</v>
      </c>
      <c r="AN73" s="48" t="s">
        <v>55</v>
      </c>
      <c r="AO73" s="48" t="s">
        <v>55</v>
      </c>
      <c r="AP73" s="49">
        <v>10.639393999999999</v>
      </c>
      <c r="AQ73" s="49">
        <v>12.186081</v>
      </c>
      <c r="AR73" s="49">
        <v>13.431832999999999</v>
      </c>
      <c r="AS73" s="48" t="s">
        <v>55</v>
      </c>
      <c r="AT73" s="49">
        <v>13.418530000000001</v>
      </c>
      <c r="AU73" s="48" t="s">
        <v>55</v>
      </c>
      <c r="AV73" s="48" t="s">
        <v>55</v>
      </c>
      <c r="AW73" s="48" t="s">
        <v>55</v>
      </c>
      <c r="AX73" s="48" t="s">
        <v>55</v>
      </c>
      <c r="AY73" s="48" t="s">
        <v>55</v>
      </c>
      <c r="AZ73" s="49">
        <v>24.868459000000001</v>
      </c>
      <c r="BA73" s="49">
        <v>21.842072000000002</v>
      </c>
      <c r="BB73" s="48" t="s">
        <v>55</v>
      </c>
      <c r="BC73" s="48" t="s">
        <v>55</v>
      </c>
      <c r="BD73" s="48" t="s">
        <v>55</v>
      </c>
      <c r="BE73" s="48" t="s">
        <v>55</v>
      </c>
      <c r="BF73" s="48" t="s">
        <v>55</v>
      </c>
      <c r="BG73" s="48" t="s">
        <v>55</v>
      </c>
      <c r="BH73" s="48" t="s">
        <v>55</v>
      </c>
      <c r="BI73" s="48" t="s">
        <v>55</v>
      </c>
      <c r="BJ73" s="48" t="s">
        <v>55</v>
      </c>
      <c r="BK73" s="48" t="s">
        <v>55</v>
      </c>
      <c r="BL73" s="48" t="s">
        <v>55</v>
      </c>
      <c r="BM73" s="49">
        <v>29.414634</v>
      </c>
      <c r="BN73" s="49">
        <v>34.568047</v>
      </c>
      <c r="BO73" s="49">
        <v>21.794001999999999</v>
      </c>
      <c r="BP73" s="49">
        <v>18.923976</v>
      </c>
      <c r="BQ73" s="49">
        <v>12.783422</v>
      </c>
      <c r="BR73" s="49">
        <v>14.633152000000001</v>
      </c>
      <c r="BS73" s="49">
        <v>17.689589000000002</v>
      </c>
      <c r="BT73" s="49">
        <v>13.678132</v>
      </c>
      <c r="BU73" s="49">
        <v>15.371570999999999</v>
      </c>
      <c r="BV73" s="49">
        <v>14.666665999999999</v>
      </c>
      <c r="BW73" s="49">
        <v>14.284463000000001</v>
      </c>
      <c r="BX73" s="49">
        <v>9.7820820000000008</v>
      </c>
      <c r="BY73" s="49">
        <v>9.3711649999999995</v>
      </c>
      <c r="BZ73" s="49">
        <v>8.3215430000000001</v>
      </c>
      <c r="CA73" s="49">
        <v>11.355992000000001</v>
      </c>
      <c r="CB73" s="49">
        <v>10.505376</v>
      </c>
      <c r="CC73" s="49">
        <v>11.20734</v>
      </c>
      <c r="CD73" s="49">
        <v>13.058456</v>
      </c>
      <c r="CE73" s="49">
        <v>7.5579049999999999</v>
      </c>
      <c r="CF73" s="49">
        <v>6.6722190000000001</v>
      </c>
      <c r="CG73" s="49">
        <v>6.2245809999999997</v>
      </c>
      <c r="CH73" s="49">
        <v>15.293644</v>
      </c>
      <c r="CI73" s="49">
        <v>10.302816999999999</v>
      </c>
      <c r="CJ73" s="49">
        <v>9.2238799999999994</v>
      </c>
      <c r="CK73" s="49">
        <v>15.297998</v>
      </c>
      <c r="CL73" s="49">
        <v>9.1262380000000007</v>
      </c>
      <c r="CM73" s="49">
        <v>13.020714</v>
      </c>
      <c r="CN73" s="49">
        <v>12.545116</v>
      </c>
      <c r="CO73" s="49">
        <v>18.368424000000001</v>
      </c>
      <c r="CP73" s="49">
        <v>20.446327</v>
      </c>
      <c r="CQ73" s="49">
        <v>20.256346000000001</v>
      </c>
      <c r="CR73" s="49">
        <v>16.355775999999999</v>
      </c>
      <c r="CS73" s="49">
        <v>19.390135000000001</v>
      </c>
      <c r="CT73" s="49">
        <v>13.842205999999999</v>
      </c>
      <c r="CU73" s="49">
        <v>14.511136</v>
      </c>
      <c r="CV73" s="49">
        <v>14.810053999999999</v>
      </c>
      <c r="CW73" s="49">
        <v>18.862417000000001</v>
      </c>
      <c r="CX73" s="49">
        <v>15.013781</v>
      </c>
      <c r="CY73" s="49">
        <v>11.985690999999999</v>
      </c>
      <c r="CZ73" s="49">
        <v>13.031090000000001</v>
      </c>
      <c r="DA73" s="49">
        <v>32.310144999999999</v>
      </c>
      <c r="DB73" s="49">
        <v>27.552337000000001</v>
      </c>
      <c r="DC73" s="49">
        <v>28.365572</v>
      </c>
      <c r="DD73" s="49">
        <v>20.622195000000001</v>
      </c>
      <c r="DE73" s="49">
        <v>31.661460000000002</v>
      </c>
      <c r="DF73" s="49">
        <v>21.482427999999999</v>
      </c>
      <c r="DG73" s="49">
        <v>16.328586000000001</v>
      </c>
      <c r="DH73" s="49">
        <v>7.0082550000000001</v>
      </c>
      <c r="DI73" s="49">
        <v>7.1503420000000002</v>
      </c>
      <c r="DJ73" s="49">
        <v>6.0670989999999998</v>
      </c>
      <c r="DK73" s="49">
        <v>4.926024</v>
      </c>
      <c r="DL73" s="49">
        <v>5.0149499999999998</v>
      </c>
      <c r="DM73" s="49">
        <v>5.9472550000000002</v>
      </c>
      <c r="DN73" s="49">
        <v>5.0599530000000001</v>
      </c>
    </row>
    <row r="74" spans="1:118" x14ac:dyDescent="0.15">
      <c r="A74" s="4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row>
    <row r="75" spans="1:118" x14ac:dyDescent="0.15">
      <c r="A75" s="42" t="s">
        <v>456</v>
      </c>
      <c r="B75" s="45" t="s">
        <v>442</v>
      </c>
      <c r="C75" s="46" t="s">
        <v>55</v>
      </c>
      <c r="D75" s="46" t="s">
        <v>55</v>
      </c>
      <c r="E75" s="46" t="s">
        <v>55</v>
      </c>
      <c r="F75" s="46" t="s">
        <v>55</v>
      </c>
      <c r="G75" s="46" t="s">
        <v>55</v>
      </c>
      <c r="H75" s="46" t="s">
        <v>55</v>
      </c>
      <c r="I75" s="46" t="s">
        <v>55</v>
      </c>
      <c r="J75" s="46" t="s">
        <v>55</v>
      </c>
      <c r="K75" s="46" t="s">
        <v>55</v>
      </c>
      <c r="L75" s="46" t="s">
        <v>55</v>
      </c>
      <c r="M75" s="46" t="s">
        <v>55</v>
      </c>
      <c r="N75" s="46" t="s">
        <v>55</v>
      </c>
      <c r="O75" s="46" t="s">
        <v>457</v>
      </c>
      <c r="P75" s="46" t="s">
        <v>457</v>
      </c>
      <c r="Q75" s="46" t="s">
        <v>457</v>
      </c>
      <c r="R75" s="46" t="s">
        <v>457</v>
      </c>
      <c r="S75" s="46" t="s">
        <v>457</v>
      </c>
      <c r="T75" s="46" t="s">
        <v>457</v>
      </c>
      <c r="U75" s="46" t="s">
        <v>457</v>
      </c>
      <c r="V75" s="46" t="s">
        <v>457</v>
      </c>
      <c r="W75" s="46" t="s">
        <v>457</v>
      </c>
      <c r="X75" s="46" t="s">
        <v>55</v>
      </c>
      <c r="Y75" s="46" t="s">
        <v>55</v>
      </c>
      <c r="Z75" s="46" t="s">
        <v>55</v>
      </c>
      <c r="AA75" s="47">
        <v>18.570218045454546</v>
      </c>
      <c r="AB75" s="46" t="s">
        <v>55</v>
      </c>
      <c r="AC75" s="46" t="s">
        <v>55</v>
      </c>
      <c r="AD75" s="46" t="s">
        <v>55</v>
      </c>
      <c r="AE75" s="46" t="s">
        <v>55</v>
      </c>
      <c r="AF75" s="46" t="s">
        <v>55</v>
      </c>
      <c r="AG75" s="47">
        <v>12.924828090909092</v>
      </c>
      <c r="AH75" s="47">
        <v>12.107132999999999</v>
      </c>
      <c r="AI75" s="47">
        <v>9.9874132622950818</v>
      </c>
      <c r="AJ75" s="47">
        <v>11.799960222222222</v>
      </c>
      <c r="AK75" s="47">
        <v>14.165621279069768</v>
      </c>
      <c r="AL75" s="47">
        <v>22.832489687500001</v>
      </c>
      <c r="AM75" s="46" t="s">
        <v>55</v>
      </c>
      <c r="AN75" s="46" t="s">
        <v>55</v>
      </c>
      <c r="AO75" s="47">
        <v>36.936858066666666</v>
      </c>
      <c r="AP75" s="47">
        <v>31.040887546874998</v>
      </c>
      <c r="AQ75" s="46" t="s">
        <v>55</v>
      </c>
      <c r="AR75" s="46" t="s">
        <v>55</v>
      </c>
      <c r="AS75" s="46" t="s">
        <v>457</v>
      </c>
      <c r="AT75" s="46" t="s">
        <v>457</v>
      </c>
      <c r="AU75" s="46" t="s">
        <v>55</v>
      </c>
      <c r="AV75" s="46" t="s">
        <v>55</v>
      </c>
      <c r="AW75" s="46" t="s">
        <v>457</v>
      </c>
      <c r="AX75" s="46" t="s">
        <v>457</v>
      </c>
      <c r="AY75" s="46" t="s">
        <v>457</v>
      </c>
      <c r="AZ75" s="46" t="s">
        <v>457</v>
      </c>
      <c r="BA75" s="47">
        <v>60.997771911764708</v>
      </c>
      <c r="BB75" s="47">
        <v>74.789040109374994</v>
      </c>
      <c r="BC75" s="47">
        <v>97.689864704918037</v>
      </c>
      <c r="BD75" s="47">
        <v>153.23994176190476</v>
      </c>
      <c r="BE75" s="46" t="s">
        <v>457</v>
      </c>
      <c r="BF75" s="46" t="s">
        <v>457</v>
      </c>
      <c r="BG75" s="47">
        <v>108.73507245454546</v>
      </c>
      <c r="BH75" s="47">
        <v>163.20102476190476</v>
      </c>
      <c r="BI75" s="47">
        <v>183.56846490000001</v>
      </c>
      <c r="BJ75" s="46" t="s">
        <v>457</v>
      </c>
      <c r="BK75" s="46" t="s">
        <v>457</v>
      </c>
      <c r="BL75" s="46" t="s">
        <v>457</v>
      </c>
      <c r="BM75" s="47">
        <v>83.254024909090916</v>
      </c>
      <c r="BN75" s="47">
        <v>90.987578187500006</v>
      </c>
      <c r="BO75" s="47">
        <v>95.416936096774194</v>
      </c>
      <c r="BP75" s="47">
        <v>87.805745079365082</v>
      </c>
      <c r="BQ75" s="47">
        <v>98.052742499999994</v>
      </c>
      <c r="BR75" s="47">
        <v>190.81224084615386</v>
      </c>
      <c r="BS75" s="46" t="s">
        <v>457</v>
      </c>
      <c r="BT75" s="47">
        <v>261.15921495454546</v>
      </c>
      <c r="BU75" s="46" t="s">
        <v>457</v>
      </c>
      <c r="BV75" s="47">
        <v>98.284811185185191</v>
      </c>
      <c r="BW75" s="47">
        <v>98.622574595238092</v>
      </c>
      <c r="BX75" s="46" t="s">
        <v>457</v>
      </c>
      <c r="BY75" s="47">
        <v>99.286002173913047</v>
      </c>
      <c r="BZ75" s="47">
        <v>60.191992703125003</v>
      </c>
      <c r="CA75" s="47">
        <v>25.024006672131147</v>
      </c>
      <c r="CB75" s="47">
        <v>27.379934934426231</v>
      </c>
      <c r="CC75" s="47">
        <v>17.20614896875</v>
      </c>
      <c r="CD75" s="47">
        <v>16.936552968253967</v>
      </c>
      <c r="CE75" s="47">
        <v>19.288923049180326</v>
      </c>
      <c r="CF75" s="47">
        <v>12.976282096774193</v>
      </c>
      <c r="CG75" s="47">
        <v>10.650376812499999</v>
      </c>
      <c r="CH75" s="47">
        <v>12.350245359375</v>
      </c>
      <c r="CI75" s="47">
        <v>12.76586444262295</v>
      </c>
      <c r="CJ75" s="47">
        <v>17.561746500000002</v>
      </c>
      <c r="CK75" s="47">
        <v>20.376637656250001</v>
      </c>
      <c r="CL75" s="47">
        <v>19.800179096774194</v>
      </c>
      <c r="CM75" s="47">
        <v>17.89722743548387</v>
      </c>
      <c r="CN75" s="47">
        <v>15.943427174603174</v>
      </c>
      <c r="CO75" s="47">
        <v>18.431557475409836</v>
      </c>
      <c r="CP75" s="47">
        <v>24.628917612903226</v>
      </c>
      <c r="CQ75" s="47">
        <v>22.667278100000001</v>
      </c>
      <c r="CR75" s="47">
        <v>21.097873953124999</v>
      </c>
      <c r="CS75" s="47">
        <v>22.533030951612904</v>
      </c>
      <c r="CT75" s="47">
        <v>31.930933285714286</v>
      </c>
      <c r="CU75" s="47">
        <v>40.811970600000002</v>
      </c>
      <c r="CV75" s="47">
        <v>42.408007714285716</v>
      </c>
      <c r="CW75" s="47">
        <v>40.239530500000001</v>
      </c>
      <c r="CX75" s="47">
        <v>37.374223344262298</v>
      </c>
      <c r="CY75" s="47">
        <v>60.569194854838713</v>
      </c>
      <c r="CZ75" s="47">
        <v>91.339421617647062</v>
      </c>
      <c r="DA75" s="46" t="s">
        <v>457</v>
      </c>
      <c r="DB75" s="47">
        <v>264.47274362068964</v>
      </c>
      <c r="DC75" s="47">
        <v>291.38427138461537</v>
      </c>
      <c r="DD75" s="46" t="s">
        <v>457</v>
      </c>
      <c r="DE75" s="47">
        <v>117.44146358620689</v>
      </c>
      <c r="DF75" s="47">
        <v>184.05572571875001</v>
      </c>
      <c r="DG75" s="47">
        <v>181.52308016393442</v>
      </c>
      <c r="DH75" s="47">
        <v>35.156458819672132</v>
      </c>
      <c r="DI75" s="47">
        <v>13.577757546875</v>
      </c>
      <c r="DJ75" s="47">
        <v>10.595481698412698</v>
      </c>
      <c r="DK75" s="47">
        <v>7.4721871639344259</v>
      </c>
      <c r="DL75" s="47">
        <v>13.229135903225806</v>
      </c>
      <c r="DM75" s="47">
        <v>18.717408396825398</v>
      </c>
      <c r="DN75" s="47">
        <v>26.670629925</v>
      </c>
    </row>
    <row r="76" spans="1:118" x14ac:dyDescent="0.15">
      <c r="A76" s="45"/>
      <c r="B76" s="45" t="s">
        <v>443</v>
      </c>
      <c r="C76" s="48" t="s">
        <v>55</v>
      </c>
      <c r="D76" s="48" t="s">
        <v>55</v>
      </c>
      <c r="E76" s="48" t="s">
        <v>55</v>
      </c>
      <c r="F76" s="48" t="s">
        <v>55</v>
      </c>
      <c r="G76" s="48" t="s">
        <v>55</v>
      </c>
      <c r="H76" s="48" t="s">
        <v>55</v>
      </c>
      <c r="I76" s="48" t="s">
        <v>55</v>
      </c>
      <c r="J76" s="48" t="s">
        <v>55</v>
      </c>
      <c r="K76" s="48" t="s">
        <v>55</v>
      </c>
      <c r="L76" s="48" t="s">
        <v>55</v>
      </c>
      <c r="M76" s="48" t="s">
        <v>55</v>
      </c>
      <c r="N76" s="48" t="s">
        <v>55</v>
      </c>
      <c r="O76" s="48" t="s">
        <v>457</v>
      </c>
      <c r="P76" s="48" t="s">
        <v>457</v>
      </c>
      <c r="Q76" s="48" t="s">
        <v>457</v>
      </c>
      <c r="R76" s="48" t="s">
        <v>457</v>
      </c>
      <c r="S76" s="48" t="s">
        <v>457</v>
      </c>
      <c r="T76" s="48" t="s">
        <v>457</v>
      </c>
      <c r="U76" s="48" t="s">
        <v>457</v>
      </c>
      <c r="V76" s="48" t="s">
        <v>457</v>
      </c>
      <c r="W76" s="48" t="s">
        <v>457</v>
      </c>
      <c r="X76" s="48" t="s">
        <v>55</v>
      </c>
      <c r="Y76" s="48" t="s">
        <v>55</v>
      </c>
      <c r="Z76" s="48" t="s">
        <v>55</v>
      </c>
      <c r="AA76" s="49">
        <v>19.361998</v>
      </c>
      <c r="AB76" s="48" t="s">
        <v>55</v>
      </c>
      <c r="AC76" s="48" t="s">
        <v>55</v>
      </c>
      <c r="AD76" s="48" t="s">
        <v>55</v>
      </c>
      <c r="AE76" s="48" t="s">
        <v>55</v>
      </c>
      <c r="AF76" s="48" t="s">
        <v>55</v>
      </c>
      <c r="AG76" s="49">
        <v>13.355639999999999</v>
      </c>
      <c r="AH76" s="49">
        <v>13.838936</v>
      </c>
      <c r="AI76" s="49">
        <v>10.369377</v>
      </c>
      <c r="AJ76" s="49">
        <v>13.244082000000001</v>
      </c>
      <c r="AK76" s="49">
        <v>17.624251000000001</v>
      </c>
      <c r="AL76" s="49">
        <v>36.786901</v>
      </c>
      <c r="AM76" s="48" t="s">
        <v>55</v>
      </c>
      <c r="AN76" s="48" t="s">
        <v>55</v>
      </c>
      <c r="AO76" s="49">
        <v>38.022824</v>
      </c>
      <c r="AP76" s="49">
        <v>40.820535</v>
      </c>
      <c r="AQ76" s="48" t="s">
        <v>55</v>
      </c>
      <c r="AR76" s="48" t="s">
        <v>55</v>
      </c>
      <c r="AS76" s="48" t="s">
        <v>457</v>
      </c>
      <c r="AT76" s="48" t="s">
        <v>457</v>
      </c>
      <c r="AU76" s="48" t="s">
        <v>55</v>
      </c>
      <c r="AV76" s="48" t="s">
        <v>55</v>
      </c>
      <c r="AW76" s="48" t="s">
        <v>457</v>
      </c>
      <c r="AX76" s="48" t="s">
        <v>457</v>
      </c>
      <c r="AY76" s="48" t="s">
        <v>457</v>
      </c>
      <c r="AZ76" s="48" t="s">
        <v>457</v>
      </c>
      <c r="BA76" s="49">
        <v>66.754431999999994</v>
      </c>
      <c r="BB76" s="49">
        <v>95.086213000000001</v>
      </c>
      <c r="BC76" s="49">
        <v>131.30129299999999</v>
      </c>
      <c r="BD76" s="49">
        <v>165.30409299999999</v>
      </c>
      <c r="BE76" s="48" t="s">
        <v>457</v>
      </c>
      <c r="BF76" s="48" t="s">
        <v>457</v>
      </c>
      <c r="BG76" s="49">
        <v>118.58819200000001</v>
      </c>
      <c r="BH76" s="49">
        <v>197.678697</v>
      </c>
      <c r="BI76" s="49">
        <v>186.33968100000001</v>
      </c>
      <c r="BJ76" s="48" t="s">
        <v>457</v>
      </c>
      <c r="BK76" s="48" t="s">
        <v>457</v>
      </c>
      <c r="BL76" s="48" t="s">
        <v>457</v>
      </c>
      <c r="BM76" s="49">
        <v>87.711926000000005</v>
      </c>
      <c r="BN76" s="49">
        <v>102.266823</v>
      </c>
      <c r="BO76" s="49">
        <v>103.48701</v>
      </c>
      <c r="BP76" s="49">
        <v>106.066976</v>
      </c>
      <c r="BQ76" s="49">
        <v>167.84419500000001</v>
      </c>
      <c r="BR76" s="49">
        <v>299.45343700000001</v>
      </c>
      <c r="BS76" s="48" t="s">
        <v>457</v>
      </c>
      <c r="BT76" s="49">
        <v>299.54878500000001</v>
      </c>
      <c r="BU76" s="48" t="s">
        <v>457</v>
      </c>
      <c r="BV76" s="49">
        <v>100.172635</v>
      </c>
      <c r="BW76" s="49">
        <v>101.70078599999999</v>
      </c>
      <c r="BX76" s="48" t="s">
        <v>457</v>
      </c>
      <c r="BY76" s="49">
        <v>105.593507</v>
      </c>
      <c r="BZ76" s="49">
        <v>100.70605</v>
      </c>
      <c r="CA76" s="49">
        <v>35.108500999999997</v>
      </c>
      <c r="CB76" s="49">
        <v>34.564196000000003</v>
      </c>
      <c r="CC76" s="49">
        <v>19.938804000000001</v>
      </c>
      <c r="CD76" s="49">
        <v>24.793557</v>
      </c>
      <c r="CE76" s="49">
        <v>23.470589</v>
      </c>
      <c r="CF76" s="49">
        <v>14.614394000000001</v>
      </c>
      <c r="CG76" s="49">
        <v>12.973599</v>
      </c>
      <c r="CH76" s="49">
        <v>14.431357</v>
      </c>
      <c r="CI76" s="49">
        <v>16.340631999999999</v>
      </c>
      <c r="CJ76" s="49">
        <v>20.150293000000001</v>
      </c>
      <c r="CK76" s="49">
        <v>21.736190000000001</v>
      </c>
      <c r="CL76" s="49">
        <v>23.156158000000001</v>
      </c>
      <c r="CM76" s="49">
        <v>19.539708999999998</v>
      </c>
      <c r="CN76" s="49">
        <v>19.164997</v>
      </c>
      <c r="CO76" s="49">
        <v>26.499894000000001</v>
      </c>
      <c r="CP76" s="49">
        <v>26.291459</v>
      </c>
      <c r="CQ76" s="49">
        <v>27.473759999999999</v>
      </c>
      <c r="CR76" s="49">
        <v>22.859017000000001</v>
      </c>
      <c r="CS76" s="49">
        <v>28.574501000000001</v>
      </c>
      <c r="CT76" s="49">
        <v>44.530642</v>
      </c>
      <c r="CU76" s="49">
        <v>43.897114000000002</v>
      </c>
      <c r="CV76" s="49">
        <v>50.164346000000002</v>
      </c>
      <c r="CW76" s="49">
        <v>47.104120999999999</v>
      </c>
      <c r="CX76" s="49">
        <v>43.132057000000003</v>
      </c>
      <c r="CY76" s="49">
        <v>116.607766</v>
      </c>
      <c r="CZ76" s="49">
        <v>96.045749000000001</v>
      </c>
      <c r="DA76" s="48" t="s">
        <v>457</v>
      </c>
      <c r="DB76" s="49">
        <v>276.76449500000001</v>
      </c>
      <c r="DC76" s="49">
        <v>296.78688499999998</v>
      </c>
      <c r="DD76" s="48" t="s">
        <v>457</v>
      </c>
      <c r="DE76" s="49">
        <v>125.66877100000001</v>
      </c>
      <c r="DF76" s="49">
        <v>287.768036</v>
      </c>
      <c r="DG76" s="49">
        <v>283.76232099999999</v>
      </c>
      <c r="DH76" s="49">
        <v>60.950918999999999</v>
      </c>
      <c r="DI76" s="49">
        <v>15.811778</v>
      </c>
      <c r="DJ76" s="49">
        <v>15.358385999999999</v>
      </c>
      <c r="DK76" s="49">
        <v>8.4991269999999997</v>
      </c>
      <c r="DL76" s="49">
        <v>21.435486000000001</v>
      </c>
      <c r="DM76" s="49">
        <v>23.586124000000002</v>
      </c>
      <c r="DN76" s="49">
        <v>91.636397000000002</v>
      </c>
    </row>
    <row r="77" spans="1:118" x14ac:dyDescent="0.15">
      <c r="A77" s="45"/>
      <c r="B77" s="45" t="s">
        <v>444</v>
      </c>
      <c r="C77" s="48" t="s">
        <v>55</v>
      </c>
      <c r="D77" s="48" t="s">
        <v>55</v>
      </c>
      <c r="E77" s="48" t="s">
        <v>55</v>
      </c>
      <c r="F77" s="48" t="s">
        <v>55</v>
      </c>
      <c r="G77" s="48" t="s">
        <v>55</v>
      </c>
      <c r="H77" s="48" t="s">
        <v>55</v>
      </c>
      <c r="I77" s="48" t="s">
        <v>55</v>
      </c>
      <c r="J77" s="48" t="s">
        <v>55</v>
      </c>
      <c r="K77" s="48" t="s">
        <v>55</v>
      </c>
      <c r="L77" s="48" t="s">
        <v>55</v>
      </c>
      <c r="M77" s="48" t="s">
        <v>55</v>
      </c>
      <c r="N77" s="48" t="s">
        <v>55</v>
      </c>
      <c r="O77" s="48" t="s">
        <v>457</v>
      </c>
      <c r="P77" s="48" t="s">
        <v>457</v>
      </c>
      <c r="Q77" s="48" t="s">
        <v>457</v>
      </c>
      <c r="R77" s="48" t="s">
        <v>457</v>
      </c>
      <c r="S77" s="48" t="s">
        <v>457</v>
      </c>
      <c r="T77" s="48" t="s">
        <v>457</v>
      </c>
      <c r="U77" s="48" t="s">
        <v>457</v>
      </c>
      <c r="V77" s="48" t="s">
        <v>457</v>
      </c>
      <c r="W77" s="48" t="s">
        <v>457</v>
      </c>
      <c r="X77" s="48" t="s">
        <v>55</v>
      </c>
      <c r="Y77" s="48" t="s">
        <v>55</v>
      </c>
      <c r="Z77" s="48" t="s">
        <v>55</v>
      </c>
      <c r="AA77" s="49">
        <v>18.130583999999999</v>
      </c>
      <c r="AB77" s="48" t="s">
        <v>55</v>
      </c>
      <c r="AC77" s="48" t="s">
        <v>55</v>
      </c>
      <c r="AD77" s="48" t="s">
        <v>55</v>
      </c>
      <c r="AE77" s="48" t="s">
        <v>55</v>
      </c>
      <c r="AF77" s="48" t="s">
        <v>55</v>
      </c>
      <c r="AG77" s="49">
        <v>12.184577000000001</v>
      </c>
      <c r="AH77" s="49">
        <v>9.6974699999999991</v>
      </c>
      <c r="AI77" s="49">
        <v>9.6689989999999995</v>
      </c>
      <c r="AJ77" s="49">
        <v>10.352295</v>
      </c>
      <c r="AK77" s="49">
        <v>13.187402000000001</v>
      </c>
      <c r="AL77" s="49">
        <v>17.510535999999998</v>
      </c>
      <c r="AM77" s="48" t="s">
        <v>55</v>
      </c>
      <c r="AN77" s="48" t="s">
        <v>55</v>
      </c>
      <c r="AO77" s="49">
        <v>35.551946999999998</v>
      </c>
      <c r="AP77" s="49">
        <v>24.142177</v>
      </c>
      <c r="AQ77" s="48" t="s">
        <v>55</v>
      </c>
      <c r="AR77" s="48" t="s">
        <v>55</v>
      </c>
      <c r="AS77" s="48" t="s">
        <v>457</v>
      </c>
      <c r="AT77" s="48" t="s">
        <v>457</v>
      </c>
      <c r="AU77" s="48" t="s">
        <v>55</v>
      </c>
      <c r="AV77" s="48" t="s">
        <v>55</v>
      </c>
      <c r="AW77" s="48" t="s">
        <v>457</v>
      </c>
      <c r="AX77" s="48" t="s">
        <v>457</v>
      </c>
      <c r="AY77" s="48" t="s">
        <v>457</v>
      </c>
      <c r="AZ77" s="48" t="s">
        <v>457</v>
      </c>
      <c r="BA77" s="49">
        <v>55.468175000000002</v>
      </c>
      <c r="BB77" s="49">
        <v>61.796553000000003</v>
      </c>
      <c r="BC77" s="49">
        <v>76.814818000000002</v>
      </c>
      <c r="BD77" s="49">
        <v>129.93668299999999</v>
      </c>
      <c r="BE77" s="48" t="s">
        <v>457</v>
      </c>
      <c r="BF77" s="48" t="s">
        <v>457</v>
      </c>
      <c r="BG77" s="49">
        <v>98.200601000000006</v>
      </c>
      <c r="BH77" s="49">
        <v>113.384502</v>
      </c>
      <c r="BI77" s="49">
        <v>179.69267199999999</v>
      </c>
      <c r="BJ77" s="48" t="s">
        <v>457</v>
      </c>
      <c r="BK77" s="48" t="s">
        <v>457</v>
      </c>
      <c r="BL77" s="48" t="s">
        <v>457</v>
      </c>
      <c r="BM77" s="49">
        <v>75.552638000000002</v>
      </c>
      <c r="BN77" s="49">
        <v>82.615019000000004</v>
      </c>
      <c r="BO77" s="49">
        <v>88.546859999999995</v>
      </c>
      <c r="BP77" s="49">
        <v>67.403351000000001</v>
      </c>
      <c r="BQ77" s="49">
        <v>59.777233000000003</v>
      </c>
      <c r="BR77" s="49">
        <v>121.832335</v>
      </c>
      <c r="BS77" s="48" t="s">
        <v>457</v>
      </c>
      <c r="BT77" s="49">
        <v>219.70990399999999</v>
      </c>
      <c r="BU77" s="48" t="s">
        <v>457</v>
      </c>
      <c r="BV77" s="49">
        <v>95.686772000000005</v>
      </c>
      <c r="BW77" s="49">
        <v>94.257210999999998</v>
      </c>
      <c r="BX77" s="48" t="s">
        <v>457</v>
      </c>
      <c r="BY77" s="49">
        <v>84.492569000000003</v>
      </c>
      <c r="BZ77" s="49">
        <v>18.525458</v>
      </c>
      <c r="CA77" s="49">
        <v>19.732039</v>
      </c>
      <c r="CB77" s="49">
        <v>19.290351000000001</v>
      </c>
      <c r="CC77" s="49">
        <v>13.826465000000001</v>
      </c>
      <c r="CD77" s="49">
        <v>12.165573999999999</v>
      </c>
      <c r="CE77" s="49">
        <v>11.980371</v>
      </c>
      <c r="CF77" s="49">
        <v>10.627121000000001</v>
      </c>
      <c r="CG77" s="49">
        <v>9.1627779999999994</v>
      </c>
      <c r="CH77" s="49">
        <v>10.260947</v>
      </c>
      <c r="CI77" s="49">
        <v>10.478362000000001</v>
      </c>
      <c r="CJ77" s="49">
        <v>15.353707</v>
      </c>
      <c r="CK77" s="49">
        <v>19.591747999999999</v>
      </c>
      <c r="CL77" s="49">
        <v>15.745803</v>
      </c>
      <c r="CM77" s="49">
        <v>16.490552999999998</v>
      </c>
      <c r="CN77" s="49">
        <v>12.954551</v>
      </c>
      <c r="CO77" s="49">
        <v>13.356721</v>
      </c>
      <c r="CP77" s="49">
        <v>21.691609</v>
      </c>
      <c r="CQ77" s="49">
        <v>18.182770000000001</v>
      </c>
      <c r="CR77" s="49">
        <v>18.656613</v>
      </c>
      <c r="CS77" s="49">
        <v>18.330252999999999</v>
      </c>
      <c r="CT77" s="49">
        <v>24.216584000000001</v>
      </c>
      <c r="CU77" s="49">
        <v>36.096625000000003</v>
      </c>
      <c r="CV77" s="49">
        <v>35.255761999999997</v>
      </c>
      <c r="CW77" s="49">
        <v>30.941053</v>
      </c>
      <c r="CX77" s="49">
        <v>31.776449</v>
      </c>
      <c r="CY77" s="49">
        <v>41.147176000000002</v>
      </c>
      <c r="CZ77" s="49">
        <v>86.144180000000006</v>
      </c>
      <c r="DA77" s="48" t="s">
        <v>457</v>
      </c>
      <c r="DB77" s="49">
        <v>250.36191299999999</v>
      </c>
      <c r="DC77" s="49">
        <v>282.57410099999998</v>
      </c>
      <c r="DD77" s="48" t="s">
        <v>457</v>
      </c>
      <c r="DE77" s="49">
        <v>109.02434700000001</v>
      </c>
      <c r="DF77" s="49">
        <v>113.21821799999999</v>
      </c>
      <c r="DG77" s="49">
        <v>47.891421000000001</v>
      </c>
      <c r="DH77" s="49">
        <v>11.781003</v>
      </c>
      <c r="DI77" s="49">
        <v>11.462935999999999</v>
      </c>
      <c r="DJ77" s="49">
        <v>6.5945200000000002</v>
      </c>
      <c r="DK77" s="49">
        <v>6.3102150000000004</v>
      </c>
      <c r="DL77" s="49">
        <v>5.489134</v>
      </c>
      <c r="DM77" s="49">
        <v>14.135012</v>
      </c>
      <c r="DN77" s="49">
        <v>12.188279</v>
      </c>
    </row>
    <row r="78" spans="1:118" x14ac:dyDescent="0.15">
      <c r="A78" s="45"/>
      <c r="B78" s="45" t="s">
        <v>445</v>
      </c>
      <c r="C78" s="48" t="s">
        <v>55</v>
      </c>
      <c r="D78" s="48" t="s">
        <v>55</v>
      </c>
      <c r="E78" s="48" t="s">
        <v>55</v>
      </c>
      <c r="F78" s="48" t="s">
        <v>55</v>
      </c>
      <c r="G78" s="48" t="s">
        <v>55</v>
      </c>
      <c r="H78" s="48" t="s">
        <v>55</v>
      </c>
      <c r="I78" s="48" t="s">
        <v>55</v>
      </c>
      <c r="J78" s="48" t="s">
        <v>55</v>
      </c>
      <c r="K78" s="48" t="s">
        <v>55</v>
      </c>
      <c r="L78" s="48" t="s">
        <v>55</v>
      </c>
      <c r="M78" s="48" t="s">
        <v>55</v>
      </c>
      <c r="N78" s="48" t="s">
        <v>55</v>
      </c>
      <c r="O78" s="48" t="s">
        <v>457</v>
      </c>
      <c r="P78" s="48" t="s">
        <v>457</v>
      </c>
      <c r="Q78" s="48" t="s">
        <v>457</v>
      </c>
      <c r="R78" s="48" t="s">
        <v>457</v>
      </c>
      <c r="S78" s="48" t="s">
        <v>457</v>
      </c>
      <c r="T78" s="48" t="s">
        <v>457</v>
      </c>
      <c r="U78" s="48" t="s">
        <v>457</v>
      </c>
      <c r="V78" s="48" t="s">
        <v>457</v>
      </c>
      <c r="W78" s="48" t="s">
        <v>457</v>
      </c>
      <c r="X78" s="48" t="s">
        <v>55</v>
      </c>
      <c r="Y78" s="48" t="s">
        <v>55</v>
      </c>
      <c r="Z78" s="48" t="s">
        <v>55</v>
      </c>
      <c r="AA78" s="49">
        <v>18.143540000000002</v>
      </c>
      <c r="AB78" s="48" t="s">
        <v>55</v>
      </c>
      <c r="AC78" s="48" t="s">
        <v>55</v>
      </c>
      <c r="AD78" s="48" t="s">
        <v>55</v>
      </c>
      <c r="AE78" s="48" t="s">
        <v>55</v>
      </c>
      <c r="AF78" s="48" t="s">
        <v>55</v>
      </c>
      <c r="AG78" s="49">
        <v>12.184577000000001</v>
      </c>
      <c r="AH78" s="49">
        <v>9.6974699999999991</v>
      </c>
      <c r="AI78" s="49">
        <v>10.255495</v>
      </c>
      <c r="AJ78" s="49">
        <v>12.907335</v>
      </c>
      <c r="AK78" s="49">
        <v>17.620805000000001</v>
      </c>
      <c r="AL78" s="49">
        <v>35.815975000000002</v>
      </c>
      <c r="AM78" s="48" t="s">
        <v>55</v>
      </c>
      <c r="AN78" s="48" t="s">
        <v>55</v>
      </c>
      <c r="AO78" s="49">
        <v>38.022824</v>
      </c>
      <c r="AP78" s="49">
        <v>28.593942999999999</v>
      </c>
      <c r="AQ78" s="48" t="s">
        <v>55</v>
      </c>
      <c r="AR78" s="48" t="s">
        <v>55</v>
      </c>
      <c r="AS78" s="48" t="s">
        <v>457</v>
      </c>
      <c r="AT78" s="48" t="s">
        <v>457</v>
      </c>
      <c r="AU78" s="48" t="s">
        <v>55</v>
      </c>
      <c r="AV78" s="48" t="s">
        <v>55</v>
      </c>
      <c r="AW78" s="48" t="s">
        <v>457</v>
      </c>
      <c r="AX78" s="48" t="s">
        <v>457</v>
      </c>
      <c r="AY78" s="48" t="s">
        <v>457</v>
      </c>
      <c r="AZ78" s="48" t="s">
        <v>457</v>
      </c>
      <c r="BA78" s="49">
        <v>66.754431999999994</v>
      </c>
      <c r="BB78" s="49">
        <v>90.438720000000004</v>
      </c>
      <c r="BC78" s="49">
        <v>126.87014499999999</v>
      </c>
      <c r="BD78" s="48" t="s">
        <v>457</v>
      </c>
      <c r="BE78" s="48" t="s">
        <v>457</v>
      </c>
      <c r="BF78" s="48" t="s">
        <v>457</v>
      </c>
      <c r="BG78" s="49">
        <v>108.76331500000001</v>
      </c>
      <c r="BH78" s="49">
        <v>184.53130400000001</v>
      </c>
      <c r="BI78" s="48" t="s">
        <v>457</v>
      </c>
      <c r="BJ78" s="48" t="s">
        <v>457</v>
      </c>
      <c r="BK78" s="48" t="s">
        <v>457</v>
      </c>
      <c r="BL78" s="48" t="s">
        <v>457</v>
      </c>
      <c r="BM78" s="49">
        <v>84.863653999999997</v>
      </c>
      <c r="BN78" s="49">
        <v>102.266823</v>
      </c>
      <c r="BO78" s="49">
        <v>96.475792999999996</v>
      </c>
      <c r="BP78" s="49">
        <v>74.051479</v>
      </c>
      <c r="BQ78" s="49">
        <v>126.70329700000001</v>
      </c>
      <c r="BR78" s="49">
        <v>297.10538400000002</v>
      </c>
      <c r="BS78" s="48" t="s">
        <v>457</v>
      </c>
      <c r="BT78" s="49">
        <v>299.54878500000001</v>
      </c>
      <c r="BU78" s="48" t="s">
        <v>457</v>
      </c>
      <c r="BV78" s="49">
        <v>99.860432000000003</v>
      </c>
      <c r="BW78" s="48" t="s">
        <v>457</v>
      </c>
      <c r="BX78" s="48" t="s">
        <v>457</v>
      </c>
      <c r="BY78" s="49">
        <v>100.793848</v>
      </c>
      <c r="BZ78" s="49">
        <v>20.697303999999999</v>
      </c>
      <c r="CA78" s="49">
        <v>33.809807999999997</v>
      </c>
      <c r="CB78" s="49">
        <v>19.355792000000001</v>
      </c>
      <c r="CC78" s="49">
        <v>13.879728999999999</v>
      </c>
      <c r="CD78" s="49">
        <v>21.549893999999998</v>
      </c>
      <c r="CE78" s="49">
        <v>12.196554000000001</v>
      </c>
      <c r="CF78" s="49">
        <v>10.899153</v>
      </c>
      <c r="CG78" s="49">
        <v>11.097471000000001</v>
      </c>
      <c r="CH78" s="49">
        <v>12.791414</v>
      </c>
      <c r="CI78" s="49">
        <v>15.888871</v>
      </c>
      <c r="CJ78" s="49">
        <v>20.031071000000001</v>
      </c>
      <c r="CK78" s="49">
        <v>21.127631999999998</v>
      </c>
      <c r="CL78" s="49">
        <v>16.377220999999999</v>
      </c>
      <c r="CM78" s="49">
        <v>17.846232000000001</v>
      </c>
      <c r="CN78" s="49">
        <v>13.144254</v>
      </c>
      <c r="CO78" s="49">
        <v>23.877787000000001</v>
      </c>
      <c r="CP78" s="49">
        <v>25.561851999999998</v>
      </c>
      <c r="CQ78" s="49">
        <v>19.092549000000002</v>
      </c>
      <c r="CR78" s="49">
        <v>20.089528000000001</v>
      </c>
      <c r="CS78" s="49">
        <v>27.025397000000002</v>
      </c>
      <c r="CT78" s="49">
        <v>37.069428000000002</v>
      </c>
      <c r="CU78" s="49">
        <v>41.080823000000002</v>
      </c>
      <c r="CV78" s="49">
        <v>47.475923999999999</v>
      </c>
      <c r="CW78" s="49">
        <v>36.764614000000002</v>
      </c>
      <c r="CX78" s="49">
        <v>40.616010000000003</v>
      </c>
      <c r="CY78" s="49">
        <v>92.359763999999998</v>
      </c>
      <c r="CZ78" s="48" t="s">
        <v>457</v>
      </c>
      <c r="DA78" s="48" t="s">
        <v>457</v>
      </c>
      <c r="DB78" s="49">
        <v>273.39284900000001</v>
      </c>
      <c r="DC78" s="48" t="s">
        <v>457</v>
      </c>
      <c r="DD78" s="48" t="s">
        <v>457</v>
      </c>
      <c r="DE78" s="49">
        <v>117.892636</v>
      </c>
      <c r="DF78" s="49">
        <v>216.645296</v>
      </c>
      <c r="DG78" s="49">
        <v>58.108400000000003</v>
      </c>
      <c r="DH78" s="49">
        <v>11.781003</v>
      </c>
      <c r="DI78" s="49">
        <v>12.564425999999999</v>
      </c>
      <c r="DJ78" s="49">
        <v>6.8818380000000001</v>
      </c>
      <c r="DK78" s="49">
        <v>7.0651080000000004</v>
      </c>
      <c r="DL78" s="49">
        <v>21.385946000000001</v>
      </c>
      <c r="DM78" s="49">
        <v>15.314776</v>
      </c>
      <c r="DN78" s="49">
        <v>87.640963999999997</v>
      </c>
    </row>
    <row r="79" spans="1:118" x14ac:dyDescent="0.15">
      <c r="A79" s="4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row>
    <row r="80" spans="1:118" x14ac:dyDescent="0.15">
      <c r="A80" s="42" t="s">
        <v>458</v>
      </c>
      <c r="B80" s="45" t="s">
        <v>442</v>
      </c>
      <c r="C80" s="46" t="s">
        <v>55</v>
      </c>
      <c r="D80" s="46" t="s">
        <v>55</v>
      </c>
      <c r="E80" s="46" t="s">
        <v>55</v>
      </c>
      <c r="F80" s="46" t="s">
        <v>55</v>
      </c>
      <c r="G80" s="46" t="s">
        <v>55</v>
      </c>
      <c r="H80" s="46" t="s">
        <v>55</v>
      </c>
      <c r="I80" s="46" t="s">
        <v>55</v>
      </c>
      <c r="J80" s="46" t="s">
        <v>55</v>
      </c>
      <c r="K80" s="46" t="s">
        <v>457</v>
      </c>
      <c r="L80" s="46" t="s">
        <v>457</v>
      </c>
      <c r="M80" s="46" t="s">
        <v>457</v>
      </c>
      <c r="N80" s="46" t="s">
        <v>457</v>
      </c>
      <c r="O80" s="46" t="s">
        <v>457</v>
      </c>
      <c r="P80" s="46" t="s">
        <v>457</v>
      </c>
      <c r="Q80" s="46" t="s">
        <v>457</v>
      </c>
      <c r="R80" s="46" t="s">
        <v>457</v>
      </c>
      <c r="S80" s="46" t="s">
        <v>457</v>
      </c>
      <c r="T80" s="46" t="s">
        <v>457</v>
      </c>
      <c r="U80" s="46" t="s">
        <v>457</v>
      </c>
      <c r="V80" s="46" t="s">
        <v>457</v>
      </c>
      <c r="W80" s="46" t="s">
        <v>457</v>
      </c>
      <c r="X80" s="46" t="s">
        <v>55</v>
      </c>
      <c r="Y80" s="46" t="s">
        <v>55</v>
      </c>
      <c r="Z80" s="46" t="s">
        <v>55</v>
      </c>
      <c r="AA80" s="47">
        <v>17.090065409090908</v>
      </c>
      <c r="AB80" s="46" t="s">
        <v>55</v>
      </c>
      <c r="AC80" s="46" t="s">
        <v>55</v>
      </c>
      <c r="AD80" s="46" t="s">
        <v>55</v>
      </c>
      <c r="AE80" s="46" t="s">
        <v>55</v>
      </c>
      <c r="AF80" s="46" t="s">
        <v>55</v>
      </c>
      <c r="AG80" s="47">
        <v>11.097114977272728</v>
      </c>
      <c r="AH80" s="47">
        <v>10.360274046875</v>
      </c>
      <c r="AI80" s="47">
        <v>8.3452339016393449</v>
      </c>
      <c r="AJ80" s="47">
        <v>10.620571555555555</v>
      </c>
      <c r="AK80" s="47">
        <v>13.558293604651162</v>
      </c>
      <c r="AL80" s="47">
        <v>25.277684265624998</v>
      </c>
      <c r="AM80" s="46" t="s">
        <v>55</v>
      </c>
      <c r="AN80" s="46" t="s">
        <v>55</v>
      </c>
      <c r="AO80" s="47">
        <v>44.636505800000002</v>
      </c>
      <c r="AP80" s="47">
        <v>36.130116874999999</v>
      </c>
      <c r="AQ80" s="46" t="s">
        <v>55</v>
      </c>
      <c r="AR80" s="46" t="s">
        <v>55</v>
      </c>
      <c r="AS80" s="46" t="s">
        <v>457</v>
      </c>
      <c r="AT80" s="46" t="s">
        <v>457</v>
      </c>
      <c r="AU80" s="46" t="s">
        <v>55</v>
      </c>
      <c r="AV80" s="46" t="s">
        <v>55</v>
      </c>
      <c r="AW80" s="46" t="s">
        <v>457</v>
      </c>
      <c r="AX80" s="46" t="s">
        <v>457</v>
      </c>
      <c r="AY80" s="46" t="s">
        <v>457</v>
      </c>
      <c r="AZ80" s="46" t="s">
        <v>457</v>
      </c>
      <c r="BA80" s="47">
        <v>69.082218352941183</v>
      </c>
      <c r="BB80" s="47">
        <v>86.757699265625007</v>
      </c>
      <c r="BC80" s="47">
        <v>118.07694640983607</v>
      </c>
      <c r="BD80" s="47">
        <v>192.45954157142856</v>
      </c>
      <c r="BE80" s="46" t="s">
        <v>457</v>
      </c>
      <c r="BF80" s="46" t="s">
        <v>457</v>
      </c>
      <c r="BG80" s="47">
        <v>126.370155</v>
      </c>
      <c r="BH80" s="47">
        <v>206.77310395238095</v>
      </c>
      <c r="BI80" s="47">
        <v>237.72823589999999</v>
      </c>
      <c r="BJ80" s="46" t="s">
        <v>457</v>
      </c>
      <c r="BK80" s="46" t="s">
        <v>457</v>
      </c>
      <c r="BL80" s="46" t="s">
        <v>457</v>
      </c>
      <c r="BM80" s="47">
        <v>90.61847686363636</v>
      </c>
      <c r="BN80" s="47">
        <v>99.729462343750001</v>
      </c>
      <c r="BO80" s="47">
        <v>105.22628208064516</v>
      </c>
      <c r="BP80" s="47">
        <v>95.90799766666666</v>
      </c>
      <c r="BQ80" s="47">
        <v>113.68952350000001</v>
      </c>
      <c r="BR80" s="47">
        <v>181.28481358333335</v>
      </c>
      <c r="BS80" s="46" t="s">
        <v>457</v>
      </c>
      <c r="BT80" s="46" t="s">
        <v>457</v>
      </c>
      <c r="BU80" s="46" t="s">
        <v>457</v>
      </c>
      <c r="BV80" s="47">
        <v>116.03048359259259</v>
      </c>
      <c r="BW80" s="47">
        <v>116.45127135714286</v>
      </c>
      <c r="BX80" s="46" t="s">
        <v>457</v>
      </c>
      <c r="BY80" s="47">
        <v>142.39645778260871</v>
      </c>
      <c r="BZ80" s="47">
        <v>81.652158281249996</v>
      </c>
      <c r="CA80" s="47">
        <v>25.115470836065573</v>
      </c>
      <c r="CB80" s="47">
        <v>27.799882770491802</v>
      </c>
      <c r="CC80" s="47">
        <v>16.90426878125</v>
      </c>
      <c r="CD80" s="47">
        <v>16.704533873015873</v>
      </c>
      <c r="CE80" s="47">
        <v>19.008422573770492</v>
      </c>
      <c r="CF80" s="47">
        <v>12.30162029032258</v>
      </c>
      <c r="CG80" s="47">
        <v>9.9787077499999999</v>
      </c>
      <c r="CH80" s="47">
        <v>12.16279621875</v>
      </c>
      <c r="CI80" s="47">
        <v>12.690642196721312</v>
      </c>
      <c r="CJ80" s="47">
        <v>18.122969156250001</v>
      </c>
      <c r="CK80" s="47">
        <v>21.328893328125002</v>
      </c>
      <c r="CL80" s="47">
        <v>20.596050306451612</v>
      </c>
      <c r="CM80" s="47">
        <v>18.34057779032258</v>
      </c>
      <c r="CN80" s="47">
        <v>16.075336269841269</v>
      </c>
      <c r="CO80" s="47">
        <v>18.701313442622951</v>
      </c>
      <c r="CP80" s="47">
        <v>25.287586999999998</v>
      </c>
      <c r="CQ80" s="47">
        <v>23.300722216666667</v>
      </c>
      <c r="CR80" s="47">
        <v>21.644942859375</v>
      </c>
      <c r="CS80" s="47">
        <v>23.170815258064515</v>
      </c>
      <c r="CT80" s="47">
        <v>33.591581365079364</v>
      </c>
      <c r="CU80" s="47">
        <v>44.17943713333333</v>
      </c>
      <c r="CV80" s="47">
        <v>47.948502968253969</v>
      </c>
      <c r="CW80" s="47">
        <v>46.293911677419352</v>
      </c>
      <c r="CX80" s="47">
        <v>42.530832245901642</v>
      </c>
      <c r="CY80" s="47">
        <v>100.36230079032258</v>
      </c>
      <c r="CZ80" s="47">
        <v>193.53164826470589</v>
      </c>
      <c r="DA80" s="46" t="s">
        <v>457</v>
      </c>
      <c r="DB80" s="46" t="s">
        <v>457</v>
      </c>
      <c r="DC80" s="46" t="s">
        <v>457</v>
      </c>
      <c r="DD80" s="46" t="s">
        <v>457</v>
      </c>
      <c r="DE80" s="47">
        <v>180.8219135862069</v>
      </c>
      <c r="DF80" s="47">
        <v>193.94433036363637</v>
      </c>
      <c r="DG80" s="47">
        <v>59.149672799999998</v>
      </c>
      <c r="DH80" s="47">
        <v>38.741220967213117</v>
      </c>
      <c r="DI80" s="47">
        <v>14.067296703125001</v>
      </c>
      <c r="DJ80" s="47">
        <v>10.974083571428572</v>
      </c>
      <c r="DK80" s="47">
        <v>7.8901759016393447</v>
      </c>
      <c r="DL80" s="47">
        <v>13.845170677419354</v>
      </c>
      <c r="DM80" s="47">
        <v>19.227949206349205</v>
      </c>
      <c r="DN80" s="47">
        <v>33.374380100000003</v>
      </c>
    </row>
    <row r="81" spans="1:118" x14ac:dyDescent="0.15">
      <c r="A81" s="45"/>
      <c r="B81" s="45" t="s">
        <v>443</v>
      </c>
      <c r="C81" s="48" t="s">
        <v>55</v>
      </c>
      <c r="D81" s="48" t="s">
        <v>55</v>
      </c>
      <c r="E81" s="48" t="s">
        <v>55</v>
      </c>
      <c r="F81" s="48" t="s">
        <v>55</v>
      </c>
      <c r="G81" s="48" t="s">
        <v>55</v>
      </c>
      <c r="H81" s="48" t="s">
        <v>55</v>
      </c>
      <c r="I81" s="48" t="s">
        <v>55</v>
      </c>
      <c r="J81" s="48" t="s">
        <v>55</v>
      </c>
      <c r="K81" s="48" t="s">
        <v>457</v>
      </c>
      <c r="L81" s="48" t="s">
        <v>457</v>
      </c>
      <c r="M81" s="48" t="s">
        <v>457</v>
      </c>
      <c r="N81" s="48" t="s">
        <v>457</v>
      </c>
      <c r="O81" s="48" t="s">
        <v>457</v>
      </c>
      <c r="P81" s="48" t="s">
        <v>457</v>
      </c>
      <c r="Q81" s="48" t="s">
        <v>457</v>
      </c>
      <c r="R81" s="48" t="s">
        <v>457</v>
      </c>
      <c r="S81" s="48" t="s">
        <v>457</v>
      </c>
      <c r="T81" s="48" t="s">
        <v>457</v>
      </c>
      <c r="U81" s="48" t="s">
        <v>457</v>
      </c>
      <c r="V81" s="48" t="s">
        <v>457</v>
      </c>
      <c r="W81" s="48" t="s">
        <v>457</v>
      </c>
      <c r="X81" s="48" t="s">
        <v>55</v>
      </c>
      <c r="Y81" s="48" t="s">
        <v>55</v>
      </c>
      <c r="Z81" s="48" t="s">
        <v>55</v>
      </c>
      <c r="AA81" s="49">
        <v>18.361640000000001</v>
      </c>
      <c r="AB81" s="48" t="s">
        <v>55</v>
      </c>
      <c r="AC81" s="48" t="s">
        <v>55</v>
      </c>
      <c r="AD81" s="48" t="s">
        <v>55</v>
      </c>
      <c r="AE81" s="48" t="s">
        <v>55</v>
      </c>
      <c r="AF81" s="48" t="s">
        <v>55</v>
      </c>
      <c r="AG81" s="49">
        <v>11.70683</v>
      </c>
      <c r="AH81" s="49">
        <v>12.390825</v>
      </c>
      <c r="AI81" s="49">
        <v>8.8380510000000001</v>
      </c>
      <c r="AJ81" s="49">
        <v>12.420617999999999</v>
      </c>
      <c r="AK81" s="49">
        <v>17.424139</v>
      </c>
      <c r="AL81" s="49">
        <v>47.032826999999997</v>
      </c>
      <c r="AM81" s="48" t="s">
        <v>55</v>
      </c>
      <c r="AN81" s="48" t="s">
        <v>55</v>
      </c>
      <c r="AO81" s="49">
        <v>46.229936000000002</v>
      </c>
      <c r="AP81" s="49">
        <v>50.335000999999998</v>
      </c>
      <c r="AQ81" s="48" t="s">
        <v>55</v>
      </c>
      <c r="AR81" s="48" t="s">
        <v>55</v>
      </c>
      <c r="AS81" s="48" t="s">
        <v>457</v>
      </c>
      <c r="AT81" s="48" t="s">
        <v>457</v>
      </c>
      <c r="AU81" s="48" t="s">
        <v>55</v>
      </c>
      <c r="AV81" s="48" t="s">
        <v>55</v>
      </c>
      <c r="AW81" s="48" t="s">
        <v>457</v>
      </c>
      <c r="AX81" s="48" t="s">
        <v>457</v>
      </c>
      <c r="AY81" s="48" t="s">
        <v>457</v>
      </c>
      <c r="AZ81" s="48" t="s">
        <v>457</v>
      </c>
      <c r="BA81" s="49">
        <v>76.252059000000003</v>
      </c>
      <c r="BB81" s="49">
        <v>113.833996</v>
      </c>
      <c r="BC81" s="49">
        <v>163.512416</v>
      </c>
      <c r="BD81" s="49">
        <v>208.37768299999999</v>
      </c>
      <c r="BE81" s="48" t="s">
        <v>457</v>
      </c>
      <c r="BF81" s="48" t="s">
        <v>457</v>
      </c>
      <c r="BG81" s="49">
        <v>138.445583</v>
      </c>
      <c r="BH81" s="49">
        <v>256.79642699999999</v>
      </c>
      <c r="BI81" s="49">
        <v>241.473184</v>
      </c>
      <c r="BJ81" s="48" t="s">
        <v>457</v>
      </c>
      <c r="BK81" s="48" t="s">
        <v>457</v>
      </c>
      <c r="BL81" s="48" t="s">
        <v>457</v>
      </c>
      <c r="BM81" s="49">
        <v>95.748778000000001</v>
      </c>
      <c r="BN81" s="49">
        <v>113.075121</v>
      </c>
      <c r="BO81" s="49">
        <v>114.48807600000001</v>
      </c>
      <c r="BP81" s="49">
        <v>117.73178900000001</v>
      </c>
      <c r="BQ81" s="49">
        <v>210.112022</v>
      </c>
      <c r="BR81" s="49">
        <v>198.312016</v>
      </c>
      <c r="BS81" s="48" t="s">
        <v>457</v>
      </c>
      <c r="BT81" s="48" t="s">
        <v>457</v>
      </c>
      <c r="BU81" s="48" t="s">
        <v>457</v>
      </c>
      <c r="BV81" s="49">
        <v>118.382345</v>
      </c>
      <c r="BW81" s="49">
        <v>120.286125</v>
      </c>
      <c r="BX81" s="48" t="s">
        <v>457</v>
      </c>
      <c r="BY81" s="49">
        <v>152.61445499999999</v>
      </c>
      <c r="BZ81" s="49">
        <v>144.696898</v>
      </c>
      <c r="CA81" s="49">
        <v>36.357605</v>
      </c>
      <c r="CB81" s="49">
        <v>35.731507000000001</v>
      </c>
      <c r="CC81" s="49">
        <v>19.691403999999999</v>
      </c>
      <c r="CD81" s="49">
        <v>25.073373</v>
      </c>
      <c r="CE81" s="49">
        <v>23.584220999999999</v>
      </c>
      <c r="CF81" s="49">
        <v>13.975630000000001</v>
      </c>
      <c r="CG81" s="49">
        <v>12.686794000000001</v>
      </c>
      <c r="CH81" s="49">
        <v>14.311812</v>
      </c>
      <c r="CI81" s="49">
        <v>16.647912000000002</v>
      </c>
      <c r="CJ81" s="49">
        <v>21.167164</v>
      </c>
      <c r="CK81" s="49">
        <v>22.727575000000002</v>
      </c>
      <c r="CL81" s="49">
        <v>24.333416</v>
      </c>
      <c r="CM81" s="49">
        <v>20.256637999999999</v>
      </c>
      <c r="CN81" s="49">
        <v>19.470503999999998</v>
      </c>
      <c r="CO81" s="49">
        <v>27.184725</v>
      </c>
      <c r="CP81" s="49">
        <v>26.965316999999999</v>
      </c>
      <c r="CQ81" s="49">
        <v>28.389288000000001</v>
      </c>
      <c r="CR81" s="49">
        <v>23.425180999999998</v>
      </c>
      <c r="CS81" s="49">
        <v>29.461777999999999</v>
      </c>
      <c r="CT81" s="49">
        <v>48.089663000000002</v>
      </c>
      <c r="CU81" s="49">
        <v>48.214655999999998</v>
      </c>
      <c r="CV81" s="49">
        <v>59.239508999999998</v>
      </c>
      <c r="CW81" s="49">
        <v>55.396751999999999</v>
      </c>
      <c r="CX81" s="49">
        <v>50.645043000000001</v>
      </c>
      <c r="CY81" s="49">
        <v>254.30329599999999</v>
      </c>
      <c r="CZ81" s="49">
        <v>204.850604</v>
      </c>
      <c r="DA81" s="48" t="s">
        <v>457</v>
      </c>
      <c r="DB81" s="48" t="s">
        <v>457</v>
      </c>
      <c r="DC81" s="48" t="s">
        <v>457</v>
      </c>
      <c r="DD81" s="48" t="s">
        <v>457</v>
      </c>
      <c r="DE81" s="49">
        <v>193.54909000000001</v>
      </c>
      <c r="DF81" s="49">
        <v>224.19661500000001</v>
      </c>
      <c r="DG81" s="49">
        <v>64.777191000000002</v>
      </c>
      <c r="DH81" s="49">
        <v>67.985781000000003</v>
      </c>
      <c r="DI81" s="49">
        <v>16.539145000000001</v>
      </c>
      <c r="DJ81" s="49">
        <v>15.706237</v>
      </c>
      <c r="DK81" s="49">
        <v>8.9894510000000007</v>
      </c>
      <c r="DL81" s="49">
        <v>22.438874999999999</v>
      </c>
      <c r="DM81" s="49">
        <v>24.713898</v>
      </c>
      <c r="DN81" s="49">
        <v>132.00072900000001</v>
      </c>
    </row>
    <row r="82" spans="1:118" x14ac:dyDescent="0.15">
      <c r="A82" s="45"/>
      <c r="B82" s="45" t="s">
        <v>444</v>
      </c>
      <c r="C82" s="48" t="s">
        <v>55</v>
      </c>
      <c r="D82" s="48" t="s">
        <v>55</v>
      </c>
      <c r="E82" s="48" t="s">
        <v>55</v>
      </c>
      <c r="F82" s="48" t="s">
        <v>55</v>
      </c>
      <c r="G82" s="48" t="s">
        <v>55</v>
      </c>
      <c r="H82" s="48" t="s">
        <v>55</v>
      </c>
      <c r="I82" s="48" t="s">
        <v>55</v>
      </c>
      <c r="J82" s="48" t="s">
        <v>55</v>
      </c>
      <c r="K82" s="48" t="s">
        <v>457</v>
      </c>
      <c r="L82" s="48" t="s">
        <v>457</v>
      </c>
      <c r="M82" s="48" t="s">
        <v>457</v>
      </c>
      <c r="N82" s="48" t="s">
        <v>457</v>
      </c>
      <c r="O82" s="48" t="s">
        <v>457</v>
      </c>
      <c r="P82" s="48" t="s">
        <v>457</v>
      </c>
      <c r="Q82" s="48" t="s">
        <v>457</v>
      </c>
      <c r="R82" s="48" t="s">
        <v>457</v>
      </c>
      <c r="S82" s="48" t="s">
        <v>457</v>
      </c>
      <c r="T82" s="48" t="s">
        <v>457</v>
      </c>
      <c r="U82" s="48" t="s">
        <v>457</v>
      </c>
      <c r="V82" s="48" t="s">
        <v>457</v>
      </c>
      <c r="W82" s="48" t="s">
        <v>457</v>
      </c>
      <c r="X82" s="48" t="s">
        <v>55</v>
      </c>
      <c r="Y82" s="48" t="s">
        <v>55</v>
      </c>
      <c r="Z82" s="48" t="s">
        <v>55</v>
      </c>
      <c r="AA82" s="49">
        <v>16.384027</v>
      </c>
      <c r="AB82" s="48" t="s">
        <v>55</v>
      </c>
      <c r="AC82" s="48" t="s">
        <v>55</v>
      </c>
      <c r="AD82" s="48" t="s">
        <v>55</v>
      </c>
      <c r="AE82" s="48" t="s">
        <v>55</v>
      </c>
      <c r="AF82" s="48" t="s">
        <v>55</v>
      </c>
      <c r="AG82" s="49">
        <v>10.049459000000001</v>
      </c>
      <c r="AH82" s="49">
        <v>7.9711439999999998</v>
      </c>
      <c r="AI82" s="49">
        <v>7.9344099999999997</v>
      </c>
      <c r="AJ82" s="49">
        <v>8.8160109999999996</v>
      </c>
      <c r="AK82" s="49">
        <v>12.348057000000001</v>
      </c>
      <c r="AL82" s="49">
        <v>17.280390000000001</v>
      </c>
      <c r="AM82" s="48" t="s">
        <v>55</v>
      </c>
      <c r="AN82" s="48" t="s">
        <v>55</v>
      </c>
      <c r="AO82" s="49">
        <v>42.604435000000002</v>
      </c>
      <c r="AP82" s="49">
        <v>26.671719</v>
      </c>
      <c r="AQ82" s="48" t="s">
        <v>55</v>
      </c>
      <c r="AR82" s="48" t="s">
        <v>55</v>
      </c>
      <c r="AS82" s="48" t="s">
        <v>457</v>
      </c>
      <c r="AT82" s="48" t="s">
        <v>457</v>
      </c>
      <c r="AU82" s="48" t="s">
        <v>55</v>
      </c>
      <c r="AV82" s="48" t="s">
        <v>55</v>
      </c>
      <c r="AW82" s="48" t="s">
        <v>457</v>
      </c>
      <c r="AX82" s="48" t="s">
        <v>457</v>
      </c>
      <c r="AY82" s="48" t="s">
        <v>457</v>
      </c>
      <c r="AZ82" s="48" t="s">
        <v>457</v>
      </c>
      <c r="BA82" s="49">
        <v>62.195180999999998</v>
      </c>
      <c r="BB82" s="49">
        <v>70.077089000000001</v>
      </c>
      <c r="BC82" s="49">
        <v>90.051246000000006</v>
      </c>
      <c r="BD82" s="49">
        <v>161.711871</v>
      </c>
      <c r="BE82" s="48" t="s">
        <v>457</v>
      </c>
      <c r="BF82" s="48" t="s">
        <v>457</v>
      </c>
      <c r="BG82" s="49">
        <v>113.459701</v>
      </c>
      <c r="BH82" s="49">
        <v>132.06823399999999</v>
      </c>
      <c r="BI82" s="49">
        <v>232.49059299999999</v>
      </c>
      <c r="BJ82" s="48" t="s">
        <v>457</v>
      </c>
      <c r="BK82" s="48" t="s">
        <v>457</v>
      </c>
      <c r="BL82" s="48" t="s">
        <v>457</v>
      </c>
      <c r="BM82" s="49">
        <v>81.755463000000006</v>
      </c>
      <c r="BN82" s="49">
        <v>89.883087000000003</v>
      </c>
      <c r="BO82" s="49">
        <v>97.399279000000007</v>
      </c>
      <c r="BP82" s="49">
        <v>71.537144999999995</v>
      </c>
      <c r="BQ82" s="49">
        <v>63.075107000000003</v>
      </c>
      <c r="BR82" s="49">
        <v>149.90257199999999</v>
      </c>
      <c r="BS82" s="48" t="s">
        <v>457</v>
      </c>
      <c r="BT82" s="48" t="s">
        <v>457</v>
      </c>
      <c r="BU82" s="48" t="s">
        <v>457</v>
      </c>
      <c r="BV82" s="49">
        <v>112.793831</v>
      </c>
      <c r="BW82" s="49">
        <v>111.01287600000001</v>
      </c>
      <c r="BX82" s="48" t="s">
        <v>457</v>
      </c>
      <c r="BY82" s="49">
        <v>118.431472</v>
      </c>
      <c r="BZ82" s="49">
        <v>17.925685999999999</v>
      </c>
      <c r="CA82" s="49">
        <v>19.261078999999999</v>
      </c>
      <c r="CB82" s="49">
        <v>18.982800000000001</v>
      </c>
      <c r="CC82" s="49">
        <v>13.552607</v>
      </c>
      <c r="CD82" s="49">
        <v>11.766766000000001</v>
      </c>
      <c r="CE82" s="49">
        <v>11.099755999999999</v>
      </c>
      <c r="CF82" s="49">
        <v>9.8606440000000006</v>
      </c>
      <c r="CG82" s="49">
        <v>8.2563069999999996</v>
      </c>
      <c r="CH82" s="49">
        <v>9.9274850000000008</v>
      </c>
      <c r="CI82" s="49">
        <v>10.168639000000001</v>
      </c>
      <c r="CJ82" s="49">
        <v>15.532816</v>
      </c>
      <c r="CK82" s="49">
        <v>20.302426000000001</v>
      </c>
      <c r="CL82" s="49">
        <v>16.130177</v>
      </c>
      <c r="CM82" s="49">
        <v>16.796330999999999</v>
      </c>
      <c r="CN82" s="49">
        <v>12.95049</v>
      </c>
      <c r="CO82" s="49">
        <v>13.372616000000001</v>
      </c>
      <c r="CP82" s="49">
        <v>22.302695</v>
      </c>
      <c r="CQ82" s="49">
        <v>18.527284000000002</v>
      </c>
      <c r="CR82" s="49">
        <v>19.022666000000001</v>
      </c>
      <c r="CS82" s="49">
        <v>18.829937999999999</v>
      </c>
      <c r="CT82" s="49">
        <v>24.791675999999999</v>
      </c>
      <c r="CU82" s="49">
        <v>38.571162000000001</v>
      </c>
      <c r="CV82" s="49">
        <v>38.237192999999998</v>
      </c>
      <c r="CW82" s="49">
        <v>34.066333</v>
      </c>
      <c r="CX82" s="49">
        <v>35.089213000000001</v>
      </c>
      <c r="CY82" s="49">
        <v>48.089393999999999</v>
      </c>
      <c r="CZ82" s="49">
        <v>181.03683000000001</v>
      </c>
      <c r="DA82" s="48" t="s">
        <v>457</v>
      </c>
      <c r="DB82" s="48" t="s">
        <v>457</v>
      </c>
      <c r="DC82" s="48" t="s">
        <v>457</v>
      </c>
      <c r="DD82" s="48" t="s">
        <v>457</v>
      </c>
      <c r="DE82" s="49">
        <v>167.80111400000001</v>
      </c>
      <c r="DF82" s="49">
        <v>174.288793</v>
      </c>
      <c r="DG82" s="49">
        <v>53.244430000000001</v>
      </c>
      <c r="DH82" s="49">
        <v>12.400276</v>
      </c>
      <c r="DI82" s="49">
        <v>12.07368</v>
      </c>
      <c r="DJ82" s="49">
        <v>7.0506580000000003</v>
      </c>
      <c r="DK82" s="49">
        <v>6.6053949999999997</v>
      </c>
      <c r="DL82" s="49">
        <v>5.7703980000000001</v>
      </c>
      <c r="DM82" s="49">
        <v>14.047575</v>
      </c>
      <c r="DN82" s="49">
        <v>12.006014</v>
      </c>
    </row>
    <row r="83" spans="1:118" x14ac:dyDescent="0.15">
      <c r="A83" s="45"/>
      <c r="B83" s="45" t="s">
        <v>445</v>
      </c>
      <c r="C83" s="48" t="s">
        <v>55</v>
      </c>
      <c r="D83" s="48" t="s">
        <v>55</v>
      </c>
      <c r="E83" s="48" t="s">
        <v>55</v>
      </c>
      <c r="F83" s="48" t="s">
        <v>55</v>
      </c>
      <c r="G83" s="48" t="s">
        <v>55</v>
      </c>
      <c r="H83" s="48" t="s">
        <v>55</v>
      </c>
      <c r="I83" s="48" t="s">
        <v>55</v>
      </c>
      <c r="J83" s="48" t="s">
        <v>55</v>
      </c>
      <c r="K83" s="48" t="s">
        <v>457</v>
      </c>
      <c r="L83" s="48" t="s">
        <v>457</v>
      </c>
      <c r="M83" s="48" t="s">
        <v>457</v>
      </c>
      <c r="N83" s="48" t="s">
        <v>457</v>
      </c>
      <c r="O83" s="48" t="s">
        <v>457</v>
      </c>
      <c r="P83" s="48" t="s">
        <v>457</v>
      </c>
      <c r="Q83" s="48" t="s">
        <v>457</v>
      </c>
      <c r="R83" s="48" t="s">
        <v>457</v>
      </c>
      <c r="S83" s="48" t="s">
        <v>457</v>
      </c>
      <c r="T83" s="48" t="s">
        <v>457</v>
      </c>
      <c r="U83" s="48" t="s">
        <v>457</v>
      </c>
      <c r="V83" s="48" t="s">
        <v>457</v>
      </c>
      <c r="W83" s="48" t="s">
        <v>457</v>
      </c>
      <c r="X83" s="48" t="s">
        <v>55</v>
      </c>
      <c r="Y83" s="48" t="s">
        <v>55</v>
      </c>
      <c r="Z83" s="48" t="s">
        <v>55</v>
      </c>
      <c r="AA83" s="49">
        <v>16.404833</v>
      </c>
      <c r="AB83" s="48" t="s">
        <v>55</v>
      </c>
      <c r="AC83" s="48" t="s">
        <v>55</v>
      </c>
      <c r="AD83" s="48" t="s">
        <v>55</v>
      </c>
      <c r="AE83" s="48" t="s">
        <v>55</v>
      </c>
      <c r="AF83" s="48" t="s">
        <v>55</v>
      </c>
      <c r="AG83" s="49">
        <v>10.049459000000001</v>
      </c>
      <c r="AH83" s="49">
        <v>7.9711439999999998</v>
      </c>
      <c r="AI83" s="49">
        <v>8.6911179999999995</v>
      </c>
      <c r="AJ83" s="49">
        <v>11.989523999999999</v>
      </c>
      <c r="AK83" s="49">
        <v>17.419782999999999</v>
      </c>
      <c r="AL83" s="49">
        <v>45.468711999999996</v>
      </c>
      <c r="AM83" s="48" t="s">
        <v>55</v>
      </c>
      <c r="AN83" s="48" t="s">
        <v>55</v>
      </c>
      <c r="AO83" s="49">
        <v>46.229936000000002</v>
      </c>
      <c r="AP83" s="49">
        <v>32.214232000000003</v>
      </c>
      <c r="AQ83" s="48" t="s">
        <v>55</v>
      </c>
      <c r="AR83" s="48" t="s">
        <v>55</v>
      </c>
      <c r="AS83" s="48" t="s">
        <v>457</v>
      </c>
      <c r="AT83" s="48" t="s">
        <v>457</v>
      </c>
      <c r="AU83" s="48" t="s">
        <v>55</v>
      </c>
      <c r="AV83" s="48" t="s">
        <v>55</v>
      </c>
      <c r="AW83" s="48" t="s">
        <v>457</v>
      </c>
      <c r="AX83" s="48" t="s">
        <v>457</v>
      </c>
      <c r="AY83" s="48" t="s">
        <v>457</v>
      </c>
      <c r="AZ83" s="48" t="s">
        <v>457</v>
      </c>
      <c r="BA83" s="49">
        <v>76.252059000000003</v>
      </c>
      <c r="BB83" s="49">
        <v>107.78464</v>
      </c>
      <c r="BC83" s="49">
        <v>157.66570300000001</v>
      </c>
      <c r="BD83" s="48" t="s">
        <v>457</v>
      </c>
      <c r="BE83" s="48" t="s">
        <v>457</v>
      </c>
      <c r="BF83" s="48" t="s">
        <v>457</v>
      </c>
      <c r="BG83" s="49">
        <v>126.40476700000001</v>
      </c>
      <c r="BH83" s="49">
        <v>239.029391</v>
      </c>
      <c r="BI83" s="48" t="s">
        <v>457</v>
      </c>
      <c r="BJ83" s="48" t="s">
        <v>457</v>
      </c>
      <c r="BK83" s="48" t="s">
        <v>457</v>
      </c>
      <c r="BL83" s="48" t="s">
        <v>457</v>
      </c>
      <c r="BM83" s="49">
        <v>92.470892000000006</v>
      </c>
      <c r="BN83" s="49">
        <v>113.075121</v>
      </c>
      <c r="BO83" s="49">
        <v>106.600994</v>
      </c>
      <c r="BP83" s="49">
        <v>78.913994000000002</v>
      </c>
      <c r="BQ83" s="49">
        <v>156.27653599999999</v>
      </c>
      <c r="BR83" s="48" t="s">
        <v>457</v>
      </c>
      <c r="BS83" s="48" t="s">
        <v>457</v>
      </c>
      <c r="BT83" s="48" t="s">
        <v>457</v>
      </c>
      <c r="BU83" s="48" t="s">
        <v>457</v>
      </c>
      <c r="BV83" s="49">
        <v>117.99340100000001</v>
      </c>
      <c r="BW83" s="48" t="s">
        <v>457</v>
      </c>
      <c r="BX83" s="48" t="s">
        <v>457</v>
      </c>
      <c r="BY83" s="49">
        <v>144.83913000000001</v>
      </c>
      <c r="BZ83" s="49">
        <v>20.329393</v>
      </c>
      <c r="CA83" s="49">
        <v>34.863757999999997</v>
      </c>
      <c r="CB83" s="49">
        <v>19.054310000000001</v>
      </c>
      <c r="CC83" s="49">
        <v>13.609878</v>
      </c>
      <c r="CD83" s="49">
        <v>21.422259</v>
      </c>
      <c r="CE83" s="49">
        <v>11.335789</v>
      </c>
      <c r="CF83" s="49">
        <v>10.158682000000001</v>
      </c>
      <c r="CG83" s="49">
        <v>10.595404</v>
      </c>
      <c r="CH83" s="49">
        <v>12.734244</v>
      </c>
      <c r="CI83" s="49">
        <v>16.137481000000001</v>
      </c>
      <c r="CJ83" s="49">
        <v>21.031040999999998</v>
      </c>
      <c r="CK83" s="49">
        <v>22.039356999999999</v>
      </c>
      <c r="CL83" s="49">
        <v>16.816942000000001</v>
      </c>
      <c r="CM83" s="49">
        <v>18.057237000000001</v>
      </c>
      <c r="CN83" s="49">
        <v>13.149606</v>
      </c>
      <c r="CO83" s="49">
        <v>24.424565000000001</v>
      </c>
      <c r="CP83" s="49">
        <v>26.376714</v>
      </c>
      <c r="CQ83" s="49">
        <v>19.478417</v>
      </c>
      <c r="CR83" s="49">
        <v>20.675926</v>
      </c>
      <c r="CS83" s="49">
        <v>27.801701999999999</v>
      </c>
      <c r="CT83" s="49">
        <v>39.669052000000001</v>
      </c>
      <c r="CU83" s="49">
        <v>44.962916</v>
      </c>
      <c r="CV83" s="49">
        <v>55.863629000000003</v>
      </c>
      <c r="CW83" s="49">
        <v>41.196840999999999</v>
      </c>
      <c r="CX83" s="49">
        <v>47.405487999999998</v>
      </c>
      <c r="CY83" s="49">
        <v>195.98562200000001</v>
      </c>
      <c r="CZ83" s="48" t="s">
        <v>457</v>
      </c>
      <c r="DA83" s="48" t="s">
        <v>457</v>
      </c>
      <c r="DB83" s="48" t="s">
        <v>457</v>
      </c>
      <c r="DC83" s="48" t="s">
        <v>457</v>
      </c>
      <c r="DD83" s="48" t="s">
        <v>457</v>
      </c>
      <c r="DE83" s="49">
        <v>181.51985199999999</v>
      </c>
      <c r="DF83" s="48" t="s">
        <v>457</v>
      </c>
      <c r="DG83" s="49">
        <v>64.777191000000002</v>
      </c>
      <c r="DH83" s="49">
        <v>12.400276</v>
      </c>
      <c r="DI83" s="49">
        <v>12.837440000000001</v>
      </c>
      <c r="DJ83" s="49">
        <v>7.3431319999999998</v>
      </c>
      <c r="DK83" s="49">
        <v>7.3730840000000004</v>
      </c>
      <c r="DL83" s="49">
        <v>22.386469000000002</v>
      </c>
      <c r="DM83" s="49">
        <v>15.284806</v>
      </c>
      <c r="DN83" s="49">
        <v>125.84538499999999</v>
      </c>
    </row>
    <row r="84" spans="1:118" x14ac:dyDescent="0.15">
      <c r="A84" s="4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row>
    <row r="85" spans="1:118" x14ac:dyDescent="0.15">
      <c r="A85" s="34" t="s">
        <v>459</v>
      </c>
    </row>
    <row r="87" spans="1:118" x14ac:dyDescent="0.15">
      <c r="A87" s="34" t="s">
        <v>460</v>
      </c>
    </row>
    <row r="91" spans="1:118" ht="25" customHeight="1" x14ac:dyDescent="0.15">
      <c r="A91" s="50" t="s">
        <v>461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pageSetUpPr autoPageBreaks="0"/>
  </sheetPr>
  <dimension ref="A5:IU39"/>
  <sheetViews>
    <sheetView workbookViewId="0"/>
  </sheetViews>
  <sheetFormatPr baseColWidth="10" defaultColWidth="8.83203125" defaultRowHeight="11" x14ac:dyDescent="0.15"/>
  <cols>
    <col min="1" max="1" width="45.83203125" customWidth="1"/>
    <col min="2" max="97" width="14.83203125" customWidth="1"/>
  </cols>
  <sheetData>
    <row r="5" spans="1:255" ht="17" x14ac:dyDescent="0.2">
      <c r="A5" s="1" t="s">
        <v>462</v>
      </c>
    </row>
    <row r="7" spans="1:255" ht="12" x14ac:dyDescent="0.15">
      <c r="A7" s="2" t="s">
        <v>463</v>
      </c>
      <c r="B7" s="3" t="s">
        <v>464</v>
      </c>
      <c r="C7" t="s">
        <v>435</v>
      </c>
      <c r="D7" s="4" t="s">
        <v>4</v>
      </c>
      <c r="E7" s="3" t="s">
        <v>465</v>
      </c>
      <c r="F7" t="s">
        <v>8</v>
      </c>
    </row>
    <row r="8" spans="1:255" x14ac:dyDescent="0.15">
      <c r="A8" s="4"/>
      <c r="B8" s="3" t="s">
        <v>466</v>
      </c>
      <c r="C8" t="s">
        <v>3</v>
      </c>
      <c r="D8" s="4" t="s">
        <v>4</v>
      </c>
      <c r="E8" s="3" t="s">
        <v>467</v>
      </c>
      <c r="F8" t="s">
        <v>6</v>
      </c>
    </row>
    <row r="9" spans="1:255" x14ac:dyDescent="0.15">
      <c r="A9" s="4"/>
      <c r="B9" s="3" t="s">
        <v>468</v>
      </c>
      <c r="C9" t="s">
        <v>10</v>
      </c>
      <c r="D9" s="4" t="s">
        <v>4</v>
      </c>
      <c r="E9" s="3" t="s">
        <v>469</v>
      </c>
      <c r="F9" s="5" t="s">
        <v>12</v>
      </c>
    </row>
    <row r="10" spans="1:255" x14ac:dyDescent="0.15">
      <c r="A10" s="4"/>
      <c r="B10" s="3" t="s">
        <v>470</v>
      </c>
      <c r="C10" t="s">
        <v>14</v>
      </c>
      <c r="D10" s="4" t="s">
        <v>4</v>
      </c>
      <c r="E10" s="27"/>
      <c r="F10" s="27"/>
    </row>
    <row r="13" spans="1:255" x14ac:dyDescent="0.15">
      <c r="A13" s="6" t="s">
        <v>471</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ht="24" x14ac:dyDescent="0.15">
      <c r="A14" s="7" t="s">
        <v>256</v>
      </c>
      <c r="B14" s="38">
        <v>35795</v>
      </c>
      <c r="C14" s="38">
        <v>36616</v>
      </c>
      <c r="D14" s="38">
        <v>36707</v>
      </c>
      <c r="E14" s="38">
        <v>36799</v>
      </c>
      <c r="F14" s="38">
        <v>36891</v>
      </c>
      <c r="G14" s="38">
        <v>36981</v>
      </c>
      <c r="H14" s="38">
        <v>37072</v>
      </c>
      <c r="I14" s="38">
        <v>37164</v>
      </c>
      <c r="J14" s="38">
        <v>37256</v>
      </c>
      <c r="K14" s="38">
        <v>37346</v>
      </c>
      <c r="L14" s="38">
        <v>37437</v>
      </c>
      <c r="M14" s="38">
        <v>37529</v>
      </c>
      <c r="N14" s="38">
        <v>37621</v>
      </c>
      <c r="O14" s="38">
        <v>37711</v>
      </c>
      <c r="P14" s="38">
        <v>37802</v>
      </c>
      <c r="Q14" s="38">
        <v>37894</v>
      </c>
      <c r="R14" s="38">
        <v>37986</v>
      </c>
      <c r="S14" s="38">
        <v>38077</v>
      </c>
      <c r="T14" s="38">
        <v>38168</v>
      </c>
      <c r="U14" s="38">
        <v>38260</v>
      </c>
      <c r="V14" s="38">
        <v>38352</v>
      </c>
      <c r="W14" s="38">
        <v>38442</v>
      </c>
      <c r="X14" s="38">
        <v>38533</v>
      </c>
      <c r="Y14" s="38">
        <v>38625</v>
      </c>
      <c r="Z14" s="38">
        <v>38717</v>
      </c>
      <c r="AA14" s="38">
        <v>38807</v>
      </c>
      <c r="AB14" s="38">
        <v>38898</v>
      </c>
      <c r="AC14" s="38">
        <v>38990</v>
      </c>
      <c r="AD14" s="38">
        <v>39082</v>
      </c>
      <c r="AE14" s="38">
        <v>39172</v>
      </c>
      <c r="AF14" s="38">
        <v>39263</v>
      </c>
      <c r="AG14" s="38">
        <v>39355</v>
      </c>
      <c r="AH14" s="38">
        <v>39447</v>
      </c>
      <c r="AI14" s="38">
        <v>39538</v>
      </c>
      <c r="AJ14" s="38">
        <v>39629</v>
      </c>
      <c r="AK14" s="38">
        <v>39721</v>
      </c>
      <c r="AL14" s="38">
        <v>39813</v>
      </c>
      <c r="AM14" s="38">
        <v>39903</v>
      </c>
      <c r="AN14" s="38">
        <v>39994</v>
      </c>
      <c r="AO14" s="38">
        <v>40086</v>
      </c>
      <c r="AP14" s="38">
        <v>40178</v>
      </c>
      <c r="AQ14" s="38">
        <v>40268</v>
      </c>
      <c r="AR14" s="38">
        <v>40359</v>
      </c>
      <c r="AS14" s="38">
        <v>40451</v>
      </c>
      <c r="AT14" s="38">
        <v>40543</v>
      </c>
      <c r="AU14" s="38">
        <v>40633</v>
      </c>
      <c r="AV14" s="38">
        <v>40724</v>
      </c>
      <c r="AW14" s="38">
        <v>40816</v>
      </c>
      <c r="AX14" s="38">
        <v>40908</v>
      </c>
      <c r="AY14" s="38">
        <v>40999</v>
      </c>
      <c r="AZ14" s="38">
        <v>41090</v>
      </c>
      <c r="BA14" s="38">
        <v>41182</v>
      </c>
      <c r="BB14" s="38">
        <v>41274</v>
      </c>
      <c r="BC14" s="38">
        <v>41364</v>
      </c>
      <c r="BD14" s="38">
        <v>41455</v>
      </c>
      <c r="BE14" s="38">
        <v>41547</v>
      </c>
      <c r="BF14" s="38">
        <v>41639</v>
      </c>
      <c r="BG14" s="38">
        <v>41729</v>
      </c>
      <c r="BH14" s="38">
        <v>41820</v>
      </c>
      <c r="BI14" s="38">
        <v>41912</v>
      </c>
      <c r="BJ14" s="38">
        <v>42004</v>
      </c>
      <c r="BK14" s="38">
        <v>42094</v>
      </c>
      <c r="BL14" s="38">
        <v>42185</v>
      </c>
      <c r="BM14" s="38">
        <v>42277</v>
      </c>
      <c r="BN14" s="38">
        <v>42369</v>
      </c>
      <c r="BO14" s="38">
        <v>42460</v>
      </c>
      <c r="BP14" s="38">
        <v>42551</v>
      </c>
      <c r="BQ14" s="38">
        <v>42643</v>
      </c>
      <c r="BR14" s="38">
        <v>42735</v>
      </c>
      <c r="BS14" s="38">
        <v>42825</v>
      </c>
      <c r="BT14" s="38">
        <v>42916</v>
      </c>
      <c r="BU14" s="38">
        <v>43008</v>
      </c>
      <c r="BV14" s="38">
        <v>43100</v>
      </c>
      <c r="BW14" s="38">
        <v>43190</v>
      </c>
      <c r="BX14" s="38">
        <v>43281</v>
      </c>
      <c r="BY14" s="38">
        <v>43373</v>
      </c>
      <c r="BZ14" s="38">
        <v>43465</v>
      </c>
      <c r="CA14" s="38">
        <v>43555</v>
      </c>
      <c r="CB14" s="38">
        <v>43646</v>
      </c>
      <c r="CC14" s="38">
        <v>43738</v>
      </c>
      <c r="CD14" s="38">
        <v>43830</v>
      </c>
      <c r="CE14" s="38">
        <v>43921</v>
      </c>
      <c r="CF14" s="38">
        <v>44012</v>
      </c>
      <c r="CG14" s="38">
        <v>44104</v>
      </c>
      <c r="CH14" s="38">
        <v>44196</v>
      </c>
      <c r="CI14" s="38">
        <v>44286</v>
      </c>
      <c r="CJ14" s="38">
        <v>44377</v>
      </c>
      <c r="CK14" s="38">
        <v>44469</v>
      </c>
      <c r="CL14" s="38">
        <v>44561</v>
      </c>
      <c r="CM14" s="38">
        <v>44651</v>
      </c>
      <c r="CN14" s="38">
        <v>44742</v>
      </c>
      <c r="CO14" s="38">
        <v>44834</v>
      </c>
      <c r="CP14" s="38">
        <v>44926</v>
      </c>
      <c r="CQ14" s="38">
        <v>45016</v>
      </c>
      <c r="CR14" s="38">
        <v>45107</v>
      </c>
      <c r="CS14" s="38">
        <v>45199</v>
      </c>
    </row>
    <row r="15" spans="1:255" ht="12" x14ac:dyDescent="0.15">
      <c r="A15" s="7" t="s">
        <v>472</v>
      </c>
      <c r="B15" s="38">
        <v>35856</v>
      </c>
      <c r="C15" s="38">
        <v>36647</v>
      </c>
      <c r="D15" s="38">
        <v>36738</v>
      </c>
      <c r="E15" s="38">
        <v>36829</v>
      </c>
      <c r="F15" s="38">
        <v>36951</v>
      </c>
      <c r="G15" s="38">
        <v>37011</v>
      </c>
      <c r="H15" s="38">
        <v>37102</v>
      </c>
      <c r="I15" s="38">
        <v>37194</v>
      </c>
      <c r="J15" s="38">
        <v>37382</v>
      </c>
      <c r="K15" s="38">
        <v>37406</v>
      </c>
      <c r="L15" s="38">
        <v>37467</v>
      </c>
      <c r="M15" s="38">
        <v>37594</v>
      </c>
      <c r="N15" s="38">
        <v>37799</v>
      </c>
      <c r="O15" s="38">
        <v>37755</v>
      </c>
      <c r="P15" s="38">
        <v>37890</v>
      </c>
      <c r="Q15" s="38">
        <v>37964</v>
      </c>
      <c r="R15" s="38">
        <v>38168</v>
      </c>
      <c r="S15" s="38">
        <v>38107</v>
      </c>
      <c r="T15" s="38">
        <v>38240</v>
      </c>
      <c r="U15" s="38">
        <v>38292</v>
      </c>
      <c r="V15" s="38">
        <v>38533</v>
      </c>
      <c r="W15" s="38">
        <v>38490</v>
      </c>
      <c r="X15" s="38">
        <v>38593</v>
      </c>
      <c r="Y15" s="38">
        <v>38664</v>
      </c>
      <c r="Z15" s="38">
        <v>38898</v>
      </c>
      <c r="AA15" s="38">
        <v>38861</v>
      </c>
      <c r="AB15" s="38">
        <v>38966</v>
      </c>
      <c r="AC15" s="38">
        <v>39043</v>
      </c>
      <c r="AD15" s="38">
        <v>39142</v>
      </c>
      <c r="AE15" s="38">
        <v>39198</v>
      </c>
      <c r="AF15" s="38">
        <v>39307</v>
      </c>
      <c r="AG15" s="38">
        <v>39423</v>
      </c>
      <c r="AH15" s="38">
        <v>39505</v>
      </c>
      <c r="AI15" s="38">
        <v>39596</v>
      </c>
      <c r="AJ15" s="38">
        <v>39674</v>
      </c>
      <c r="AK15" s="38">
        <v>39751</v>
      </c>
      <c r="AL15" s="38">
        <v>39874</v>
      </c>
      <c r="AM15" s="38">
        <v>39931</v>
      </c>
      <c r="AN15" s="38">
        <v>40024</v>
      </c>
      <c r="AO15" s="38">
        <v>40113</v>
      </c>
      <c r="AP15" s="38">
        <v>40235</v>
      </c>
      <c r="AQ15" s="38">
        <v>40324</v>
      </c>
      <c r="AR15" s="38">
        <v>40421</v>
      </c>
      <c r="AS15" s="38">
        <v>40506</v>
      </c>
      <c r="AT15" s="38">
        <v>40603</v>
      </c>
      <c r="AU15" s="38">
        <v>40687</v>
      </c>
      <c r="AV15" s="38">
        <v>40785</v>
      </c>
      <c r="AW15" s="38">
        <v>40870</v>
      </c>
      <c r="AX15" s="38">
        <v>40974</v>
      </c>
      <c r="AY15" s="38">
        <v>41059</v>
      </c>
      <c r="AZ15" s="38">
        <v>41150</v>
      </c>
      <c r="BA15" s="38">
        <v>41234</v>
      </c>
      <c r="BB15" s="38">
        <v>41339</v>
      </c>
      <c r="BC15" s="38">
        <v>41394</v>
      </c>
      <c r="BD15" s="38">
        <v>41514</v>
      </c>
      <c r="BE15" s="38">
        <v>41597</v>
      </c>
      <c r="BF15" s="38">
        <v>41703</v>
      </c>
      <c r="BG15" s="38">
        <v>41782</v>
      </c>
      <c r="BH15" s="38">
        <v>41878</v>
      </c>
      <c r="BI15" s="38">
        <v>41962</v>
      </c>
      <c r="BJ15" s="38">
        <v>42066</v>
      </c>
      <c r="BK15" s="38">
        <v>42144</v>
      </c>
      <c r="BL15" s="38">
        <v>42242</v>
      </c>
      <c r="BM15" s="38">
        <v>42307</v>
      </c>
      <c r="BN15" s="38">
        <v>42430</v>
      </c>
      <c r="BO15" s="38">
        <v>42509</v>
      </c>
      <c r="BP15" s="38">
        <v>42607</v>
      </c>
      <c r="BQ15" s="38">
        <v>42699</v>
      </c>
      <c r="BR15" s="38">
        <v>42795</v>
      </c>
      <c r="BS15" s="38">
        <v>42872</v>
      </c>
      <c r="BT15" s="38">
        <v>42975</v>
      </c>
      <c r="BU15" s="38">
        <v>43063</v>
      </c>
      <c r="BV15" s="38">
        <v>43161</v>
      </c>
      <c r="BW15" s="38">
        <v>43243</v>
      </c>
      <c r="BX15" s="38">
        <v>43335</v>
      </c>
      <c r="BY15" s="38">
        <v>43425</v>
      </c>
      <c r="BZ15" s="38">
        <v>43524</v>
      </c>
      <c r="CA15" s="38">
        <v>43608</v>
      </c>
      <c r="CB15" s="38">
        <v>43700</v>
      </c>
      <c r="CC15" s="38">
        <v>43791</v>
      </c>
      <c r="CD15" s="38">
        <v>43893</v>
      </c>
      <c r="CE15" s="38">
        <v>43971</v>
      </c>
      <c r="CF15" s="38">
        <v>44064</v>
      </c>
      <c r="CG15" s="38">
        <v>44154</v>
      </c>
      <c r="CH15" s="38">
        <v>44259</v>
      </c>
      <c r="CI15" s="38">
        <v>44335</v>
      </c>
      <c r="CJ15" s="38">
        <v>44428</v>
      </c>
      <c r="CK15" s="38">
        <v>44517</v>
      </c>
      <c r="CL15" s="38">
        <v>44624</v>
      </c>
      <c r="CM15" s="38">
        <v>44700</v>
      </c>
      <c r="CN15" s="38">
        <v>44791</v>
      </c>
      <c r="CO15" s="38">
        <v>44882</v>
      </c>
      <c r="CP15" s="38">
        <v>44988</v>
      </c>
      <c r="CQ15" s="38">
        <v>45064</v>
      </c>
      <c r="CR15" s="38">
        <v>45155</v>
      </c>
      <c r="CS15" s="38">
        <v>45247</v>
      </c>
    </row>
    <row r="16" spans="1:255" ht="12" x14ac:dyDescent="0.15">
      <c r="A16" s="8" t="s">
        <v>48</v>
      </c>
      <c r="B16" s="13" t="s">
        <v>49</v>
      </c>
      <c r="C16" s="13" t="s">
        <v>49</v>
      </c>
      <c r="D16" s="13" t="s">
        <v>49</v>
      </c>
      <c r="E16" s="13" t="s">
        <v>49</v>
      </c>
      <c r="F16" s="13" t="s">
        <v>49</v>
      </c>
      <c r="G16" s="13" t="s">
        <v>49</v>
      </c>
      <c r="H16" s="13" t="s">
        <v>49</v>
      </c>
      <c r="I16" s="13" t="s">
        <v>49</v>
      </c>
      <c r="J16" s="13" t="s">
        <v>49</v>
      </c>
      <c r="K16" s="13" t="s">
        <v>49</v>
      </c>
      <c r="L16" s="13" t="s">
        <v>49</v>
      </c>
      <c r="M16" s="13" t="s">
        <v>49</v>
      </c>
      <c r="N16" s="13" t="s">
        <v>49</v>
      </c>
      <c r="O16" s="13" t="s">
        <v>49</v>
      </c>
      <c r="P16" s="13" t="s">
        <v>49</v>
      </c>
      <c r="Q16" s="13" t="s">
        <v>49</v>
      </c>
      <c r="R16" s="13" t="s">
        <v>49</v>
      </c>
      <c r="S16" s="13" t="s">
        <v>49</v>
      </c>
      <c r="T16" s="13" t="s">
        <v>49</v>
      </c>
      <c r="U16" s="13" t="s">
        <v>49</v>
      </c>
      <c r="V16" s="13" t="s">
        <v>49</v>
      </c>
      <c r="W16" s="13" t="s">
        <v>49</v>
      </c>
      <c r="X16" s="13" t="s">
        <v>49</v>
      </c>
      <c r="Y16" s="13" t="s">
        <v>49</v>
      </c>
      <c r="Z16" s="13" t="s">
        <v>49</v>
      </c>
      <c r="AA16" s="13" t="s">
        <v>49</v>
      </c>
      <c r="AB16" s="13" t="s">
        <v>49</v>
      </c>
      <c r="AC16" s="13" t="s">
        <v>49</v>
      </c>
      <c r="AD16" s="13" t="s">
        <v>49</v>
      </c>
      <c r="AE16" s="13" t="s">
        <v>49</v>
      </c>
      <c r="AF16" s="13" t="s">
        <v>49</v>
      </c>
      <c r="AG16" s="13" t="s">
        <v>49</v>
      </c>
      <c r="AH16" s="13" t="s">
        <v>49</v>
      </c>
      <c r="AI16" s="13" t="s">
        <v>49</v>
      </c>
      <c r="AJ16" s="13" t="s">
        <v>49</v>
      </c>
      <c r="AK16" s="13" t="s">
        <v>49</v>
      </c>
      <c r="AL16" s="13" t="s">
        <v>49</v>
      </c>
      <c r="AM16" s="13" t="s">
        <v>49</v>
      </c>
      <c r="AN16" s="13" t="s">
        <v>49</v>
      </c>
      <c r="AO16" s="13" t="s">
        <v>49</v>
      </c>
      <c r="AP16" s="13" t="s">
        <v>49</v>
      </c>
      <c r="AQ16" s="13" t="s">
        <v>49</v>
      </c>
      <c r="AR16" s="13" t="s">
        <v>49</v>
      </c>
      <c r="AS16" s="13" t="s">
        <v>49</v>
      </c>
      <c r="AT16" s="13" t="s">
        <v>49</v>
      </c>
      <c r="AU16" s="13" t="s">
        <v>49</v>
      </c>
      <c r="AV16" s="13" t="s">
        <v>49</v>
      </c>
      <c r="AW16" s="13" t="s">
        <v>49</v>
      </c>
      <c r="AX16" s="13" t="s">
        <v>49</v>
      </c>
      <c r="AY16" s="13" t="s">
        <v>49</v>
      </c>
      <c r="AZ16" s="13" t="s">
        <v>49</v>
      </c>
      <c r="BA16" s="13" t="s">
        <v>49</v>
      </c>
      <c r="BB16" s="13" t="s">
        <v>49</v>
      </c>
      <c r="BC16" s="13" t="s">
        <v>49</v>
      </c>
      <c r="BD16" s="13" t="s">
        <v>49</v>
      </c>
      <c r="BE16" s="13" t="s">
        <v>49</v>
      </c>
      <c r="BF16" s="13" t="s">
        <v>49</v>
      </c>
      <c r="BG16" s="13" t="s">
        <v>49</v>
      </c>
      <c r="BH16" s="13" t="s">
        <v>49</v>
      </c>
      <c r="BI16" s="13" t="s">
        <v>49</v>
      </c>
      <c r="BJ16" s="13" t="s">
        <v>49</v>
      </c>
      <c r="BK16" s="13" t="s">
        <v>49</v>
      </c>
      <c r="BL16" s="13" t="s">
        <v>49</v>
      </c>
      <c r="BM16" s="13" t="s">
        <v>49</v>
      </c>
      <c r="BN16" s="13" t="s">
        <v>49</v>
      </c>
      <c r="BO16" s="13" t="s">
        <v>49</v>
      </c>
      <c r="BP16" s="13" t="s">
        <v>49</v>
      </c>
      <c r="BQ16" s="13" t="s">
        <v>49</v>
      </c>
      <c r="BR16" s="13" t="s">
        <v>49</v>
      </c>
      <c r="BS16" s="13" t="s">
        <v>49</v>
      </c>
      <c r="BT16" s="13" t="s">
        <v>49</v>
      </c>
      <c r="BU16" s="13" t="s">
        <v>49</v>
      </c>
      <c r="BV16" s="13" t="s">
        <v>49</v>
      </c>
      <c r="BW16" s="13" t="s">
        <v>49</v>
      </c>
      <c r="BX16" s="13" t="s">
        <v>49</v>
      </c>
      <c r="BY16" s="13" t="s">
        <v>49</v>
      </c>
      <c r="BZ16" s="13" t="s">
        <v>49</v>
      </c>
      <c r="CA16" s="13" t="s">
        <v>49</v>
      </c>
      <c r="CB16" s="13" t="s">
        <v>49</v>
      </c>
      <c r="CC16" s="13" t="s">
        <v>49</v>
      </c>
      <c r="CD16" s="13" t="s">
        <v>49</v>
      </c>
      <c r="CE16" s="13" t="s">
        <v>49</v>
      </c>
      <c r="CF16" s="13" t="s">
        <v>49</v>
      </c>
      <c r="CG16" s="13" t="s">
        <v>49</v>
      </c>
      <c r="CH16" s="13" t="s">
        <v>49</v>
      </c>
      <c r="CI16" s="13" t="s">
        <v>49</v>
      </c>
      <c r="CJ16" s="13" t="s">
        <v>49</v>
      </c>
      <c r="CK16" s="13" t="s">
        <v>49</v>
      </c>
      <c r="CL16" s="13" t="s">
        <v>49</v>
      </c>
      <c r="CM16" s="13" t="s">
        <v>49</v>
      </c>
      <c r="CN16" s="13" t="s">
        <v>49</v>
      </c>
      <c r="CO16" s="13" t="s">
        <v>49</v>
      </c>
      <c r="CP16" s="13" t="s">
        <v>49</v>
      </c>
      <c r="CQ16" s="13" t="s">
        <v>49</v>
      </c>
      <c r="CR16" s="13" t="s">
        <v>49</v>
      </c>
      <c r="CS16" s="13" t="s">
        <v>49</v>
      </c>
    </row>
    <row r="17" spans="1:97" x14ac:dyDescent="0.15">
      <c r="A17" s="9" t="s">
        <v>473</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row>
    <row r="18" spans="1:97" x14ac:dyDescent="0.15">
      <c r="A18" s="4" t="s">
        <v>73</v>
      </c>
      <c r="B18" s="22">
        <v>4.33</v>
      </c>
      <c r="C18" s="22">
        <v>2.5</v>
      </c>
      <c r="D18" s="22">
        <v>1.99</v>
      </c>
      <c r="E18" s="22">
        <v>1.86</v>
      </c>
      <c r="F18" s="22">
        <v>2.36</v>
      </c>
      <c r="G18" s="22">
        <v>2.2400000000000002</v>
      </c>
      <c r="H18" s="22">
        <v>1.88</v>
      </c>
      <c r="I18" s="22">
        <v>1.96</v>
      </c>
      <c r="J18" s="22">
        <v>2.27</v>
      </c>
      <c r="K18" s="22">
        <v>2.36</v>
      </c>
      <c r="L18" s="22">
        <v>2.0699999999999998</v>
      </c>
      <c r="M18" s="22">
        <v>2.21</v>
      </c>
      <c r="N18" s="22">
        <v>2.81</v>
      </c>
      <c r="O18" s="22">
        <v>2.68</v>
      </c>
      <c r="P18" s="22">
        <v>3.94</v>
      </c>
      <c r="Q18" s="22">
        <v>4.3</v>
      </c>
      <c r="R18" s="22">
        <v>4.09</v>
      </c>
      <c r="S18" s="22">
        <v>3.55</v>
      </c>
      <c r="T18" s="22">
        <v>4.4400000000000004</v>
      </c>
      <c r="U18" s="22">
        <v>5.13</v>
      </c>
      <c r="V18" s="22">
        <v>10</v>
      </c>
      <c r="W18" s="22">
        <v>8.2799999999999994</v>
      </c>
      <c r="X18" s="22">
        <v>11.78</v>
      </c>
      <c r="Y18" s="22">
        <v>11.38</v>
      </c>
      <c r="Z18" s="22">
        <v>10.41</v>
      </c>
      <c r="AA18" s="22">
        <v>10.25</v>
      </c>
      <c r="AB18" s="22">
        <v>10.8</v>
      </c>
      <c r="AC18" s="22">
        <v>13.05</v>
      </c>
      <c r="AD18" s="22">
        <v>13.19</v>
      </c>
      <c r="AE18" s="22">
        <v>16.13</v>
      </c>
      <c r="AF18" s="22">
        <v>15.73</v>
      </c>
      <c r="AG18" s="22">
        <v>18.670000000000002</v>
      </c>
      <c r="AH18" s="22">
        <v>20.05</v>
      </c>
      <c r="AI18" s="22">
        <v>34.5</v>
      </c>
      <c r="AJ18" s="22">
        <v>35.43</v>
      </c>
      <c r="AK18" s="22">
        <v>22.89</v>
      </c>
      <c r="AL18" s="22">
        <v>26.76</v>
      </c>
      <c r="AM18" s="22">
        <v>29.72</v>
      </c>
      <c r="AN18" s="22">
        <v>36.1</v>
      </c>
      <c r="AO18" s="22">
        <v>36.869999999999997</v>
      </c>
      <c r="AP18" s="22">
        <v>36.549999999999997</v>
      </c>
      <c r="AQ18" s="22">
        <v>32.57</v>
      </c>
      <c r="AR18" s="22">
        <v>42.65</v>
      </c>
      <c r="AS18" s="22">
        <v>51.06</v>
      </c>
      <c r="AT18" s="22">
        <v>52.44</v>
      </c>
      <c r="AU18" s="22">
        <v>58.67</v>
      </c>
      <c r="AV18" s="22">
        <v>62.56</v>
      </c>
      <c r="AW18" s="22">
        <v>54.3</v>
      </c>
      <c r="AX18" s="22">
        <v>56.29</v>
      </c>
      <c r="AY18" s="22">
        <v>53.51</v>
      </c>
      <c r="AZ18" s="22">
        <v>61.3</v>
      </c>
      <c r="BA18" s="22">
        <v>56.69</v>
      </c>
      <c r="BB18" s="22">
        <v>54.2</v>
      </c>
      <c r="BC18" s="22">
        <v>49.49</v>
      </c>
      <c r="BD18" s="22">
        <v>24.98</v>
      </c>
      <c r="BE18" s="22">
        <v>28.21</v>
      </c>
      <c r="BF18" s="22">
        <v>33</v>
      </c>
      <c r="BG18" s="22">
        <v>29.87</v>
      </c>
      <c r="BH18" s="22">
        <v>27.71</v>
      </c>
      <c r="BI18" s="22">
        <v>26.81</v>
      </c>
      <c r="BJ18" s="22">
        <v>25.63</v>
      </c>
      <c r="BK18" s="22">
        <v>20.47</v>
      </c>
      <c r="BL18" s="22">
        <v>14.81</v>
      </c>
      <c r="BM18" s="22">
        <v>19.38</v>
      </c>
      <c r="BN18" s="22">
        <v>18.53</v>
      </c>
      <c r="BO18" s="22">
        <v>21.09</v>
      </c>
      <c r="BP18" s="22">
        <v>26.16</v>
      </c>
      <c r="BQ18" s="22">
        <v>28.01</v>
      </c>
      <c r="BR18" s="22">
        <v>31.97</v>
      </c>
      <c r="BS18" s="22">
        <v>33.97</v>
      </c>
      <c r="BT18" s="22">
        <v>47.2</v>
      </c>
      <c r="BU18" s="22">
        <v>56.42</v>
      </c>
      <c r="BV18" s="22">
        <v>47.85</v>
      </c>
      <c r="BW18" s="22">
        <v>53.5</v>
      </c>
      <c r="BX18" s="22">
        <v>42.86</v>
      </c>
      <c r="BY18" s="22">
        <v>42.95</v>
      </c>
      <c r="BZ18" s="22">
        <v>41.22</v>
      </c>
      <c r="CA18" s="22">
        <v>30.8</v>
      </c>
      <c r="CB18" s="22">
        <v>22.98</v>
      </c>
      <c r="CC18" s="22">
        <v>23.3</v>
      </c>
      <c r="CD18" s="22">
        <v>28.9</v>
      </c>
      <c r="CE18" s="22">
        <v>23.57</v>
      </c>
      <c r="CF18" s="22">
        <v>32.020000000000003</v>
      </c>
      <c r="CG18" s="22">
        <v>44.65</v>
      </c>
      <c r="CH18" s="22">
        <v>50.46</v>
      </c>
      <c r="CI18" s="22">
        <v>42.43</v>
      </c>
      <c r="CJ18" s="22">
        <v>49.66</v>
      </c>
      <c r="CK18" s="22">
        <v>64.11</v>
      </c>
      <c r="CL18" s="22">
        <v>78.150000000000006</v>
      </c>
      <c r="CM18" s="22">
        <v>95.23</v>
      </c>
      <c r="CN18" s="22">
        <v>94.02</v>
      </c>
      <c r="CO18" s="22">
        <v>90.62</v>
      </c>
      <c r="CP18" s="22">
        <v>89.86</v>
      </c>
      <c r="CQ18" s="22">
        <v>72.790000000000006</v>
      </c>
      <c r="CR18" s="22">
        <v>63.68</v>
      </c>
      <c r="CS18" s="22">
        <v>50.66</v>
      </c>
    </row>
    <row r="19" spans="1:97" x14ac:dyDescent="0.15">
      <c r="A19" s="4" t="s">
        <v>74</v>
      </c>
      <c r="B19" s="19">
        <v>240.75394399999999</v>
      </c>
      <c r="C19" s="19">
        <v>240.75394399999999</v>
      </c>
      <c r="D19" s="19">
        <v>240.75394399999999</v>
      </c>
      <c r="E19" s="19">
        <v>240.75394399999999</v>
      </c>
      <c r="F19" s="19">
        <v>263.19652400000001</v>
      </c>
      <c r="G19" s="19">
        <v>263.19652400000001</v>
      </c>
      <c r="H19" s="19">
        <v>263.19652400000001</v>
      </c>
      <c r="I19" s="19">
        <v>263.19652400000001</v>
      </c>
      <c r="J19" s="19">
        <v>263.19652400000001</v>
      </c>
      <c r="K19" s="19">
        <v>263.19652400000001</v>
      </c>
      <c r="L19" s="19">
        <v>263.19652400000001</v>
      </c>
      <c r="M19" s="19">
        <v>263.19652400000001</v>
      </c>
      <c r="N19" s="19">
        <v>263.19652400000001</v>
      </c>
      <c r="O19" s="19">
        <v>263.19652400000001</v>
      </c>
      <c r="P19" s="19">
        <v>263.19652400000001</v>
      </c>
      <c r="Q19" s="19">
        <v>263.19652400000001</v>
      </c>
      <c r="R19" s="19">
        <v>263.19652400000001</v>
      </c>
      <c r="S19" s="19">
        <v>263.19652400000001</v>
      </c>
      <c r="T19" s="19">
        <v>263.19652400000001</v>
      </c>
      <c r="U19" s="19">
        <v>263.19652400000001</v>
      </c>
      <c r="V19" s="19">
        <v>263.19652400000001</v>
      </c>
      <c r="W19" s="19">
        <v>263.19652400000001</v>
      </c>
      <c r="X19" s="19">
        <v>263.19652400000001</v>
      </c>
      <c r="Y19" s="19">
        <v>263.19652400000001</v>
      </c>
      <c r="Z19" s="19">
        <v>263.19652400000001</v>
      </c>
      <c r="AA19" s="19">
        <v>263.19652400000001</v>
      </c>
      <c r="AB19" s="19">
        <v>263.19652400000001</v>
      </c>
      <c r="AC19" s="19">
        <v>263.19652400000001</v>
      </c>
      <c r="AD19" s="19">
        <v>263.19652400000001</v>
      </c>
      <c r="AE19" s="19">
        <v>263.19652400000001</v>
      </c>
      <c r="AF19" s="19">
        <v>263.19652400000001</v>
      </c>
      <c r="AG19" s="19">
        <v>263.19652400000001</v>
      </c>
      <c r="AH19" s="19">
        <v>263.19652400000001</v>
      </c>
      <c r="AI19" s="19">
        <v>263.19652400000001</v>
      </c>
      <c r="AJ19" s="19">
        <v>263.19652400000001</v>
      </c>
      <c r="AK19" s="19">
        <v>263.19652400000001</v>
      </c>
      <c r="AL19" s="19">
        <v>263.19652400000001</v>
      </c>
      <c r="AM19" s="19">
        <v>263.19652400000001</v>
      </c>
      <c r="AN19" s="19">
        <v>263.19652400000001</v>
      </c>
      <c r="AO19" s="19">
        <v>263.19652400000001</v>
      </c>
      <c r="AP19" s="19">
        <v>263.19652400000001</v>
      </c>
      <c r="AQ19" s="19">
        <v>263.19652400000001</v>
      </c>
      <c r="AR19" s="19">
        <v>263.19652400000001</v>
      </c>
      <c r="AS19" s="19">
        <v>263.19652400000001</v>
      </c>
      <c r="AT19" s="19">
        <v>263.19652400000001</v>
      </c>
      <c r="AU19" s="19">
        <v>263.19652400000001</v>
      </c>
      <c r="AV19" s="19">
        <v>263.19652400000001</v>
      </c>
      <c r="AW19" s="19">
        <v>263.19652400000001</v>
      </c>
      <c r="AX19" s="19">
        <v>263.19652400000001</v>
      </c>
      <c r="AY19" s="19">
        <v>263.19652400000001</v>
      </c>
      <c r="AZ19" s="19">
        <v>263.19652400000001</v>
      </c>
      <c r="BA19" s="19">
        <v>263.19652400000001</v>
      </c>
      <c r="BB19" s="19">
        <v>263.19652400000001</v>
      </c>
      <c r="BC19" s="19">
        <v>263.19652400000001</v>
      </c>
      <c r="BD19" s="19">
        <v>263.19652400000001</v>
      </c>
      <c r="BE19" s="19">
        <v>263.19652400000001</v>
      </c>
      <c r="BF19" s="19">
        <v>263.19652400000001</v>
      </c>
      <c r="BG19" s="19">
        <v>263.19652400000001</v>
      </c>
      <c r="BH19" s="19">
        <v>263.19652400000001</v>
      </c>
      <c r="BI19" s="19">
        <v>263.19652400000001</v>
      </c>
      <c r="BJ19" s="19">
        <v>263.19652400000001</v>
      </c>
      <c r="BK19" s="19">
        <v>263.19652400000001</v>
      </c>
      <c r="BL19" s="19">
        <v>263.19652400000001</v>
      </c>
      <c r="BM19" s="19">
        <v>263.19652400000001</v>
      </c>
      <c r="BN19" s="19">
        <v>263.19652400000001</v>
      </c>
      <c r="BO19" s="19">
        <v>263.19652400000001</v>
      </c>
      <c r="BP19" s="19">
        <v>263.19652400000001</v>
      </c>
      <c r="BQ19" s="19">
        <v>263.19652400000001</v>
      </c>
      <c r="BR19" s="19">
        <v>263.19652400000001</v>
      </c>
      <c r="BS19" s="19">
        <v>263.19652400000001</v>
      </c>
      <c r="BT19" s="19">
        <v>263.19652400000001</v>
      </c>
      <c r="BU19" s="19">
        <v>263.19652400000001</v>
      </c>
      <c r="BV19" s="19">
        <v>263.19652400000001</v>
      </c>
      <c r="BW19" s="19">
        <v>263.19652400000001</v>
      </c>
      <c r="BX19" s="19">
        <v>263.19652400000001</v>
      </c>
      <c r="BY19" s="19">
        <v>263.19652400000001</v>
      </c>
      <c r="BZ19" s="19">
        <v>263.19652400000001</v>
      </c>
      <c r="CA19" s="19">
        <v>263.19652400000001</v>
      </c>
      <c r="CB19" s="19">
        <v>263.19652400000001</v>
      </c>
      <c r="CC19" s="19">
        <v>263.19652400000001</v>
      </c>
      <c r="CD19" s="19">
        <v>263.19652400000001</v>
      </c>
      <c r="CE19" s="19">
        <v>263.19652400000001</v>
      </c>
      <c r="CF19" s="19">
        <v>263.19652400000001</v>
      </c>
      <c r="CG19" s="19">
        <v>263.19652400000001</v>
      </c>
      <c r="CH19" s="19">
        <v>263.19652400000001</v>
      </c>
      <c r="CI19" s="19">
        <v>263.24650500000001</v>
      </c>
      <c r="CJ19" s="19">
        <v>285.63780800000001</v>
      </c>
      <c r="CK19" s="19">
        <v>285.63780800000001</v>
      </c>
      <c r="CL19" s="19">
        <v>285.63780800000001</v>
      </c>
      <c r="CM19" s="19">
        <v>285.63780800000001</v>
      </c>
      <c r="CN19" s="19">
        <v>285.63780800000001</v>
      </c>
      <c r="CO19" s="19">
        <v>285.63780800000001</v>
      </c>
      <c r="CP19" s="19">
        <v>285.63780800000001</v>
      </c>
      <c r="CQ19" s="19">
        <v>285.63780800000001</v>
      </c>
      <c r="CR19" s="19">
        <v>285.63780800000001</v>
      </c>
      <c r="CS19" s="19">
        <v>285.63780800000001</v>
      </c>
    </row>
    <row r="20" spans="1:97"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row>
    <row r="21" spans="1:97" x14ac:dyDescent="0.15">
      <c r="A21" s="9" t="s">
        <v>75</v>
      </c>
      <c r="B21" s="14">
        <v>1043.6442709999999</v>
      </c>
      <c r="C21" s="14">
        <v>602.78046400000005</v>
      </c>
      <c r="D21" s="14">
        <v>478.97756399999997</v>
      </c>
      <c r="E21" s="14">
        <v>447.45781599999998</v>
      </c>
      <c r="F21" s="14">
        <v>620.49606900000003</v>
      </c>
      <c r="G21" s="14">
        <v>589.91816100000005</v>
      </c>
      <c r="H21" s="14">
        <v>495.51246300000003</v>
      </c>
      <c r="I21" s="14">
        <v>514.82792900000004</v>
      </c>
      <c r="J21" s="14">
        <v>598.58522200000004</v>
      </c>
      <c r="K21" s="14">
        <v>621.43883900000003</v>
      </c>
      <c r="L21" s="14">
        <v>545.86959000000002</v>
      </c>
      <c r="M21" s="14">
        <v>581.66431799999998</v>
      </c>
      <c r="N21" s="14">
        <v>739.58223199999998</v>
      </c>
      <c r="O21" s="14">
        <v>705.36668399999996</v>
      </c>
      <c r="P21" s="14">
        <v>1036.9943040000001</v>
      </c>
      <c r="Q21" s="14">
        <v>1131.7450530000001</v>
      </c>
      <c r="R21" s="14">
        <v>1076.4737829999999</v>
      </c>
      <c r="S21" s="14">
        <v>934.34766000000002</v>
      </c>
      <c r="T21" s="14">
        <v>1169.1189589999999</v>
      </c>
      <c r="U21" s="14">
        <v>1348.8821849999999</v>
      </c>
      <c r="V21" s="14">
        <v>2631.96524</v>
      </c>
      <c r="W21" s="14">
        <v>2177.9512359999999</v>
      </c>
      <c r="X21" s="14">
        <v>3100.718249</v>
      </c>
      <c r="Y21" s="14">
        <v>2993.8604599999999</v>
      </c>
      <c r="Z21" s="14">
        <v>2740.9286000000002</v>
      </c>
      <c r="AA21" s="14">
        <v>2696.4483879999998</v>
      </c>
      <c r="AB21" s="14">
        <v>2842.7856550000001</v>
      </c>
      <c r="AC21" s="14">
        <v>3435.7018880000001</v>
      </c>
      <c r="AD21" s="14">
        <v>3471.2989550000002</v>
      </c>
      <c r="AE21" s="14">
        <v>4246.1495210000003</v>
      </c>
      <c r="AF21" s="14">
        <v>4140.6077150000001</v>
      </c>
      <c r="AG21" s="14">
        <v>4913.0895129999999</v>
      </c>
      <c r="AH21" s="14">
        <v>5275.7743229999996</v>
      </c>
      <c r="AI21" s="14">
        <v>9080.2800779999998</v>
      </c>
      <c r="AJ21" s="14">
        <v>9325.0528450000002</v>
      </c>
      <c r="AK21" s="14">
        <v>6024.5684339999998</v>
      </c>
      <c r="AL21" s="14">
        <v>7043.1389820000004</v>
      </c>
      <c r="AM21" s="14">
        <v>7822.2006929999998</v>
      </c>
      <c r="AN21" s="14">
        <v>9501.3945160000003</v>
      </c>
      <c r="AO21" s="14">
        <v>9704.0558390000006</v>
      </c>
      <c r="AP21" s="14">
        <v>9619.8329520000007</v>
      </c>
      <c r="AQ21" s="14">
        <v>8572.310786</v>
      </c>
      <c r="AR21" s="14">
        <v>11225.331748000001</v>
      </c>
      <c r="AS21" s="14">
        <v>13438.814515</v>
      </c>
      <c r="AT21" s="14">
        <v>13802.025718000001</v>
      </c>
      <c r="AU21" s="14">
        <v>15441.740062999999</v>
      </c>
      <c r="AV21" s="14">
        <v>16465.574541000002</v>
      </c>
      <c r="AW21" s="14">
        <v>14291.571253</v>
      </c>
      <c r="AX21" s="14">
        <v>14815.332334999999</v>
      </c>
      <c r="AY21" s="14">
        <v>14083.645999</v>
      </c>
      <c r="AZ21" s="14">
        <v>16133.946921000001</v>
      </c>
      <c r="BA21" s="14">
        <v>14920.610945</v>
      </c>
      <c r="BB21" s="14">
        <v>14265.2516</v>
      </c>
      <c r="BC21" s="14">
        <v>13025.595971999999</v>
      </c>
      <c r="BD21" s="14">
        <v>6574.6491690000003</v>
      </c>
      <c r="BE21" s="14">
        <v>7424.7739419999998</v>
      </c>
      <c r="BF21" s="14">
        <v>8685.4852919999994</v>
      </c>
      <c r="BG21" s="14">
        <v>7861.680171</v>
      </c>
      <c r="BH21" s="14">
        <v>7293.1756800000003</v>
      </c>
      <c r="BI21" s="14">
        <v>7056.2988079999996</v>
      </c>
      <c r="BJ21" s="14">
        <v>6745.7269100000003</v>
      </c>
      <c r="BK21" s="14">
        <v>5387.6328460000004</v>
      </c>
      <c r="BL21" s="14">
        <v>3897.9405200000001</v>
      </c>
      <c r="BM21" s="14">
        <v>5100.7486349999999</v>
      </c>
      <c r="BN21" s="14">
        <v>4877.0315890000002</v>
      </c>
      <c r="BO21" s="14">
        <v>5550.8146909999996</v>
      </c>
      <c r="BP21" s="14">
        <v>6885.2210670000004</v>
      </c>
      <c r="BQ21" s="14">
        <v>7372.1346370000001</v>
      </c>
      <c r="BR21" s="14">
        <v>8414.3928720000004</v>
      </c>
      <c r="BS21" s="14">
        <v>8940.7859200000003</v>
      </c>
      <c r="BT21" s="14">
        <v>12422.875932000001</v>
      </c>
      <c r="BU21" s="14">
        <v>14849.547884</v>
      </c>
      <c r="BV21" s="14">
        <v>12593.953673</v>
      </c>
      <c r="BW21" s="14">
        <v>14081.014034</v>
      </c>
      <c r="BX21" s="14">
        <v>11280.603018</v>
      </c>
      <c r="BY21" s="14">
        <v>11304.290704999999</v>
      </c>
      <c r="BZ21" s="14">
        <v>10848.960719000001</v>
      </c>
      <c r="CA21" s="14">
        <v>8106.4529389999998</v>
      </c>
      <c r="CB21" s="14">
        <v>6048.2561210000003</v>
      </c>
      <c r="CC21" s="14">
        <v>6132.4790089999997</v>
      </c>
      <c r="CD21" s="14">
        <v>7606.379543</v>
      </c>
      <c r="CE21" s="14">
        <v>6203.5420700000004</v>
      </c>
      <c r="CF21" s="14">
        <v>8427.5526979999995</v>
      </c>
      <c r="CG21" s="14">
        <v>11751.724796</v>
      </c>
      <c r="CH21" s="14">
        <v>13280.896601</v>
      </c>
      <c r="CI21" s="14">
        <v>11169.549207</v>
      </c>
      <c r="CJ21" s="14">
        <v>14184.773545</v>
      </c>
      <c r="CK21" s="14">
        <v>18312.239870000001</v>
      </c>
      <c r="CL21" s="14">
        <v>22322.594695</v>
      </c>
      <c r="CM21" s="14">
        <v>27201.288455000002</v>
      </c>
      <c r="CN21" s="14">
        <v>26855.666708000001</v>
      </c>
      <c r="CO21" s="14">
        <v>25884.498159999999</v>
      </c>
      <c r="CP21" s="14">
        <v>25667.413425999999</v>
      </c>
      <c r="CQ21" s="14">
        <v>20791.576044000001</v>
      </c>
      <c r="CR21" s="14">
        <v>18189.415613000001</v>
      </c>
      <c r="CS21" s="14">
        <v>14470.411353</v>
      </c>
    </row>
    <row r="22" spans="1:97" x14ac:dyDescent="0.15">
      <c r="A22" s="4" t="s">
        <v>76</v>
      </c>
      <c r="B22" s="19">
        <v>73.073999999999998</v>
      </c>
      <c r="C22" s="19">
        <v>58.9</v>
      </c>
      <c r="D22" s="19">
        <v>43.4</v>
      </c>
      <c r="E22" s="19">
        <v>46.7</v>
      </c>
      <c r="F22" s="19">
        <v>47.615000000000002</v>
      </c>
      <c r="G22" s="19">
        <v>114.6</v>
      </c>
      <c r="H22" s="19">
        <v>152.6</v>
      </c>
      <c r="I22" s="19">
        <v>154.1</v>
      </c>
      <c r="J22" s="19">
        <v>135.68600000000001</v>
      </c>
      <c r="K22" s="19">
        <v>115.8</v>
      </c>
      <c r="L22" s="19">
        <v>90.165000000000006</v>
      </c>
      <c r="M22" s="19">
        <v>39.238</v>
      </c>
      <c r="N22" s="19">
        <v>65.203999999999994</v>
      </c>
      <c r="O22" s="19">
        <v>87.369</v>
      </c>
      <c r="P22" s="19">
        <v>75.094999999999999</v>
      </c>
      <c r="Q22" s="19">
        <v>74.725999999999999</v>
      </c>
      <c r="R22" s="19">
        <v>69.272999999999996</v>
      </c>
      <c r="S22" s="19">
        <v>85.105999999999995</v>
      </c>
      <c r="T22" s="19">
        <v>72.497</v>
      </c>
      <c r="U22" s="19">
        <v>114.861</v>
      </c>
      <c r="V22" s="19">
        <v>66.753</v>
      </c>
      <c r="W22" s="19">
        <v>158.417</v>
      </c>
      <c r="X22" s="19">
        <v>67.915000000000006</v>
      </c>
      <c r="Y22" s="19">
        <v>74.453000000000003</v>
      </c>
      <c r="Z22" s="19">
        <v>147.95599999999999</v>
      </c>
      <c r="AA22" s="19">
        <v>128.78299999999999</v>
      </c>
      <c r="AB22" s="19">
        <v>242.06</v>
      </c>
      <c r="AC22" s="19">
        <v>84.790999999999997</v>
      </c>
      <c r="AD22" s="19">
        <v>183.94200000000001</v>
      </c>
      <c r="AE22" s="19">
        <v>168.24100000000001</v>
      </c>
      <c r="AF22" s="19">
        <v>117.151</v>
      </c>
      <c r="AG22" s="19">
        <v>113.794</v>
      </c>
      <c r="AH22" s="19">
        <v>164.21199999999999</v>
      </c>
      <c r="AI22" s="19">
        <v>166.386</v>
      </c>
      <c r="AJ22" s="19">
        <v>90.399000000000001</v>
      </c>
      <c r="AK22" s="19">
        <v>156.84</v>
      </c>
      <c r="AL22" s="19">
        <v>323.92</v>
      </c>
      <c r="AM22" s="19">
        <v>569.16099999999994</v>
      </c>
      <c r="AN22" s="19">
        <v>468.84800000000001</v>
      </c>
      <c r="AO22" s="19">
        <v>485.12799999999999</v>
      </c>
      <c r="AP22" s="19">
        <v>545.43700000000001</v>
      </c>
      <c r="AQ22" s="19">
        <v>396.99900000000002</v>
      </c>
      <c r="AR22" s="19">
        <v>509.67200000000003</v>
      </c>
      <c r="AS22" s="19">
        <v>615.84699999999998</v>
      </c>
      <c r="AT22" s="19">
        <v>594.47</v>
      </c>
      <c r="AU22" s="19">
        <v>605.27</v>
      </c>
      <c r="AV22" s="19">
        <v>586.548</v>
      </c>
      <c r="AW22" s="19">
        <v>600.41899999999998</v>
      </c>
      <c r="AX22" s="19">
        <v>574.06100000000004</v>
      </c>
      <c r="AY22" s="19">
        <v>607.04999999999995</v>
      </c>
      <c r="AZ22" s="19">
        <v>743.47199999999998</v>
      </c>
      <c r="BA22" s="19">
        <v>817.36599999999999</v>
      </c>
      <c r="BB22" s="19">
        <v>568.51400000000001</v>
      </c>
      <c r="BC22" s="19">
        <v>599.08500000000004</v>
      </c>
      <c r="BD22" s="19">
        <v>880.13</v>
      </c>
      <c r="BE22" s="19">
        <v>1035.6690000000001</v>
      </c>
      <c r="BF22" s="19">
        <v>908.505</v>
      </c>
      <c r="BG22" s="19">
        <v>795.34900000000005</v>
      </c>
      <c r="BH22" s="19">
        <v>993.91700000000003</v>
      </c>
      <c r="BI22" s="19">
        <v>802.822</v>
      </c>
      <c r="BJ22" s="19">
        <v>1008.008</v>
      </c>
      <c r="BK22" s="19">
        <v>1111.2909999999999</v>
      </c>
      <c r="BL22" s="19">
        <v>1187.962</v>
      </c>
      <c r="BM22" s="19">
        <v>1257.835</v>
      </c>
      <c r="BN22" s="19">
        <v>1144.5260000000001</v>
      </c>
      <c r="BO22" s="19">
        <v>1205.383</v>
      </c>
      <c r="BP22" s="19">
        <v>804.41200000000003</v>
      </c>
      <c r="BQ22" s="19">
        <v>954.61</v>
      </c>
      <c r="BR22" s="19">
        <v>798.82899999999995</v>
      </c>
      <c r="BS22" s="19">
        <v>855.96799999999996</v>
      </c>
      <c r="BT22" s="19">
        <v>833.38699999999994</v>
      </c>
      <c r="BU22" s="19">
        <v>899.33500000000004</v>
      </c>
      <c r="BV22" s="19">
        <v>991.37900000000002</v>
      </c>
      <c r="BW22" s="19">
        <v>986.54100000000005</v>
      </c>
      <c r="BX22" s="19">
        <v>926.80799999999999</v>
      </c>
      <c r="BY22" s="19">
        <v>738.32799999999997</v>
      </c>
      <c r="BZ22" s="19">
        <v>850.54899999999998</v>
      </c>
      <c r="CA22" s="19">
        <v>890.779</v>
      </c>
      <c r="CB22" s="19">
        <v>1214.9939999999999</v>
      </c>
      <c r="CC22" s="19">
        <v>1146.316</v>
      </c>
      <c r="CD22" s="19">
        <v>1074.2190000000001</v>
      </c>
      <c r="CE22" s="19">
        <v>1351.64</v>
      </c>
      <c r="CF22" s="19">
        <v>1071.1030000000001</v>
      </c>
      <c r="CG22" s="19">
        <v>1050.355</v>
      </c>
      <c r="CH22" s="19">
        <v>854.56100000000004</v>
      </c>
      <c r="CI22" s="19">
        <v>834.81299999999999</v>
      </c>
      <c r="CJ22" s="19">
        <v>1945.732</v>
      </c>
      <c r="CK22" s="19">
        <v>2611.1750000000002</v>
      </c>
      <c r="CL22" s="19">
        <v>2420.221</v>
      </c>
      <c r="CM22" s="19">
        <v>3294.0540000000001</v>
      </c>
      <c r="CN22" s="19">
        <v>2577.6039999999998</v>
      </c>
      <c r="CO22" s="19">
        <v>3762.788</v>
      </c>
      <c r="CP22" s="19">
        <v>3605.4029999999998</v>
      </c>
      <c r="CQ22" s="19">
        <v>2834.5070000000001</v>
      </c>
      <c r="CR22" s="19">
        <v>2625.384</v>
      </c>
      <c r="CS22" s="19">
        <v>2687.69</v>
      </c>
    </row>
    <row r="23" spans="1:97" x14ac:dyDescent="0.15">
      <c r="A23" s="4" t="s">
        <v>77</v>
      </c>
      <c r="B23" s="19">
        <v>369.63200000000001</v>
      </c>
      <c r="C23" s="19">
        <v>459.7</v>
      </c>
      <c r="D23" s="19">
        <v>464.4</v>
      </c>
      <c r="E23" s="19">
        <v>480</v>
      </c>
      <c r="F23" s="19">
        <v>460.30599999999998</v>
      </c>
      <c r="G23" s="19">
        <v>498.5</v>
      </c>
      <c r="H23" s="19">
        <v>531.29999999999995</v>
      </c>
      <c r="I23" s="19">
        <v>524.9</v>
      </c>
      <c r="J23" s="19">
        <v>481.339</v>
      </c>
      <c r="K23" s="19">
        <v>441.2</v>
      </c>
      <c r="L23" s="19">
        <v>427.81400000000002</v>
      </c>
      <c r="M23" s="19">
        <v>342.66399999999999</v>
      </c>
      <c r="N23" s="19">
        <v>348.505</v>
      </c>
      <c r="O23" s="19">
        <v>344.03100000000001</v>
      </c>
      <c r="P23" s="19">
        <v>345.26900000000001</v>
      </c>
      <c r="Q23" s="19">
        <v>342.95699999999999</v>
      </c>
      <c r="R23" s="19">
        <v>323.31299999999999</v>
      </c>
      <c r="S23" s="19">
        <v>327.89100000000002</v>
      </c>
      <c r="T23" s="19">
        <v>307.21199999999999</v>
      </c>
      <c r="U23" s="19">
        <v>254.976</v>
      </c>
      <c r="V23" s="19">
        <v>213.81700000000001</v>
      </c>
      <c r="W23" s="19">
        <v>301.98899999999998</v>
      </c>
      <c r="X23" s="19">
        <v>305.863</v>
      </c>
      <c r="Y23" s="19">
        <v>301.98399999999998</v>
      </c>
      <c r="Z23" s="19">
        <v>391.15100000000001</v>
      </c>
      <c r="AA23" s="19">
        <v>473.25099999999998</v>
      </c>
      <c r="AB23" s="19">
        <v>661.35599999999999</v>
      </c>
      <c r="AC23" s="19">
        <v>503.14400000000001</v>
      </c>
      <c r="AD23" s="19">
        <v>545.44200000000001</v>
      </c>
      <c r="AE23" s="19">
        <v>523.36199999999997</v>
      </c>
      <c r="AF23" s="19">
        <v>489.06599999999997</v>
      </c>
      <c r="AG23" s="19">
        <v>500.05500000000001</v>
      </c>
      <c r="AH23" s="19">
        <v>498.12599999999998</v>
      </c>
      <c r="AI23" s="19">
        <v>518.71600000000001</v>
      </c>
      <c r="AJ23" s="19">
        <v>561.91200000000003</v>
      </c>
      <c r="AK23" s="19">
        <v>516.16</v>
      </c>
      <c r="AL23" s="19">
        <v>657.85299999999995</v>
      </c>
      <c r="AM23" s="19">
        <v>934.97500000000002</v>
      </c>
      <c r="AN23" s="19">
        <v>1156.306</v>
      </c>
      <c r="AO23" s="19">
        <v>1179.848</v>
      </c>
      <c r="AP23" s="19">
        <v>1306.2449999999999</v>
      </c>
      <c r="AQ23" s="19">
        <v>1132.2719999999999</v>
      </c>
      <c r="AR23" s="19">
        <v>1177.491</v>
      </c>
      <c r="AS23" s="19">
        <v>1295.682</v>
      </c>
      <c r="AT23" s="19">
        <v>1277.95</v>
      </c>
      <c r="AU23" s="19">
        <v>1259.0409999999999</v>
      </c>
      <c r="AV23" s="19">
        <v>1304.0830000000001</v>
      </c>
      <c r="AW23" s="19">
        <v>1362.454</v>
      </c>
      <c r="AX23" s="19">
        <v>1398.0350000000001</v>
      </c>
      <c r="AY23" s="19">
        <v>1444.4780000000001</v>
      </c>
      <c r="AZ23" s="19">
        <v>1553.1759999999999</v>
      </c>
      <c r="BA23" s="19">
        <v>1586.4670000000001</v>
      </c>
      <c r="BB23" s="19">
        <v>1590.933</v>
      </c>
      <c r="BC23" s="19">
        <v>1613.5050000000001</v>
      </c>
      <c r="BD23" s="19">
        <v>1849.2380000000001</v>
      </c>
      <c r="BE23" s="19">
        <v>1842.5050000000001</v>
      </c>
      <c r="BF23" s="19">
        <v>1817.7280000000001</v>
      </c>
      <c r="BG23" s="19">
        <v>1588.029</v>
      </c>
      <c r="BH23" s="19">
        <v>1602.5550000000001</v>
      </c>
      <c r="BI23" s="19">
        <v>1577.232</v>
      </c>
      <c r="BJ23" s="19">
        <v>1787.3969999999999</v>
      </c>
      <c r="BK23" s="19">
        <v>1791.1869999999999</v>
      </c>
      <c r="BL23" s="19">
        <v>1769.604</v>
      </c>
      <c r="BM23" s="19">
        <v>1768.751</v>
      </c>
      <c r="BN23" s="19">
        <v>1692.2329999999999</v>
      </c>
      <c r="BO23" s="19">
        <v>1713.807</v>
      </c>
      <c r="BP23" s="19">
        <v>1339.9190000000001</v>
      </c>
      <c r="BQ23" s="19">
        <v>1340.4570000000001</v>
      </c>
      <c r="BR23" s="19">
        <v>1272.5820000000001</v>
      </c>
      <c r="BS23" s="19">
        <v>1222.471</v>
      </c>
      <c r="BT23" s="19">
        <v>1200.4369999999999</v>
      </c>
      <c r="BU23" s="19">
        <v>1154.73</v>
      </c>
      <c r="BV23" s="19">
        <v>1251.835</v>
      </c>
      <c r="BW23" s="19">
        <v>1173.857</v>
      </c>
      <c r="BX23" s="19">
        <v>1377.4749999999999</v>
      </c>
      <c r="BY23" s="19">
        <v>1236.8599999999999</v>
      </c>
      <c r="BZ23" s="19">
        <v>1353.9670000000001</v>
      </c>
      <c r="CA23" s="19">
        <v>1392.3209999999999</v>
      </c>
      <c r="CB23" s="19">
        <v>1844.771</v>
      </c>
      <c r="CC23" s="19">
        <v>1813.1179999999999</v>
      </c>
      <c r="CD23" s="19">
        <v>1817.748</v>
      </c>
      <c r="CE23" s="19">
        <v>2208.2559999999999</v>
      </c>
      <c r="CF23" s="19">
        <v>1965.2760000000001</v>
      </c>
      <c r="CG23" s="19">
        <v>1957.6420000000001</v>
      </c>
      <c r="CH23" s="19">
        <v>1999.5419999999999</v>
      </c>
      <c r="CI23" s="19">
        <v>1974.4649999999999</v>
      </c>
      <c r="CJ23" s="19">
        <v>1979.848</v>
      </c>
      <c r="CK23" s="19">
        <v>2689.1790000000001</v>
      </c>
      <c r="CL23" s="19">
        <v>2693.26</v>
      </c>
      <c r="CM23" s="19">
        <v>2676.4259999999999</v>
      </c>
      <c r="CN23" s="19">
        <v>2670.5369999999998</v>
      </c>
      <c r="CO23" s="19">
        <v>2677.2179999999998</v>
      </c>
      <c r="CP23" s="19">
        <v>2978.951</v>
      </c>
      <c r="CQ23" s="19">
        <v>3017.4839999999999</v>
      </c>
      <c r="CR23" s="19">
        <v>3453.9110000000001</v>
      </c>
      <c r="CS23" s="19">
        <v>3693.114</v>
      </c>
    </row>
    <row r="24" spans="1:97" ht="12" x14ac:dyDescent="0.15">
      <c r="A24" s="4" t="s">
        <v>78</v>
      </c>
      <c r="B24" s="19" t="s">
        <v>55</v>
      </c>
      <c r="C24" s="19" t="s">
        <v>55</v>
      </c>
      <c r="D24" s="19" t="s">
        <v>55</v>
      </c>
      <c r="E24" s="19" t="s">
        <v>55</v>
      </c>
      <c r="F24" s="19" t="s">
        <v>55</v>
      </c>
      <c r="G24" s="19" t="s">
        <v>55</v>
      </c>
      <c r="H24" s="19" t="s">
        <v>55</v>
      </c>
      <c r="I24" s="19" t="s">
        <v>55</v>
      </c>
      <c r="J24" s="19" t="s">
        <v>55</v>
      </c>
      <c r="K24" s="19" t="s">
        <v>55</v>
      </c>
      <c r="L24" s="19" t="s">
        <v>55</v>
      </c>
      <c r="M24" s="19" t="s">
        <v>55</v>
      </c>
      <c r="N24" s="19" t="s">
        <v>55</v>
      </c>
      <c r="O24" s="19" t="s">
        <v>55</v>
      </c>
      <c r="P24" s="19" t="s">
        <v>55</v>
      </c>
      <c r="Q24" s="19" t="s">
        <v>55</v>
      </c>
      <c r="R24" s="19" t="s">
        <v>55</v>
      </c>
      <c r="S24" s="19" t="s">
        <v>55</v>
      </c>
      <c r="T24" s="19" t="s">
        <v>55</v>
      </c>
      <c r="U24" s="19" t="s">
        <v>55</v>
      </c>
      <c r="V24" s="19" t="s">
        <v>55</v>
      </c>
      <c r="W24" s="19" t="s">
        <v>55</v>
      </c>
      <c r="X24" s="19" t="s">
        <v>55</v>
      </c>
      <c r="Y24" s="19" t="s">
        <v>55</v>
      </c>
      <c r="Z24" s="19" t="s">
        <v>55</v>
      </c>
      <c r="AA24" s="19" t="s">
        <v>55</v>
      </c>
      <c r="AB24" s="19" t="s">
        <v>55</v>
      </c>
      <c r="AC24" s="19" t="s">
        <v>55</v>
      </c>
      <c r="AD24" s="19" t="s">
        <v>55</v>
      </c>
      <c r="AE24" s="19" t="s">
        <v>55</v>
      </c>
      <c r="AF24" s="19" t="s">
        <v>55</v>
      </c>
      <c r="AG24" s="19" t="s">
        <v>55</v>
      </c>
      <c r="AH24" s="19" t="s">
        <v>55</v>
      </c>
      <c r="AI24" s="19" t="s">
        <v>55</v>
      </c>
      <c r="AJ24" s="19" t="s">
        <v>55</v>
      </c>
      <c r="AK24" s="19" t="s">
        <v>55</v>
      </c>
      <c r="AL24" s="19" t="s">
        <v>55</v>
      </c>
      <c r="AM24" s="19" t="s">
        <v>55</v>
      </c>
      <c r="AN24" s="19" t="s">
        <v>55</v>
      </c>
      <c r="AO24" s="19" t="s">
        <v>55</v>
      </c>
      <c r="AP24" s="19" t="s">
        <v>55</v>
      </c>
      <c r="AQ24" s="19" t="s">
        <v>55</v>
      </c>
      <c r="AR24" s="19" t="s">
        <v>55</v>
      </c>
      <c r="AS24" s="19" t="s">
        <v>55</v>
      </c>
      <c r="AT24" s="19" t="s">
        <v>55</v>
      </c>
      <c r="AU24" s="19" t="s">
        <v>55</v>
      </c>
      <c r="AV24" s="19" t="s">
        <v>55</v>
      </c>
      <c r="AW24" s="19" t="s">
        <v>55</v>
      </c>
      <c r="AX24" s="19" t="s">
        <v>55</v>
      </c>
      <c r="AY24" s="19" t="s">
        <v>55</v>
      </c>
      <c r="AZ24" s="19" t="s">
        <v>55</v>
      </c>
      <c r="BA24" s="19" t="s">
        <v>55</v>
      </c>
      <c r="BB24" s="19" t="s">
        <v>55</v>
      </c>
      <c r="BC24" s="19" t="s">
        <v>55</v>
      </c>
      <c r="BD24" s="19" t="s">
        <v>55</v>
      </c>
      <c r="BE24" s="19" t="s">
        <v>55</v>
      </c>
      <c r="BF24" s="19" t="s">
        <v>55</v>
      </c>
      <c r="BG24" s="19" t="s">
        <v>55</v>
      </c>
      <c r="BH24" s="19" t="s">
        <v>55</v>
      </c>
      <c r="BI24" s="19" t="s">
        <v>55</v>
      </c>
      <c r="BJ24" s="19" t="s">
        <v>55</v>
      </c>
      <c r="BK24" s="19" t="s">
        <v>55</v>
      </c>
      <c r="BL24" s="19" t="s">
        <v>55</v>
      </c>
      <c r="BM24" s="19" t="s">
        <v>55</v>
      </c>
      <c r="BN24" s="19" t="s">
        <v>55</v>
      </c>
      <c r="BO24" s="19" t="s">
        <v>55</v>
      </c>
      <c r="BP24" s="19" t="s">
        <v>55</v>
      </c>
      <c r="BQ24" s="19" t="s">
        <v>55</v>
      </c>
      <c r="BR24" s="19" t="s">
        <v>55</v>
      </c>
      <c r="BS24" s="19" t="s">
        <v>55</v>
      </c>
      <c r="BT24" s="19" t="s">
        <v>55</v>
      </c>
      <c r="BU24" s="19" t="s">
        <v>55</v>
      </c>
      <c r="BV24" s="19" t="s">
        <v>55</v>
      </c>
      <c r="BW24" s="19" t="s">
        <v>55</v>
      </c>
      <c r="BX24" s="19" t="s">
        <v>55</v>
      </c>
      <c r="BY24" s="19" t="s">
        <v>55</v>
      </c>
      <c r="BZ24" s="19" t="s">
        <v>55</v>
      </c>
      <c r="CA24" s="19" t="s">
        <v>55</v>
      </c>
      <c r="CB24" s="19" t="s">
        <v>55</v>
      </c>
      <c r="CC24" s="19" t="s">
        <v>55</v>
      </c>
      <c r="CD24" s="19" t="s">
        <v>55</v>
      </c>
      <c r="CE24" s="19" t="s">
        <v>55</v>
      </c>
      <c r="CF24" s="19" t="s">
        <v>55</v>
      </c>
      <c r="CG24" s="19" t="s">
        <v>55</v>
      </c>
      <c r="CH24" s="19" t="s">
        <v>55</v>
      </c>
      <c r="CI24" s="19" t="s">
        <v>55</v>
      </c>
      <c r="CJ24" s="19" t="s">
        <v>55</v>
      </c>
      <c r="CK24" s="19" t="s">
        <v>55</v>
      </c>
      <c r="CL24" s="19" t="s">
        <v>55</v>
      </c>
      <c r="CM24" s="19" t="s">
        <v>55</v>
      </c>
      <c r="CN24" s="19" t="s">
        <v>55</v>
      </c>
      <c r="CO24" s="19" t="s">
        <v>55</v>
      </c>
      <c r="CP24" s="19" t="s">
        <v>55</v>
      </c>
      <c r="CQ24" s="19" t="s">
        <v>55</v>
      </c>
      <c r="CR24" s="19" t="s">
        <v>55</v>
      </c>
      <c r="CS24" s="19" t="s">
        <v>55</v>
      </c>
    </row>
    <row r="25" spans="1:97" x14ac:dyDescent="0.15">
      <c r="A25" s="4" t="s">
        <v>79</v>
      </c>
      <c r="B25" s="19">
        <v>26.513000000000002</v>
      </c>
      <c r="C25" s="19">
        <v>26.7</v>
      </c>
      <c r="D25" s="19">
        <v>24.6</v>
      </c>
      <c r="E25" s="19">
        <v>25.2</v>
      </c>
      <c r="F25" s="19">
        <v>25.268999999999998</v>
      </c>
      <c r="G25" s="19">
        <v>24.9</v>
      </c>
      <c r="H25" s="19">
        <v>24.5</v>
      </c>
      <c r="I25" s="19">
        <v>23.4</v>
      </c>
      <c r="J25" s="19">
        <v>23.43</v>
      </c>
      <c r="K25" s="19">
        <v>23.7</v>
      </c>
      <c r="L25" s="19">
        <v>22.268000000000001</v>
      </c>
      <c r="M25" s="19">
        <v>21.919</v>
      </c>
      <c r="N25" s="19">
        <v>23.048999999999999</v>
      </c>
      <c r="O25" s="19">
        <v>22.923999999999999</v>
      </c>
      <c r="P25" s="19">
        <v>23.178000000000001</v>
      </c>
      <c r="Q25" s="19">
        <v>26.036000000000001</v>
      </c>
      <c r="R25" s="19">
        <v>29.119</v>
      </c>
      <c r="S25" s="19">
        <v>28.815000000000001</v>
      </c>
      <c r="T25" s="19">
        <v>27.643000000000001</v>
      </c>
      <c r="U25" s="19">
        <v>31.109000000000002</v>
      </c>
      <c r="V25" s="19">
        <v>34.43</v>
      </c>
      <c r="W25" s="19">
        <v>33.033999999999999</v>
      </c>
      <c r="X25" s="19">
        <v>31.655999999999999</v>
      </c>
      <c r="Y25" s="19">
        <v>34.44</v>
      </c>
      <c r="Z25" s="19">
        <v>35.509</v>
      </c>
      <c r="AA25" s="19">
        <v>34.950000000000003</v>
      </c>
      <c r="AB25" s="19">
        <v>34.908000000000001</v>
      </c>
      <c r="AC25" s="19">
        <v>36.899000000000001</v>
      </c>
      <c r="AD25" s="19">
        <v>39.213000000000001</v>
      </c>
      <c r="AE25" s="19">
        <v>39.033999999999999</v>
      </c>
      <c r="AF25" s="19">
        <v>39.207999999999998</v>
      </c>
      <c r="AG25" s="19">
        <v>42.485999999999997</v>
      </c>
      <c r="AH25" s="19">
        <v>45.999000000000002</v>
      </c>
      <c r="AI25" s="19">
        <v>51.030999999999999</v>
      </c>
      <c r="AJ25" s="19">
        <v>51.359000000000002</v>
      </c>
      <c r="AK25" s="19">
        <v>51.363</v>
      </c>
      <c r="AL25" s="19">
        <v>47.069000000000003</v>
      </c>
      <c r="AM25" s="19">
        <v>46.276000000000003</v>
      </c>
      <c r="AN25" s="19">
        <v>42.710999999999999</v>
      </c>
      <c r="AO25" s="19">
        <v>43.720999999999997</v>
      </c>
      <c r="AP25" s="19">
        <v>46.093000000000004</v>
      </c>
      <c r="AQ25" s="19">
        <v>44.918999999999997</v>
      </c>
      <c r="AR25" s="19">
        <v>45.204999999999998</v>
      </c>
      <c r="AS25" s="19">
        <v>47.401000000000003</v>
      </c>
      <c r="AT25" s="19">
        <v>48.015999999999998</v>
      </c>
      <c r="AU25" s="19">
        <v>48.728999999999999</v>
      </c>
      <c r="AV25" s="19">
        <v>49.243000000000002</v>
      </c>
      <c r="AW25" s="19">
        <v>51.161999999999999</v>
      </c>
      <c r="AX25" s="19">
        <v>51.545999999999999</v>
      </c>
      <c r="AY25" s="19">
        <v>53.334000000000003</v>
      </c>
      <c r="AZ25" s="19">
        <v>53.203000000000003</v>
      </c>
      <c r="BA25" s="19">
        <v>55.470999999999997</v>
      </c>
      <c r="BB25" s="19">
        <v>54.662999999999997</v>
      </c>
      <c r="BC25" s="19">
        <v>55.530999999999999</v>
      </c>
      <c r="BD25" s="19">
        <v>54.817999999999998</v>
      </c>
      <c r="BE25" s="19">
        <v>56.777999999999999</v>
      </c>
      <c r="BF25" s="19">
        <v>55.621000000000002</v>
      </c>
      <c r="BG25" s="19">
        <v>56.295999999999999</v>
      </c>
      <c r="BH25" s="19">
        <v>55.621000000000002</v>
      </c>
      <c r="BI25" s="19">
        <v>57.244999999999997</v>
      </c>
      <c r="BJ25" s="19">
        <v>59.866999999999997</v>
      </c>
      <c r="BK25" s="19">
        <v>59.917999999999999</v>
      </c>
      <c r="BL25" s="19">
        <v>59.588999999999999</v>
      </c>
      <c r="BM25" s="19">
        <v>60.298000000000002</v>
      </c>
      <c r="BN25" s="19">
        <v>60.570999999999998</v>
      </c>
      <c r="BO25" s="19">
        <v>60.698</v>
      </c>
      <c r="BP25" s="19">
        <v>60.037999999999997</v>
      </c>
      <c r="BQ25" s="19">
        <v>60.671999999999997</v>
      </c>
      <c r="BR25" s="19">
        <v>61.198</v>
      </c>
      <c r="BS25" s="19">
        <v>61.009</v>
      </c>
      <c r="BT25" s="19">
        <v>59.030999999999999</v>
      </c>
      <c r="BU25" s="19">
        <v>59.19</v>
      </c>
      <c r="BV25" s="19">
        <v>59.646999999999998</v>
      </c>
      <c r="BW25" s="19">
        <v>59.670999999999999</v>
      </c>
      <c r="BX25" s="19">
        <v>51.283000000000001</v>
      </c>
      <c r="BY25" s="19">
        <v>52.113</v>
      </c>
      <c r="BZ25" s="19">
        <v>52.311</v>
      </c>
      <c r="CA25" s="19">
        <v>48.453000000000003</v>
      </c>
      <c r="CB25" s="19">
        <v>48.195999999999998</v>
      </c>
      <c r="CC25" s="19">
        <v>48.307000000000002</v>
      </c>
      <c r="CD25" s="19">
        <v>48.204999999999998</v>
      </c>
      <c r="CE25" s="19">
        <v>44.582000000000001</v>
      </c>
      <c r="CF25" s="19">
        <v>44.372</v>
      </c>
      <c r="CG25" s="19">
        <v>44.383000000000003</v>
      </c>
      <c r="CH25" s="19">
        <v>39.493000000000002</v>
      </c>
      <c r="CI25" s="19">
        <v>39.848999999999997</v>
      </c>
      <c r="CJ25" s="19">
        <v>38.020000000000003</v>
      </c>
      <c r="CK25" s="19">
        <v>38.826000000000001</v>
      </c>
      <c r="CL25" s="19">
        <v>34.451000000000001</v>
      </c>
      <c r="CM25" s="19">
        <v>33.968000000000004</v>
      </c>
      <c r="CN25" s="19">
        <v>35.335000000000001</v>
      </c>
      <c r="CO25" s="19">
        <v>36.573999999999998</v>
      </c>
      <c r="CP25" s="19">
        <v>35.369</v>
      </c>
      <c r="CQ25" s="19">
        <v>36.036999999999999</v>
      </c>
      <c r="CR25" s="19">
        <v>36.752000000000002</v>
      </c>
      <c r="CS25" s="19">
        <v>37.567</v>
      </c>
    </row>
    <row r="26" spans="1:97" ht="12" x14ac:dyDescent="0.15">
      <c r="A26" s="4" t="s">
        <v>80</v>
      </c>
      <c r="B26" s="19" t="s">
        <v>55</v>
      </c>
      <c r="C26" s="19" t="s">
        <v>55</v>
      </c>
      <c r="D26" s="19" t="s">
        <v>55</v>
      </c>
      <c r="E26" s="19" t="s">
        <v>55</v>
      </c>
      <c r="F26" s="19" t="s">
        <v>55</v>
      </c>
      <c r="G26" s="19" t="s">
        <v>55</v>
      </c>
      <c r="H26" s="19" t="s">
        <v>55</v>
      </c>
      <c r="I26" s="19" t="s">
        <v>55</v>
      </c>
      <c r="J26" s="19" t="s">
        <v>55</v>
      </c>
      <c r="K26" s="19" t="s">
        <v>55</v>
      </c>
      <c r="L26" s="19" t="s">
        <v>55</v>
      </c>
      <c r="M26" s="19" t="s">
        <v>55</v>
      </c>
      <c r="N26" s="19" t="s">
        <v>55</v>
      </c>
      <c r="O26" s="19" t="s">
        <v>55</v>
      </c>
      <c r="P26" s="19" t="s">
        <v>55</v>
      </c>
      <c r="Q26" s="19" t="s">
        <v>55</v>
      </c>
      <c r="R26" s="19" t="s">
        <v>55</v>
      </c>
      <c r="S26" s="19" t="s">
        <v>55</v>
      </c>
      <c r="T26" s="19" t="s">
        <v>55</v>
      </c>
      <c r="U26" s="19" t="s">
        <v>55</v>
      </c>
      <c r="V26" s="19" t="s">
        <v>55</v>
      </c>
      <c r="W26" s="19" t="s">
        <v>55</v>
      </c>
      <c r="X26" s="19" t="s">
        <v>55</v>
      </c>
      <c r="Y26" s="19" t="s">
        <v>55</v>
      </c>
      <c r="Z26" s="19" t="s">
        <v>55</v>
      </c>
      <c r="AA26" s="19" t="s">
        <v>55</v>
      </c>
      <c r="AB26" s="19" t="s">
        <v>55</v>
      </c>
      <c r="AC26" s="19" t="s">
        <v>55</v>
      </c>
      <c r="AD26" s="19" t="s">
        <v>55</v>
      </c>
      <c r="AE26" s="19" t="s">
        <v>55</v>
      </c>
      <c r="AF26" s="19" t="s">
        <v>55</v>
      </c>
      <c r="AG26" s="19" t="s">
        <v>55</v>
      </c>
      <c r="AH26" s="19" t="s">
        <v>55</v>
      </c>
      <c r="AI26" s="19" t="s">
        <v>55</v>
      </c>
      <c r="AJ26" s="19" t="s">
        <v>55</v>
      </c>
      <c r="AK26" s="19" t="s">
        <v>55</v>
      </c>
      <c r="AL26" s="19" t="s">
        <v>55</v>
      </c>
      <c r="AM26" s="19" t="s">
        <v>55</v>
      </c>
      <c r="AN26" s="19" t="s">
        <v>55</v>
      </c>
      <c r="AO26" s="19" t="s">
        <v>55</v>
      </c>
      <c r="AP26" s="19" t="s">
        <v>55</v>
      </c>
      <c r="AQ26" s="19" t="s">
        <v>55</v>
      </c>
      <c r="AR26" s="19" t="s">
        <v>55</v>
      </c>
      <c r="AS26" s="19" t="s">
        <v>55</v>
      </c>
      <c r="AT26" s="19" t="s">
        <v>55</v>
      </c>
      <c r="AU26" s="19" t="s">
        <v>55</v>
      </c>
      <c r="AV26" s="19" t="s">
        <v>55</v>
      </c>
      <c r="AW26" s="19" t="s">
        <v>55</v>
      </c>
      <c r="AX26" s="19" t="s">
        <v>55</v>
      </c>
      <c r="AY26" s="19" t="s">
        <v>55</v>
      </c>
      <c r="AZ26" s="19" t="s">
        <v>55</v>
      </c>
      <c r="BA26" s="19" t="s">
        <v>55</v>
      </c>
      <c r="BB26" s="19" t="s">
        <v>55</v>
      </c>
      <c r="BC26" s="19" t="s">
        <v>55</v>
      </c>
      <c r="BD26" s="19" t="s">
        <v>55</v>
      </c>
      <c r="BE26" s="19" t="s">
        <v>55</v>
      </c>
      <c r="BF26" s="19" t="s">
        <v>55</v>
      </c>
      <c r="BG26" s="19" t="s">
        <v>55</v>
      </c>
      <c r="BH26" s="19" t="s">
        <v>55</v>
      </c>
      <c r="BI26" s="19" t="s">
        <v>55</v>
      </c>
      <c r="BJ26" s="19" t="s">
        <v>55</v>
      </c>
      <c r="BK26" s="19" t="s">
        <v>55</v>
      </c>
      <c r="BL26" s="19" t="s">
        <v>55</v>
      </c>
      <c r="BM26" s="19" t="s">
        <v>55</v>
      </c>
      <c r="BN26" s="19" t="s">
        <v>55</v>
      </c>
      <c r="BO26" s="19" t="s">
        <v>55</v>
      </c>
      <c r="BP26" s="19" t="s">
        <v>55</v>
      </c>
      <c r="BQ26" s="19" t="s">
        <v>55</v>
      </c>
      <c r="BR26" s="19" t="s">
        <v>55</v>
      </c>
      <c r="BS26" s="19" t="s">
        <v>55</v>
      </c>
      <c r="BT26" s="19" t="s">
        <v>55</v>
      </c>
      <c r="BU26" s="19" t="s">
        <v>55</v>
      </c>
      <c r="BV26" s="19" t="s">
        <v>55</v>
      </c>
      <c r="BW26" s="19" t="s">
        <v>55</v>
      </c>
      <c r="BX26" s="19" t="s">
        <v>55</v>
      </c>
      <c r="BY26" s="19" t="s">
        <v>55</v>
      </c>
      <c r="BZ26" s="19" t="s">
        <v>55</v>
      </c>
      <c r="CA26" s="19" t="s">
        <v>55</v>
      </c>
      <c r="CB26" s="19" t="s">
        <v>55</v>
      </c>
      <c r="CC26" s="19" t="s">
        <v>55</v>
      </c>
      <c r="CD26" s="19" t="s">
        <v>55</v>
      </c>
      <c r="CE26" s="19" t="s">
        <v>55</v>
      </c>
      <c r="CF26" s="19" t="s">
        <v>55</v>
      </c>
      <c r="CG26" s="19" t="s">
        <v>55</v>
      </c>
      <c r="CH26" s="19" t="s">
        <v>55</v>
      </c>
      <c r="CI26" s="19" t="s">
        <v>55</v>
      </c>
      <c r="CJ26" s="19" t="s">
        <v>55</v>
      </c>
      <c r="CK26" s="19" t="s">
        <v>55</v>
      </c>
      <c r="CL26" s="19" t="s">
        <v>55</v>
      </c>
      <c r="CM26" s="19" t="s">
        <v>55</v>
      </c>
      <c r="CN26" s="19" t="s">
        <v>55</v>
      </c>
      <c r="CO26" s="19" t="s">
        <v>55</v>
      </c>
      <c r="CP26" s="19" t="s">
        <v>55</v>
      </c>
      <c r="CQ26" s="19" t="s">
        <v>55</v>
      </c>
      <c r="CR26" s="19" t="s">
        <v>55</v>
      </c>
      <c r="CS26" s="19" t="s">
        <v>55</v>
      </c>
    </row>
    <row r="27" spans="1:97" x14ac:dyDescent="0.15">
      <c r="A27" s="9" t="s">
        <v>81</v>
      </c>
      <c r="B27" s="28">
        <v>1366.715271</v>
      </c>
      <c r="C27" s="28">
        <v>1030.2804639999999</v>
      </c>
      <c r="D27" s="28">
        <v>924.57756400000005</v>
      </c>
      <c r="E27" s="28">
        <v>905.95781599999998</v>
      </c>
      <c r="F27" s="28">
        <v>1058.4560690000001</v>
      </c>
      <c r="G27" s="28">
        <v>998.71816100000001</v>
      </c>
      <c r="H27" s="28">
        <v>898.71246299999996</v>
      </c>
      <c r="I27" s="28">
        <v>909.02792899999997</v>
      </c>
      <c r="J27" s="28">
        <v>967.66822200000001</v>
      </c>
      <c r="K27" s="28">
        <v>970.53883900000005</v>
      </c>
      <c r="L27" s="28">
        <v>905.78659000000005</v>
      </c>
      <c r="M27" s="28">
        <v>907.00931800000001</v>
      </c>
      <c r="N27" s="28">
        <v>1045.9322320000001</v>
      </c>
      <c r="O27" s="28">
        <v>984.95268399999998</v>
      </c>
      <c r="P27" s="28">
        <v>1330.3463039999999</v>
      </c>
      <c r="Q27" s="28">
        <v>1426.0120529999999</v>
      </c>
      <c r="R27" s="28">
        <v>1359.632783</v>
      </c>
      <c r="S27" s="28">
        <v>1205.94766</v>
      </c>
      <c r="T27" s="28">
        <v>1431.4769590000001</v>
      </c>
      <c r="U27" s="28">
        <v>1520.1061850000001</v>
      </c>
      <c r="V27" s="28">
        <v>2813.4592400000001</v>
      </c>
      <c r="W27" s="28">
        <v>2354.5572360000001</v>
      </c>
      <c r="X27" s="28">
        <v>3370.3222489999998</v>
      </c>
      <c r="Y27" s="28">
        <v>3255.8314599999999</v>
      </c>
      <c r="Z27" s="28">
        <v>3019.6325999999999</v>
      </c>
      <c r="AA27" s="28">
        <v>3075.8663879999999</v>
      </c>
      <c r="AB27" s="28">
        <v>3296.9896549999999</v>
      </c>
      <c r="AC27" s="28">
        <v>3890.953888</v>
      </c>
      <c r="AD27" s="28">
        <v>3872.0119549999999</v>
      </c>
      <c r="AE27" s="28">
        <v>4640.304521</v>
      </c>
      <c r="AF27" s="28">
        <v>4551.7307149999997</v>
      </c>
      <c r="AG27" s="28">
        <v>5341.8365130000002</v>
      </c>
      <c r="AH27" s="28">
        <v>5655.6873230000001</v>
      </c>
      <c r="AI27" s="28">
        <v>9483.6410780000006</v>
      </c>
      <c r="AJ27" s="28">
        <v>9847.9248449999996</v>
      </c>
      <c r="AK27" s="28">
        <v>6435.2514339999998</v>
      </c>
      <c r="AL27" s="28">
        <v>7424.1409819999999</v>
      </c>
      <c r="AM27" s="28">
        <v>8234.2906930000008</v>
      </c>
      <c r="AN27" s="28">
        <v>10231.563516</v>
      </c>
      <c r="AO27" s="28">
        <v>10442.496838999999</v>
      </c>
      <c r="AP27" s="28">
        <v>10426.733952</v>
      </c>
      <c r="AQ27" s="28">
        <v>9352.5027859999991</v>
      </c>
      <c r="AR27" s="28">
        <v>11938.355748</v>
      </c>
      <c r="AS27" s="28">
        <v>14166.050515000001</v>
      </c>
      <c r="AT27" s="28">
        <v>14533.521718</v>
      </c>
      <c r="AU27" s="28">
        <v>16144.240062999999</v>
      </c>
      <c r="AV27" s="28">
        <v>17232.352541</v>
      </c>
      <c r="AW27" s="28">
        <v>15104.768253</v>
      </c>
      <c r="AX27" s="28">
        <v>15690.852335</v>
      </c>
      <c r="AY27" s="28">
        <v>14974.407998999999</v>
      </c>
      <c r="AZ27" s="28">
        <v>16996.853921000002</v>
      </c>
      <c r="BA27" s="28">
        <v>15745.182945</v>
      </c>
      <c r="BB27" s="28">
        <v>15342.3336</v>
      </c>
      <c r="BC27" s="28">
        <v>14095.546972</v>
      </c>
      <c r="BD27" s="28">
        <v>7598.5751689999997</v>
      </c>
      <c r="BE27" s="28">
        <v>8288.3879419999994</v>
      </c>
      <c r="BF27" s="28">
        <v>9650.3292920000004</v>
      </c>
      <c r="BG27" s="28">
        <v>8710.6561710000005</v>
      </c>
      <c r="BH27" s="28">
        <v>7957.4346800000003</v>
      </c>
      <c r="BI27" s="28">
        <v>7887.9538080000002</v>
      </c>
      <c r="BJ27" s="28">
        <v>7584.9829099999997</v>
      </c>
      <c r="BK27" s="28">
        <v>6127.4468459999998</v>
      </c>
      <c r="BL27" s="28">
        <v>4539.1715199999999</v>
      </c>
      <c r="BM27" s="28">
        <v>5671.9626349999999</v>
      </c>
      <c r="BN27" s="28">
        <v>5485.3095890000004</v>
      </c>
      <c r="BO27" s="28">
        <v>6119.9366909999999</v>
      </c>
      <c r="BP27" s="28">
        <v>7480.7660669999996</v>
      </c>
      <c r="BQ27" s="28">
        <v>7818.6536370000003</v>
      </c>
      <c r="BR27" s="28">
        <v>8949.3438719999995</v>
      </c>
      <c r="BS27" s="28">
        <v>9368.2979200000009</v>
      </c>
      <c r="BT27" s="28">
        <v>12848.956931999999</v>
      </c>
      <c r="BU27" s="28">
        <v>15164.132884000001</v>
      </c>
      <c r="BV27" s="28">
        <v>12914.056672999999</v>
      </c>
      <c r="BW27" s="28">
        <v>14328.001034000001</v>
      </c>
      <c r="BX27" s="28">
        <v>11782.553018000001</v>
      </c>
      <c r="BY27" s="28">
        <v>11854.935705</v>
      </c>
      <c r="BZ27" s="28">
        <v>11404.689719</v>
      </c>
      <c r="CA27" s="28">
        <v>8656.4479389999997</v>
      </c>
      <c r="CB27" s="28">
        <v>6726.2291210000003</v>
      </c>
      <c r="CC27" s="28">
        <v>6847.5880090000001</v>
      </c>
      <c r="CD27" s="28">
        <v>8398.1135429999995</v>
      </c>
      <c r="CE27" s="28">
        <v>7104.7400699999998</v>
      </c>
      <c r="CF27" s="28">
        <v>9366.0976979999996</v>
      </c>
      <c r="CG27" s="28">
        <v>12703.394796</v>
      </c>
      <c r="CH27" s="28">
        <v>14465.370601000001</v>
      </c>
      <c r="CI27" s="28">
        <v>12349.050207</v>
      </c>
      <c r="CJ27" s="28">
        <v>14256.909545</v>
      </c>
      <c r="CK27" s="28">
        <v>18429.069869999999</v>
      </c>
      <c r="CL27" s="28">
        <v>22630.084695000001</v>
      </c>
      <c r="CM27" s="28">
        <v>26617.628454999998</v>
      </c>
      <c r="CN27" s="28">
        <v>26983.934708000001</v>
      </c>
      <c r="CO27" s="28">
        <v>24835.50216</v>
      </c>
      <c r="CP27" s="28">
        <v>25076.330426</v>
      </c>
      <c r="CQ27" s="28">
        <v>21010.590044</v>
      </c>
      <c r="CR27" s="28">
        <v>19054.694613</v>
      </c>
      <c r="CS27" s="28">
        <v>15513.402352999999</v>
      </c>
    </row>
    <row r="28" spans="1:97"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row>
    <row r="29" spans="1:97" x14ac:dyDescent="0.15">
      <c r="A29" s="4" t="s">
        <v>82</v>
      </c>
      <c r="B29" s="19">
        <v>720.72199999999998</v>
      </c>
      <c r="C29" s="19">
        <v>840.4</v>
      </c>
      <c r="D29" s="19">
        <v>817.2</v>
      </c>
      <c r="E29" s="19">
        <v>820.1</v>
      </c>
      <c r="F29" s="19">
        <v>824.09299999999996</v>
      </c>
      <c r="G29" s="19">
        <v>827.3</v>
      </c>
      <c r="H29" s="19">
        <v>817.5</v>
      </c>
      <c r="I29" s="19">
        <v>818.7</v>
      </c>
      <c r="J29" s="19">
        <v>831.697</v>
      </c>
      <c r="K29" s="19">
        <v>840.8</v>
      </c>
      <c r="L29" s="19">
        <v>831.99699999999996</v>
      </c>
      <c r="M29" s="19">
        <v>837.72</v>
      </c>
      <c r="N29" s="19">
        <v>849.66200000000003</v>
      </c>
      <c r="O29" s="19">
        <v>858.21</v>
      </c>
      <c r="P29" s="19">
        <v>854.18899999999996</v>
      </c>
      <c r="Q29" s="19">
        <v>871.33600000000001</v>
      </c>
      <c r="R29" s="19">
        <v>889.97199999999998</v>
      </c>
      <c r="S29" s="19">
        <v>899.34900000000005</v>
      </c>
      <c r="T29" s="19">
        <v>889.26199999999994</v>
      </c>
      <c r="U29" s="19">
        <v>926.29899999999998</v>
      </c>
      <c r="V29" s="19">
        <v>948.62800000000004</v>
      </c>
      <c r="W29" s="19">
        <v>970.68799999999999</v>
      </c>
      <c r="X29" s="19">
        <v>953.69600000000003</v>
      </c>
      <c r="Y29" s="19">
        <v>990.65499999999997</v>
      </c>
      <c r="Z29" s="19">
        <v>1020.4160000000001</v>
      </c>
      <c r="AA29" s="19">
        <v>1053.223</v>
      </c>
      <c r="AB29" s="19">
        <v>1020.121</v>
      </c>
      <c r="AC29" s="19">
        <v>1057.279</v>
      </c>
      <c r="AD29" s="19">
        <v>1085.9490000000001</v>
      </c>
      <c r="AE29" s="19">
        <v>1128.3230000000001</v>
      </c>
      <c r="AF29" s="19">
        <v>1089.7719999999999</v>
      </c>
      <c r="AG29" s="19">
        <v>1135.0150000000001</v>
      </c>
      <c r="AH29" s="19">
        <v>1182.4359999999999</v>
      </c>
      <c r="AI29" s="19">
        <v>1248.01</v>
      </c>
      <c r="AJ29" s="19">
        <v>1255.663</v>
      </c>
      <c r="AK29" s="19">
        <v>1446.146</v>
      </c>
      <c r="AL29" s="19">
        <v>1463.1079999999999</v>
      </c>
      <c r="AM29" s="19">
        <v>1549.778</v>
      </c>
      <c r="AN29" s="19">
        <v>1407.6210000000001</v>
      </c>
      <c r="AO29" s="19">
        <v>1489.7329999999999</v>
      </c>
      <c r="AP29" s="19">
        <v>1466.6130000000001</v>
      </c>
      <c r="AQ29" s="19">
        <v>1504.03</v>
      </c>
      <c r="AR29" s="19">
        <v>1540.174</v>
      </c>
      <c r="AS29" s="19">
        <v>1627.1780000000001</v>
      </c>
      <c r="AT29" s="19">
        <v>1622.8040000000001</v>
      </c>
      <c r="AU29" s="19">
        <v>1731.8019999999999</v>
      </c>
      <c r="AV29" s="19">
        <v>1786.761</v>
      </c>
      <c r="AW29" s="19">
        <v>1929.4739999999999</v>
      </c>
      <c r="AX29" s="19">
        <v>1812.8340000000001</v>
      </c>
      <c r="AY29" s="19">
        <v>1961.278</v>
      </c>
      <c r="AZ29" s="19">
        <v>2154.1120000000001</v>
      </c>
      <c r="BA29" s="19">
        <v>2315.1060000000002</v>
      </c>
      <c r="BB29" s="19">
        <v>2132.7829999999999</v>
      </c>
      <c r="BC29" s="19">
        <v>2283.7449999999999</v>
      </c>
      <c r="BD29" s="19">
        <v>2322.2379999999998</v>
      </c>
      <c r="BE29" s="19">
        <v>2337.9140000000002</v>
      </c>
      <c r="BF29" s="19">
        <v>2376.62</v>
      </c>
      <c r="BG29" s="19">
        <v>2423.982</v>
      </c>
      <c r="BH29" s="19">
        <v>2456.424</v>
      </c>
      <c r="BI29" s="19">
        <v>2206.8989999999999</v>
      </c>
      <c r="BJ29" s="19">
        <v>2239.8359999999998</v>
      </c>
      <c r="BK29" s="19">
        <v>2275.3009999999999</v>
      </c>
      <c r="BL29" s="19">
        <v>2314.5360000000001</v>
      </c>
      <c r="BM29" s="19">
        <v>2318.3009999999999</v>
      </c>
      <c r="BN29" s="19">
        <v>2339.7849999999999</v>
      </c>
      <c r="BO29" s="19">
        <v>2368.2750000000001</v>
      </c>
      <c r="BP29" s="19">
        <v>2260.8670000000002</v>
      </c>
      <c r="BQ29" s="19">
        <v>2287.3119999999999</v>
      </c>
      <c r="BR29" s="19">
        <v>2246.0740000000001</v>
      </c>
      <c r="BS29" s="19">
        <v>2194.9949999999999</v>
      </c>
      <c r="BT29" s="19">
        <v>2189.058</v>
      </c>
      <c r="BU29" s="19">
        <v>2192.306</v>
      </c>
      <c r="BV29" s="19">
        <v>2187.8209999999999</v>
      </c>
      <c r="BW29" s="19">
        <v>2193.3020000000001</v>
      </c>
      <c r="BX29" s="19">
        <v>2088.527</v>
      </c>
      <c r="BY29" s="19">
        <v>2085.9949999999999</v>
      </c>
      <c r="BZ29" s="19">
        <v>2085.491</v>
      </c>
      <c r="CA29" s="19">
        <v>2088.1410000000001</v>
      </c>
      <c r="CB29" s="19">
        <v>2089.1559999999999</v>
      </c>
      <c r="CC29" s="19">
        <v>2092.9009999999998</v>
      </c>
      <c r="CD29" s="19">
        <v>2086.2669999999998</v>
      </c>
      <c r="CE29" s="19">
        <v>2065.8609999999999</v>
      </c>
      <c r="CF29" s="19">
        <v>2075.2939999999999</v>
      </c>
      <c r="CG29" s="19">
        <v>2047.6110000000001</v>
      </c>
      <c r="CH29" s="19">
        <v>2123.085</v>
      </c>
      <c r="CI29" s="19">
        <v>2148.451</v>
      </c>
      <c r="CJ29" s="19">
        <v>3201.942</v>
      </c>
      <c r="CK29" s="19">
        <v>3285.509</v>
      </c>
      <c r="CL29" s="19">
        <v>3181.52</v>
      </c>
      <c r="CM29" s="19">
        <v>3202.172</v>
      </c>
      <c r="CN29" s="19">
        <v>3534.848</v>
      </c>
      <c r="CO29" s="19">
        <v>4608.68</v>
      </c>
      <c r="CP29" s="19">
        <v>4896.6319999999996</v>
      </c>
      <c r="CQ29" s="19">
        <v>5429.48</v>
      </c>
      <c r="CR29" s="19">
        <v>4914.2529999999997</v>
      </c>
      <c r="CS29" s="19">
        <v>5245.7129999999997</v>
      </c>
    </row>
    <row r="30" spans="1:97" ht="12" x14ac:dyDescent="0.15">
      <c r="A30" s="4" t="s">
        <v>78</v>
      </c>
      <c r="B30" s="19" t="s">
        <v>55</v>
      </c>
      <c r="C30" s="19" t="s">
        <v>55</v>
      </c>
      <c r="D30" s="19" t="s">
        <v>55</v>
      </c>
      <c r="E30" s="19" t="s">
        <v>55</v>
      </c>
      <c r="F30" s="19" t="s">
        <v>55</v>
      </c>
      <c r="G30" s="19" t="s">
        <v>55</v>
      </c>
      <c r="H30" s="19" t="s">
        <v>55</v>
      </c>
      <c r="I30" s="19" t="s">
        <v>55</v>
      </c>
      <c r="J30" s="19" t="s">
        <v>55</v>
      </c>
      <c r="K30" s="19" t="s">
        <v>55</v>
      </c>
      <c r="L30" s="19" t="s">
        <v>55</v>
      </c>
      <c r="M30" s="19" t="s">
        <v>55</v>
      </c>
      <c r="N30" s="19" t="s">
        <v>55</v>
      </c>
      <c r="O30" s="19" t="s">
        <v>55</v>
      </c>
      <c r="P30" s="19" t="s">
        <v>55</v>
      </c>
      <c r="Q30" s="19" t="s">
        <v>55</v>
      </c>
      <c r="R30" s="19" t="s">
        <v>55</v>
      </c>
      <c r="S30" s="19" t="s">
        <v>55</v>
      </c>
      <c r="T30" s="19" t="s">
        <v>55</v>
      </c>
      <c r="U30" s="19" t="s">
        <v>55</v>
      </c>
      <c r="V30" s="19" t="s">
        <v>55</v>
      </c>
      <c r="W30" s="19" t="s">
        <v>55</v>
      </c>
      <c r="X30" s="19" t="s">
        <v>55</v>
      </c>
      <c r="Y30" s="19" t="s">
        <v>55</v>
      </c>
      <c r="Z30" s="19" t="s">
        <v>55</v>
      </c>
      <c r="AA30" s="19" t="s">
        <v>55</v>
      </c>
      <c r="AB30" s="19" t="s">
        <v>55</v>
      </c>
      <c r="AC30" s="19" t="s">
        <v>55</v>
      </c>
      <c r="AD30" s="19" t="s">
        <v>55</v>
      </c>
      <c r="AE30" s="19" t="s">
        <v>55</v>
      </c>
      <c r="AF30" s="19" t="s">
        <v>55</v>
      </c>
      <c r="AG30" s="19" t="s">
        <v>55</v>
      </c>
      <c r="AH30" s="19" t="s">
        <v>55</v>
      </c>
      <c r="AI30" s="19" t="s">
        <v>55</v>
      </c>
      <c r="AJ30" s="19" t="s">
        <v>55</v>
      </c>
      <c r="AK30" s="19" t="s">
        <v>55</v>
      </c>
      <c r="AL30" s="19" t="s">
        <v>55</v>
      </c>
      <c r="AM30" s="19" t="s">
        <v>55</v>
      </c>
      <c r="AN30" s="19" t="s">
        <v>55</v>
      </c>
      <c r="AO30" s="19" t="s">
        <v>55</v>
      </c>
      <c r="AP30" s="19" t="s">
        <v>55</v>
      </c>
      <c r="AQ30" s="19" t="s">
        <v>55</v>
      </c>
      <c r="AR30" s="19" t="s">
        <v>55</v>
      </c>
      <c r="AS30" s="19" t="s">
        <v>55</v>
      </c>
      <c r="AT30" s="19" t="s">
        <v>55</v>
      </c>
      <c r="AU30" s="19" t="s">
        <v>55</v>
      </c>
      <c r="AV30" s="19" t="s">
        <v>55</v>
      </c>
      <c r="AW30" s="19" t="s">
        <v>55</v>
      </c>
      <c r="AX30" s="19" t="s">
        <v>55</v>
      </c>
      <c r="AY30" s="19" t="s">
        <v>55</v>
      </c>
      <c r="AZ30" s="19" t="s">
        <v>55</v>
      </c>
      <c r="BA30" s="19" t="s">
        <v>55</v>
      </c>
      <c r="BB30" s="19" t="s">
        <v>55</v>
      </c>
      <c r="BC30" s="19" t="s">
        <v>55</v>
      </c>
      <c r="BD30" s="19" t="s">
        <v>55</v>
      </c>
      <c r="BE30" s="19" t="s">
        <v>55</v>
      </c>
      <c r="BF30" s="19" t="s">
        <v>55</v>
      </c>
      <c r="BG30" s="19" t="s">
        <v>55</v>
      </c>
      <c r="BH30" s="19" t="s">
        <v>55</v>
      </c>
      <c r="BI30" s="19" t="s">
        <v>55</v>
      </c>
      <c r="BJ30" s="19" t="s">
        <v>55</v>
      </c>
      <c r="BK30" s="19" t="s">
        <v>55</v>
      </c>
      <c r="BL30" s="19" t="s">
        <v>55</v>
      </c>
      <c r="BM30" s="19" t="s">
        <v>55</v>
      </c>
      <c r="BN30" s="19" t="s">
        <v>55</v>
      </c>
      <c r="BO30" s="19" t="s">
        <v>55</v>
      </c>
      <c r="BP30" s="19" t="s">
        <v>55</v>
      </c>
      <c r="BQ30" s="19" t="s">
        <v>55</v>
      </c>
      <c r="BR30" s="19" t="s">
        <v>55</v>
      </c>
      <c r="BS30" s="19" t="s">
        <v>55</v>
      </c>
      <c r="BT30" s="19" t="s">
        <v>55</v>
      </c>
      <c r="BU30" s="19" t="s">
        <v>55</v>
      </c>
      <c r="BV30" s="19" t="s">
        <v>55</v>
      </c>
      <c r="BW30" s="19" t="s">
        <v>55</v>
      </c>
      <c r="BX30" s="19" t="s">
        <v>55</v>
      </c>
      <c r="BY30" s="19" t="s">
        <v>55</v>
      </c>
      <c r="BZ30" s="19" t="s">
        <v>55</v>
      </c>
      <c r="CA30" s="19" t="s">
        <v>55</v>
      </c>
      <c r="CB30" s="19" t="s">
        <v>55</v>
      </c>
      <c r="CC30" s="19" t="s">
        <v>55</v>
      </c>
      <c r="CD30" s="19" t="s">
        <v>55</v>
      </c>
      <c r="CE30" s="19" t="s">
        <v>55</v>
      </c>
      <c r="CF30" s="19" t="s">
        <v>55</v>
      </c>
      <c r="CG30" s="19" t="s">
        <v>55</v>
      </c>
      <c r="CH30" s="19" t="s">
        <v>55</v>
      </c>
      <c r="CI30" s="19" t="s">
        <v>55</v>
      </c>
      <c r="CJ30" s="19" t="s">
        <v>55</v>
      </c>
      <c r="CK30" s="19" t="s">
        <v>55</v>
      </c>
      <c r="CL30" s="19" t="s">
        <v>55</v>
      </c>
      <c r="CM30" s="19" t="s">
        <v>55</v>
      </c>
      <c r="CN30" s="19" t="s">
        <v>55</v>
      </c>
      <c r="CO30" s="19" t="s">
        <v>55</v>
      </c>
      <c r="CP30" s="19" t="s">
        <v>55</v>
      </c>
      <c r="CQ30" s="19" t="s">
        <v>55</v>
      </c>
      <c r="CR30" s="19" t="s">
        <v>55</v>
      </c>
      <c r="CS30" s="19" t="s">
        <v>55</v>
      </c>
    </row>
    <row r="31" spans="1:97" x14ac:dyDescent="0.15">
      <c r="A31" s="4" t="s">
        <v>79</v>
      </c>
      <c r="B31" s="19">
        <v>26.513000000000002</v>
      </c>
      <c r="C31" s="19">
        <v>26.7</v>
      </c>
      <c r="D31" s="19">
        <v>24.6</v>
      </c>
      <c r="E31" s="19">
        <v>25.2</v>
      </c>
      <c r="F31" s="19">
        <v>25.268999999999998</v>
      </c>
      <c r="G31" s="19">
        <v>24.9</v>
      </c>
      <c r="H31" s="19">
        <v>24.5</v>
      </c>
      <c r="I31" s="19">
        <v>23.4</v>
      </c>
      <c r="J31" s="19">
        <v>23.43</v>
      </c>
      <c r="K31" s="19">
        <v>23.7</v>
      </c>
      <c r="L31" s="19">
        <v>22.268000000000001</v>
      </c>
      <c r="M31" s="19">
        <v>21.919</v>
      </c>
      <c r="N31" s="19">
        <v>23.048999999999999</v>
      </c>
      <c r="O31" s="19">
        <v>22.923999999999999</v>
      </c>
      <c r="P31" s="19">
        <v>23.178000000000001</v>
      </c>
      <c r="Q31" s="19">
        <v>26.036000000000001</v>
      </c>
      <c r="R31" s="19">
        <v>29.119</v>
      </c>
      <c r="S31" s="19">
        <v>28.815000000000001</v>
      </c>
      <c r="T31" s="19">
        <v>27.643000000000001</v>
      </c>
      <c r="U31" s="19">
        <v>31.109000000000002</v>
      </c>
      <c r="V31" s="19">
        <v>34.43</v>
      </c>
      <c r="W31" s="19">
        <v>33.033999999999999</v>
      </c>
      <c r="X31" s="19">
        <v>31.655999999999999</v>
      </c>
      <c r="Y31" s="19">
        <v>34.44</v>
      </c>
      <c r="Z31" s="19">
        <v>35.509</v>
      </c>
      <c r="AA31" s="19">
        <v>34.950000000000003</v>
      </c>
      <c r="AB31" s="19">
        <v>34.908000000000001</v>
      </c>
      <c r="AC31" s="19">
        <v>36.899000000000001</v>
      </c>
      <c r="AD31" s="19">
        <v>39.213000000000001</v>
      </c>
      <c r="AE31" s="19">
        <v>39.033999999999999</v>
      </c>
      <c r="AF31" s="19">
        <v>39.207999999999998</v>
      </c>
      <c r="AG31" s="19">
        <v>42.485999999999997</v>
      </c>
      <c r="AH31" s="19">
        <v>45.999000000000002</v>
      </c>
      <c r="AI31" s="19">
        <v>51.030999999999999</v>
      </c>
      <c r="AJ31" s="19">
        <v>51.359000000000002</v>
      </c>
      <c r="AK31" s="19">
        <v>51.363</v>
      </c>
      <c r="AL31" s="19">
        <v>47.069000000000003</v>
      </c>
      <c r="AM31" s="19">
        <v>46.276000000000003</v>
      </c>
      <c r="AN31" s="19">
        <v>42.710999999999999</v>
      </c>
      <c r="AO31" s="19">
        <v>43.720999999999997</v>
      </c>
      <c r="AP31" s="19">
        <v>46.093000000000004</v>
      </c>
      <c r="AQ31" s="19">
        <v>44.918999999999997</v>
      </c>
      <c r="AR31" s="19">
        <v>45.204999999999998</v>
      </c>
      <c r="AS31" s="19">
        <v>47.401000000000003</v>
      </c>
      <c r="AT31" s="19">
        <v>48.015999999999998</v>
      </c>
      <c r="AU31" s="19">
        <v>48.728999999999999</v>
      </c>
      <c r="AV31" s="19">
        <v>49.243000000000002</v>
      </c>
      <c r="AW31" s="19">
        <v>51.161999999999999</v>
      </c>
      <c r="AX31" s="19">
        <v>51.545999999999999</v>
      </c>
      <c r="AY31" s="19">
        <v>53.334000000000003</v>
      </c>
      <c r="AZ31" s="19">
        <v>53.203000000000003</v>
      </c>
      <c r="BA31" s="19">
        <v>55.470999999999997</v>
      </c>
      <c r="BB31" s="19">
        <v>54.662999999999997</v>
      </c>
      <c r="BC31" s="19">
        <v>55.530999999999999</v>
      </c>
      <c r="BD31" s="19">
        <v>54.817999999999998</v>
      </c>
      <c r="BE31" s="19">
        <v>56.777999999999999</v>
      </c>
      <c r="BF31" s="19">
        <v>55.621000000000002</v>
      </c>
      <c r="BG31" s="19">
        <v>56.295999999999999</v>
      </c>
      <c r="BH31" s="19">
        <v>55.621000000000002</v>
      </c>
      <c r="BI31" s="19">
        <v>57.244999999999997</v>
      </c>
      <c r="BJ31" s="19">
        <v>59.866999999999997</v>
      </c>
      <c r="BK31" s="19">
        <v>59.917999999999999</v>
      </c>
      <c r="BL31" s="19">
        <v>59.588999999999999</v>
      </c>
      <c r="BM31" s="19">
        <v>60.298000000000002</v>
      </c>
      <c r="BN31" s="19">
        <v>60.570999999999998</v>
      </c>
      <c r="BO31" s="19">
        <v>60.698</v>
      </c>
      <c r="BP31" s="19">
        <v>60.037999999999997</v>
      </c>
      <c r="BQ31" s="19">
        <v>60.671999999999997</v>
      </c>
      <c r="BR31" s="19">
        <v>61.198</v>
      </c>
      <c r="BS31" s="19">
        <v>61.009</v>
      </c>
      <c r="BT31" s="19">
        <v>59.030999999999999</v>
      </c>
      <c r="BU31" s="19">
        <v>59.19</v>
      </c>
      <c r="BV31" s="19">
        <v>59.646999999999998</v>
      </c>
      <c r="BW31" s="19">
        <v>59.670999999999999</v>
      </c>
      <c r="BX31" s="19">
        <v>51.283000000000001</v>
      </c>
      <c r="BY31" s="19">
        <v>52.113</v>
      </c>
      <c r="BZ31" s="19">
        <v>52.311</v>
      </c>
      <c r="CA31" s="19">
        <v>48.453000000000003</v>
      </c>
      <c r="CB31" s="19">
        <v>48.195999999999998</v>
      </c>
      <c r="CC31" s="19">
        <v>48.307000000000002</v>
      </c>
      <c r="CD31" s="19">
        <v>48.204999999999998</v>
      </c>
      <c r="CE31" s="19">
        <v>44.582000000000001</v>
      </c>
      <c r="CF31" s="19">
        <v>44.372</v>
      </c>
      <c r="CG31" s="19">
        <v>44.383000000000003</v>
      </c>
      <c r="CH31" s="19">
        <v>39.493000000000002</v>
      </c>
      <c r="CI31" s="19">
        <v>39.848999999999997</v>
      </c>
      <c r="CJ31" s="19">
        <v>38.020000000000003</v>
      </c>
      <c r="CK31" s="19">
        <v>38.826000000000001</v>
      </c>
      <c r="CL31" s="19">
        <v>34.451000000000001</v>
      </c>
      <c r="CM31" s="19">
        <v>33.968000000000004</v>
      </c>
      <c r="CN31" s="19">
        <v>35.335000000000001</v>
      </c>
      <c r="CO31" s="19">
        <v>36.573999999999998</v>
      </c>
      <c r="CP31" s="19">
        <v>35.369</v>
      </c>
      <c r="CQ31" s="19">
        <v>36.036999999999999</v>
      </c>
      <c r="CR31" s="19">
        <v>36.752000000000002</v>
      </c>
      <c r="CS31" s="19">
        <v>37.567</v>
      </c>
    </row>
    <row r="32" spans="1:97" x14ac:dyDescent="0.15">
      <c r="A32" s="4" t="s">
        <v>77</v>
      </c>
      <c r="B32" s="19">
        <v>369.63200000000001</v>
      </c>
      <c r="C32" s="19">
        <v>459.7</v>
      </c>
      <c r="D32" s="19">
        <v>464.4</v>
      </c>
      <c r="E32" s="19">
        <v>480</v>
      </c>
      <c r="F32" s="19">
        <v>460.30599999999998</v>
      </c>
      <c r="G32" s="19">
        <v>498.5</v>
      </c>
      <c r="H32" s="19">
        <v>531.29999999999995</v>
      </c>
      <c r="I32" s="19">
        <v>524.9</v>
      </c>
      <c r="J32" s="19">
        <v>481.339</v>
      </c>
      <c r="K32" s="19">
        <v>441.2</v>
      </c>
      <c r="L32" s="19">
        <v>427.81400000000002</v>
      </c>
      <c r="M32" s="19">
        <v>342.66399999999999</v>
      </c>
      <c r="N32" s="19">
        <v>348.505</v>
      </c>
      <c r="O32" s="19">
        <v>344.03100000000001</v>
      </c>
      <c r="P32" s="19">
        <v>345.26900000000001</v>
      </c>
      <c r="Q32" s="19">
        <v>342.95699999999999</v>
      </c>
      <c r="R32" s="19">
        <v>323.31299999999999</v>
      </c>
      <c r="S32" s="19">
        <v>327.89100000000002</v>
      </c>
      <c r="T32" s="19">
        <v>307.21199999999999</v>
      </c>
      <c r="U32" s="19">
        <v>254.976</v>
      </c>
      <c r="V32" s="19">
        <v>213.81700000000001</v>
      </c>
      <c r="W32" s="19">
        <v>301.98899999999998</v>
      </c>
      <c r="X32" s="19">
        <v>305.863</v>
      </c>
      <c r="Y32" s="19">
        <v>301.98399999999998</v>
      </c>
      <c r="Z32" s="19">
        <v>391.15100000000001</v>
      </c>
      <c r="AA32" s="19">
        <v>473.25099999999998</v>
      </c>
      <c r="AB32" s="19">
        <v>661.35599999999999</v>
      </c>
      <c r="AC32" s="19">
        <v>503.14400000000001</v>
      </c>
      <c r="AD32" s="19">
        <v>545.44200000000001</v>
      </c>
      <c r="AE32" s="19">
        <v>523.36199999999997</v>
      </c>
      <c r="AF32" s="19">
        <v>489.06599999999997</v>
      </c>
      <c r="AG32" s="19">
        <v>500.05500000000001</v>
      </c>
      <c r="AH32" s="19">
        <v>498.12599999999998</v>
      </c>
      <c r="AI32" s="19">
        <v>518.71600000000001</v>
      </c>
      <c r="AJ32" s="19">
        <v>561.91200000000003</v>
      </c>
      <c r="AK32" s="19">
        <v>516.16</v>
      </c>
      <c r="AL32" s="19">
        <v>657.85299999999995</v>
      </c>
      <c r="AM32" s="19">
        <v>934.97500000000002</v>
      </c>
      <c r="AN32" s="19">
        <v>1156.306</v>
      </c>
      <c r="AO32" s="19">
        <v>1179.848</v>
      </c>
      <c r="AP32" s="19">
        <v>1306.2449999999999</v>
      </c>
      <c r="AQ32" s="19">
        <v>1132.2719999999999</v>
      </c>
      <c r="AR32" s="19">
        <v>1177.491</v>
      </c>
      <c r="AS32" s="19">
        <v>1295.682</v>
      </c>
      <c r="AT32" s="19">
        <v>1277.95</v>
      </c>
      <c r="AU32" s="19">
        <v>1259.0409999999999</v>
      </c>
      <c r="AV32" s="19">
        <v>1304.0830000000001</v>
      </c>
      <c r="AW32" s="19">
        <v>1362.454</v>
      </c>
      <c r="AX32" s="19">
        <v>1398.0350000000001</v>
      </c>
      <c r="AY32" s="19">
        <v>1444.4780000000001</v>
      </c>
      <c r="AZ32" s="19">
        <v>1553.1759999999999</v>
      </c>
      <c r="BA32" s="19">
        <v>1586.4670000000001</v>
      </c>
      <c r="BB32" s="19">
        <v>1590.933</v>
      </c>
      <c r="BC32" s="19">
        <v>1613.5050000000001</v>
      </c>
      <c r="BD32" s="19">
        <v>1849.2380000000001</v>
      </c>
      <c r="BE32" s="19">
        <v>1842.5050000000001</v>
      </c>
      <c r="BF32" s="19">
        <v>1817.7280000000001</v>
      </c>
      <c r="BG32" s="19">
        <v>1588.029</v>
      </c>
      <c r="BH32" s="19">
        <v>1602.5550000000001</v>
      </c>
      <c r="BI32" s="19">
        <v>1577.232</v>
      </c>
      <c r="BJ32" s="19">
        <v>1787.3969999999999</v>
      </c>
      <c r="BK32" s="19">
        <v>1791.1869999999999</v>
      </c>
      <c r="BL32" s="19">
        <v>1769.604</v>
      </c>
      <c r="BM32" s="19">
        <v>1768.751</v>
      </c>
      <c r="BN32" s="19">
        <v>1692.2329999999999</v>
      </c>
      <c r="BO32" s="19">
        <v>1713.807</v>
      </c>
      <c r="BP32" s="19">
        <v>1339.9190000000001</v>
      </c>
      <c r="BQ32" s="19">
        <v>1340.4570000000001</v>
      </c>
      <c r="BR32" s="19">
        <v>1272.5820000000001</v>
      </c>
      <c r="BS32" s="19">
        <v>1222.471</v>
      </c>
      <c r="BT32" s="19">
        <v>1200.4369999999999</v>
      </c>
      <c r="BU32" s="19">
        <v>1154.73</v>
      </c>
      <c r="BV32" s="19">
        <v>1251.835</v>
      </c>
      <c r="BW32" s="19">
        <v>1173.857</v>
      </c>
      <c r="BX32" s="19">
        <v>1377.4749999999999</v>
      </c>
      <c r="BY32" s="19">
        <v>1236.8599999999999</v>
      </c>
      <c r="BZ32" s="19">
        <v>1353.9670000000001</v>
      </c>
      <c r="CA32" s="19">
        <v>1392.3209999999999</v>
      </c>
      <c r="CB32" s="19">
        <v>1844.771</v>
      </c>
      <c r="CC32" s="19">
        <v>1813.1179999999999</v>
      </c>
      <c r="CD32" s="19">
        <v>1817.748</v>
      </c>
      <c r="CE32" s="19">
        <v>2208.2559999999999</v>
      </c>
      <c r="CF32" s="19">
        <v>1965.2760000000001</v>
      </c>
      <c r="CG32" s="19">
        <v>1957.6420000000001</v>
      </c>
      <c r="CH32" s="19">
        <v>1999.5419999999999</v>
      </c>
      <c r="CI32" s="19">
        <v>1974.4649999999999</v>
      </c>
      <c r="CJ32" s="19">
        <v>1979.848</v>
      </c>
      <c r="CK32" s="19">
        <v>2689.1790000000001</v>
      </c>
      <c r="CL32" s="19">
        <v>2693.26</v>
      </c>
      <c r="CM32" s="19">
        <v>2676.4259999999999</v>
      </c>
      <c r="CN32" s="19">
        <v>2670.5369999999998</v>
      </c>
      <c r="CO32" s="19">
        <v>2677.2179999999998</v>
      </c>
      <c r="CP32" s="19">
        <v>2978.951</v>
      </c>
      <c r="CQ32" s="19">
        <v>3017.4839999999999</v>
      </c>
      <c r="CR32" s="19">
        <v>3453.9110000000001</v>
      </c>
      <c r="CS32" s="19">
        <v>3693.114</v>
      </c>
    </row>
    <row r="33" spans="1:97" x14ac:dyDescent="0.15">
      <c r="A33" s="9" t="s">
        <v>83</v>
      </c>
      <c r="B33" s="28">
        <v>1116.867</v>
      </c>
      <c r="C33" s="28">
        <v>1326.8</v>
      </c>
      <c r="D33" s="28">
        <v>1306.2</v>
      </c>
      <c r="E33" s="28">
        <v>1325.3</v>
      </c>
      <c r="F33" s="28">
        <v>1309.6679999999999</v>
      </c>
      <c r="G33" s="28">
        <v>1350.7</v>
      </c>
      <c r="H33" s="28">
        <v>1373.3</v>
      </c>
      <c r="I33" s="28">
        <v>1367</v>
      </c>
      <c r="J33" s="28">
        <v>1336.4659999999999</v>
      </c>
      <c r="K33" s="28">
        <v>1305.7</v>
      </c>
      <c r="L33" s="28">
        <v>1282.079</v>
      </c>
      <c r="M33" s="28">
        <v>1202.3030000000001</v>
      </c>
      <c r="N33" s="28">
        <v>1221.2159999999999</v>
      </c>
      <c r="O33" s="28">
        <v>1225.165</v>
      </c>
      <c r="P33" s="28">
        <v>1222.636</v>
      </c>
      <c r="Q33" s="28">
        <v>1240.329</v>
      </c>
      <c r="R33" s="28">
        <v>1242.404</v>
      </c>
      <c r="S33" s="28">
        <v>1256.0550000000001</v>
      </c>
      <c r="T33" s="28">
        <v>1224.117</v>
      </c>
      <c r="U33" s="28">
        <v>1212.384</v>
      </c>
      <c r="V33" s="28">
        <v>1196.875</v>
      </c>
      <c r="W33" s="28">
        <v>1305.711</v>
      </c>
      <c r="X33" s="28">
        <v>1291.2149999999999</v>
      </c>
      <c r="Y33" s="28">
        <v>1327.079</v>
      </c>
      <c r="Z33" s="28">
        <v>1447.076</v>
      </c>
      <c r="AA33" s="28">
        <v>1561.424</v>
      </c>
      <c r="AB33" s="28">
        <v>1716.385</v>
      </c>
      <c r="AC33" s="28">
        <v>1597.3219999999999</v>
      </c>
      <c r="AD33" s="28">
        <v>1670.604</v>
      </c>
      <c r="AE33" s="28">
        <v>1690.7190000000001</v>
      </c>
      <c r="AF33" s="28">
        <v>1618.046</v>
      </c>
      <c r="AG33" s="28">
        <v>1677.556</v>
      </c>
      <c r="AH33" s="28">
        <v>1726.5609999999999</v>
      </c>
      <c r="AI33" s="28">
        <v>1817.7570000000001</v>
      </c>
      <c r="AJ33" s="28">
        <v>1868.934</v>
      </c>
      <c r="AK33" s="28">
        <v>2013.6690000000001</v>
      </c>
      <c r="AL33" s="28">
        <v>2168.0300000000002</v>
      </c>
      <c r="AM33" s="28">
        <v>2531.029</v>
      </c>
      <c r="AN33" s="28">
        <v>2606.6379999999999</v>
      </c>
      <c r="AO33" s="28">
        <v>2713.3020000000001</v>
      </c>
      <c r="AP33" s="28">
        <v>2818.951</v>
      </c>
      <c r="AQ33" s="28">
        <v>2681.221</v>
      </c>
      <c r="AR33" s="28">
        <v>2762.87</v>
      </c>
      <c r="AS33" s="28">
        <v>2970.261</v>
      </c>
      <c r="AT33" s="28">
        <v>2948.77</v>
      </c>
      <c r="AU33" s="28">
        <v>3039.5720000000001</v>
      </c>
      <c r="AV33" s="28">
        <v>3140.087</v>
      </c>
      <c r="AW33" s="28">
        <v>3343.09</v>
      </c>
      <c r="AX33" s="28">
        <v>3262.415</v>
      </c>
      <c r="AY33" s="28">
        <v>3459.09</v>
      </c>
      <c r="AZ33" s="28">
        <v>3760.491</v>
      </c>
      <c r="BA33" s="28">
        <v>3957.0439999999999</v>
      </c>
      <c r="BB33" s="28">
        <v>3778.3789999999999</v>
      </c>
      <c r="BC33" s="28">
        <v>3952.7809999999999</v>
      </c>
      <c r="BD33" s="28">
        <v>4226.2939999999999</v>
      </c>
      <c r="BE33" s="28">
        <v>4237.1970000000001</v>
      </c>
      <c r="BF33" s="28">
        <v>4249.9690000000001</v>
      </c>
      <c r="BG33" s="28">
        <v>4068.3069999999998</v>
      </c>
      <c r="BH33" s="28">
        <v>4114.6000000000004</v>
      </c>
      <c r="BI33" s="28">
        <v>3841.3760000000002</v>
      </c>
      <c r="BJ33" s="28">
        <v>4087.1</v>
      </c>
      <c r="BK33" s="28">
        <v>4126.4059999999999</v>
      </c>
      <c r="BL33" s="28">
        <v>4143.7290000000003</v>
      </c>
      <c r="BM33" s="28">
        <v>4147.3500000000004</v>
      </c>
      <c r="BN33" s="28">
        <v>4092.5889999999999</v>
      </c>
      <c r="BO33" s="28">
        <v>4142.78</v>
      </c>
      <c r="BP33" s="28">
        <v>3660.8240000000001</v>
      </c>
      <c r="BQ33" s="28">
        <v>3688.4409999999998</v>
      </c>
      <c r="BR33" s="28">
        <v>3579.8539999999998</v>
      </c>
      <c r="BS33" s="28">
        <v>3478.4749999999999</v>
      </c>
      <c r="BT33" s="28">
        <v>3448.5259999999998</v>
      </c>
      <c r="BU33" s="28">
        <v>3406.2260000000001</v>
      </c>
      <c r="BV33" s="28">
        <v>3499.3029999999999</v>
      </c>
      <c r="BW33" s="28">
        <v>3426.83</v>
      </c>
      <c r="BX33" s="28">
        <v>3517.2849999999999</v>
      </c>
      <c r="BY33" s="28">
        <v>3374.9679999999998</v>
      </c>
      <c r="BZ33" s="28">
        <v>3491.7689999999998</v>
      </c>
      <c r="CA33" s="28">
        <v>3528.915</v>
      </c>
      <c r="CB33" s="28">
        <v>3982.123</v>
      </c>
      <c r="CC33" s="28">
        <v>3954.326</v>
      </c>
      <c r="CD33" s="28">
        <v>3952.22</v>
      </c>
      <c r="CE33" s="28">
        <v>4318.6989999999996</v>
      </c>
      <c r="CF33" s="28">
        <v>4084.942</v>
      </c>
      <c r="CG33" s="28">
        <v>4049.636</v>
      </c>
      <c r="CH33" s="28">
        <v>4162.12</v>
      </c>
      <c r="CI33" s="28">
        <v>4162.7650000000003</v>
      </c>
      <c r="CJ33" s="28">
        <v>5219.8100000000004</v>
      </c>
      <c r="CK33" s="28">
        <v>6013.5140000000001</v>
      </c>
      <c r="CL33" s="28">
        <v>5909.2309999999998</v>
      </c>
      <c r="CM33" s="28">
        <v>5912.5659999999998</v>
      </c>
      <c r="CN33" s="28">
        <v>6240.72</v>
      </c>
      <c r="CO33" s="28">
        <v>7322.4719999999998</v>
      </c>
      <c r="CP33" s="28">
        <v>7910.9520000000002</v>
      </c>
      <c r="CQ33" s="28">
        <v>8483.0010000000002</v>
      </c>
      <c r="CR33" s="28">
        <v>8404.9159999999993</v>
      </c>
      <c r="CS33" s="28">
        <v>8976.3940000000002</v>
      </c>
    </row>
    <row r="34" spans="1:97"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row>
    <row r="35" spans="1:97" x14ac:dyDescent="0.1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row>
    <row r="36" spans="1:97" ht="96" x14ac:dyDescent="0.15">
      <c r="A36" s="51" t="s">
        <v>474</v>
      </c>
    </row>
    <row r="37" spans="1:97" ht="60" x14ac:dyDescent="0.15">
      <c r="A37" s="51" t="s">
        <v>475</v>
      </c>
    </row>
    <row r="39" spans="1:97" ht="25" customHeight="1" x14ac:dyDescent="0.15">
      <c r="A39" s="50" t="s">
        <v>461</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pageSetUpPr autoPageBreaks="0"/>
  </sheetPr>
  <dimension ref="A5:IU111"/>
  <sheetViews>
    <sheetView topLeftCell="A5" workbookViewId="0"/>
  </sheetViews>
  <sheetFormatPr baseColWidth="10" defaultColWidth="8.83203125" defaultRowHeight="11" x14ac:dyDescent="0.15"/>
  <cols>
    <col min="1" max="1" width="45.83203125" customWidth="1"/>
    <col min="2" max="55" width="14.83203125" customWidth="1"/>
  </cols>
  <sheetData>
    <row r="5" spans="1:255" ht="17" x14ac:dyDescent="0.2">
      <c r="A5" s="1" t="s">
        <v>476</v>
      </c>
    </row>
    <row r="7" spans="1:255" ht="12" x14ac:dyDescent="0.15">
      <c r="A7" s="2" t="s">
        <v>477</v>
      </c>
      <c r="B7" s="3" t="s">
        <v>478</v>
      </c>
      <c r="C7" t="s">
        <v>106</v>
      </c>
      <c r="D7" s="4" t="s">
        <v>4</v>
      </c>
      <c r="E7" s="3" t="s">
        <v>479</v>
      </c>
      <c r="F7" t="s">
        <v>108</v>
      </c>
    </row>
    <row r="8" spans="1:255" x14ac:dyDescent="0.15">
      <c r="A8" s="4"/>
      <c r="B8" s="3" t="s">
        <v>480</v>
      </c>
      <c r="C8" t="s">
        <v>111</v>
      </c>
      <c r="D8" s="4" t="s">
        <v>4</v>
      </c>
      <c r="E8" s="3" t="s">
        <v>481</v>
      </c>
      <c r="F8" t="s">
        <v>6</v>
      </c>
    </row>
    <row r="9" spans="1:255" x14ac:dyDescent="0.15">
      <c r="A9" s="4"/>
      <c r="B9" s="3" t="s">
        <v>482</v>
      </c>
      <c r="C9" t="s">
        <v>10</v>
      </c>
      <c r="D9" s="4" t="s">
        <v>4</v>
      </c>
      <c r="E9" s="3" t="s">
        <v>483</v>
      </c>
      <c r="F9" s="5" t="s">
        <v>12</v>
      </c>
    </row>
    <row r="10" spans="1:255" x14ac:dyDescent="0.15">
      <c r="A10" s="4"/>
      <c r="B10" s="3" t="s">
        <v>484</v>
      </c>
      <c r="C10" t="s">
        <v>8</v>
      </c>
      <c r="D10" s="4" t="s">
        <v>4</v>
      </c>
      <c r="E10" s="27"/>
      <c r="F10" s="27"/>
    </row>
    <row r="13" spans="1:255" x14ac:dyDescent="0.15">
      <c r="A13" s="6" t="s">
        <v>485</v>
      </c>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ht="24" x14ac:dyDescent="0.15">
      <c r="A14" s="7" t="s">
        <v>486</v>
      </c>
      <c r="B14" s="215" t="s">
        <v>487</v>
      </c>
      <c r="C14" s="216"/>
      <c r="D14" s="215" t="s">
        <v>488</v>
      </c>
      <c r="E14" s="216"/>
      <c r="F14" s="215" t="s">
        <v>489</v>
      </c>
      <c r="G14" s="216"/>
      <c r="H14" s="215" t="s">
        <v>490</v>
      </c>
      <c r="I14" s="216"/>
      <c r="J14" s="215" t="s">
        <v>491</v>
      </c>
      <c r="K14" s="216"/>
      <c r="L14" s="215" t="s">
        <v>492</v>
      </c>
      <c r="M14" s="216"/>
      <c r="N14" s="215" t="s">
        <v>493</v>
      </c>
      <c r="O14" s="216"/>
      <c r="P14" s="215" t="s">
        <v>494</v>
      </c>
      <c r="Q14" s="216"/>
      <c r="R14" s="215" t="s">
        <v>495</v>
      </c>
      <c r="S14" s="216"/>
      <c r="T14" s="215" t="s">
        <v>496</v>
      </c>
      <c r="U14" s="216"/>
      <c r="V14" s="215" t="s">
        <v>497</v>
      </c>
      <c r="W14" s="216"/>
      <c r="X14" s="215" t="s">
        <v>498</v>
      </c>
      <c r="Y14" s="216"/>
      <c r="Z14" s="215" t="s">
        <v>499</v>
      </c>
      <c r="AA14" s="216"/>
      <c r="AB14" s="215" t="s">
        <v>500</v>
      </c>
      <c r="AC14" s="217"/>
      <c r="AD14" s="218" t="s">
        <v>501</v>
      </c>
      <c r="AE14" s="217"/>
      <c r="AF14" s="218" t="s">
        <v>502</v>
      </c>
      <c r="AG14" s="217"/>
      <c r="AH14" s="218" t="s">
        <v>503</v>
      </c>
      <c r="AI14" s="217"/>
      <c r="AJ14" s="218" t="s">
        <v>504</v>
      </c>
      <c r="AK14" s="217"/>
      <c r="AL14" s="218" t="s">
        <v>505</v>
      </c>
      <c r="AM14" s="217"/>
      <c r="AN14" s="218" t="s">
        <v>506</v>
      </c>
      <c r="AO14" s="217"/>
      <c r="AP14" s="218" t="s">
        <v>507</v>
      </c>
      <c r="AQ14" s="217"/>
      <c r="AR14" s="218" t="s">
        <v>508</v>
      </c>
      <c r="AS14" s="217"/>
      <c r="AT14" s="218" t="s">
        <v>509</v>
      </c>
      <c r="AU14" s="217"/>
      <c r="AV14" s="218" t="s">
        <v>510</v>
      </c>
      <c r="AW14" s="217"/>
      <c r="AX14" s="218" t="s">
        <v>511</v>
      </c>
      <c r="AY14" s="217"/>
      <c r="AZ14" s="218" t="s">
        <v>512</v>
      </c>
      <c r="BA14" s="217"/>
      <c r="BB14" s="218" t="s">
        <v>513</v>
      </c>
      <c r="BC14" s="217"/>
    </row>
    <row r="15" spans="1:255" ht="12" x14ac:dyDescent="0.15">
      <c r="A15" s="8" t="s">
        <v>514</v>
      </c>
      <c r="B15" s="13" t="s">
        <v>515</v>
      </c>
      <c r="C15" s="13"/>
      <c r="D15" s="13" t="s">
        <v>515</v>
      </c>
      <c r="E15" s="13"/>
      <c r="F15" s="13" t="s">
        <v>515</v>
      </c>
      <c r="G15" s="13"/>
      <c r="H15" s="13" t="s">
        <v>515</v>
      </c>
      <c r="I15" s="13"/>
      <c r="J15" s="13" t="s">
        <v>515</v>
      </c>
      <c r="K15" s="13"/>
      <c r="L15" s="13" t="s">
        <v>515</v>
      </c>
      <c r="M15" s="13"/>
      <c r="N15" s="13" t="s">
        <v>515</v>
      </c>
      <c r="O15" s="13"/>
      <c r="P15" s="13" t="s">
        <v>515</v>
      </c>
      <c r="Q15" s="13"/>
      <c r="R15" s="13" t="s">
        <v>515</v>
      </c>
      <c r="S15" s="13"/>
      <c r="T15" s="13" t="s">
        <v>515</v>
      </c>
      <c r="U15" s="13"/>
      <c r="V15" s="13" t="s">
        <v>515</v>
      </c>
      <c r="W15" s="13"/>
      <c r="X15" s="13" t="s">
        <v>515</v>
      </c>
      <c r="Y15" s="13"/>
      <c r="Z15" s="13" t="s">
        <v>515</v>
      </c>
      <c r="AA15" s="13"/>
      <c r="AB15" s="13" t="s">
        <v>515</v>
      </c>
      <c r="AC15" s="54"/>
      <c r="AD15" s="54" t="s">
        <v>515</v>
      </c>
      <c r="AE15" s="54"/>
      <c r="AF15" s="54" t="s">
        <v>515</v>
      </c>
      <c r="AG15" s="54"/>
      <c r="AH15" s="54" t="s">
        <v>515</v>
      </c>
      <c r="AI15" s="54"/>
      <c r="AJ15" s="54" t="s">
        <v>515</v>
      </c>
      <c r="AK15" s="54"/>
      <c r="AL15" s="54" t="s">
        <v>515</v>
      </c>
      <c r="AM15" s="54"/>
      <c r="AN15" s="54" t="s">
        <v>515</v>
      </c>
      <c r="AO15" s="54"/>
      <c r="AP15" s="54" t="s">
        <v>515</v>
      </c>
      <c r="AQ15" s="54"/>
      <c r="AR15" s="54" t="s">
        <v>515</v>
      </c>
      <c r="AS15" s="54"/>
      <c r="AT15" s="54" t="s">
        <v>515</v>
      </c>
      <c r="AU15" s="54"/>
      <c r="AV15" s="54" t="s">
        <v>515</v>
      </c>
      <c r="AW15" s="54"/>
      <c r="AX15" s="54" t="s">
        <v>515</v>
      </c>
      <c r="AY15" s="54"/>
      <c r="AZ15" s="54" t="s">
        <v>515</v>
      </c>
      <c r="BA15" s="54"/>
      <c r="BB15" s="54" t="s">
        <v>515</v>
      </c>
      <c r="BC15" s="54"/>
    </row>
    <row r="16" spans="1:255" ht="12" x14ac:dyDescent="0.15">
      <c r="A16" s="7" t="s">
        <v>516</v>
      </c>
      <c r="B16" s="12" t="s">
        <v>517</v>
      </c>
      <c r="C16" s="12" t="s">
        <v>518</v>
      </c>
      <c r="D16" s="12" t="s">
        <v>517</v>
      </c>
      <c r="E16" s="12" t="s">
        <v>518</v>
      </c>
      <c r="F16" s="12" t="s">
        <v>517</v>
      </c>
      <c r="G16" s="12" t="s">
        <v>518</v>
      </c>
      <c r="H16" s="12" t="s">
        <v>517</v>
      </c>
      <c r="I16" s="12" t="s">
        <v>518</v>
      </c>
      <c r="J16" s="12" t="s">
        <v>517</v>
      </c>
      <c r="K16" s="12" t="s">
        <v>518</v>
      </c>
      <c r="L16" s="12" t="s">
        <v>517</v>
      </c>
      <c r="M16" s="12" t="s">
        <v>518</v>
      </c>
      <c r="N16" s="12" t="s">
        <v>517</v>
      </c>
      <c r="O16" s="12" t="s">
        <v>518</v>
      </c>
      <c r="P16" s="12" t="s">
        <v>517</v>
      </c>
      <c r="Q16" s="12" t="s">
        <v>518</v>
      </c>
      <c r="R16" s="12" t="s">
        <v>517</v>
      </c>
      <c r="S16" s="12" t="s">
        <v>518</v>
      </c>
      <c r="T16" s="12" t="s">
        <v>517</v>
      </c>
      <c r="U16" s="12" t="s">
        <v>518</v>
      </c>
      <c r="V16" s="12" t="s">
        <v>517</v>
      </c>
      <c r="W16" s="12" t="s">
        <v>518</v>
      </c>
      <c r="X16" s="12" t="s">
        <v>517</v>
      </c>
      <c r="Y16" s="12" t="s">
        <v>518</v>
      </c>
      <c r="Z16" s="12" t="s">
        <v>517</v>
      </c>
      <c r="AA16" s="12" t="s">
        <v>518</v>
      </c>
      <c r="AB16" s="12" t="s">
        <v>517</v>
      </c>
      <c r="AC16" s="55" t="s">
        <v>518</v>
      </c>
      <c r="AD16" s="55" t="s">
        <v>517</v>
      </c>
      <c r="AE16" s="55" t="s">
        <v>518</v>
      </c>
      <c r="AF16" s="55" t="s">
        <v>517</v>
      </c>
      <c r="AG16" s="55" t="s">
        <v>518</v>
      </c>
      <c r="AH16" s="55" t="s">
        <v>517</v>
      </c>
      <c r="AI16" s="55" t="s">
        <v>518</v>
      </c>
      <c r="AJ16" s="55" t="s">
        <v>517</v>
      </c>
      <c r="AK16" s="55" t="s">
        <v>518</v>
      </c>
      <c r="AL16" s="55" t="s">
        <v>517</v>
      </c>
      <c r="AM16" s="55" t="s">
        <v>518</v>
      </c>
      <c r="AN16" s="55" t="s">
        <v>517</v>
      </c>
      <c r="AO16" s="55" t="s">
        <v>518</v>
      </c>
      <c r="AP16" s="55" t="s">
        <v>517</v>
      </c>
      <c r="AQ16" s="55" t="s">
        <v>518</v>
      </c>
      <c r="AR16" s="55" t="s">
        <v>517</v>
      </c>
      <c r="AS16" s="55" t="s">
        <v>518</v>
      </c>
      <c r="AT16" s="55" t="s">
        <v>517</v>
      </c>
      <c r="AU16" s="55" t="s">
        <v>518</v>
      </c>
      <c r="AV16" s="55" t="s">
        <v>517</v>
      </c>
      <c r="AW16" s="55" t="s">
        <v>518</v>
      </c>
      <c r="AX16" s="55" t="s">
        <v>517</v>
      </c>
      <c r="AY16" s="55" t="s">
        <v>518</v>
      </c>
      <c r="AZ16" s="55" t="s">
        <v>517</v>
      </c>
      <c r="BA16" s="55" t="s">
        <v>518</v>
      </c>
      <c r="BB16" s="55" t="s">
        <v>517</v>
      </c>
      <c r="BC16" s="55" t="s">
        <v>518</v>
      </c>
    </row>
    <row r="17" spans="1:255" x14ac:dyDescent="0.15">
      <c r="A17" s="9" t="s">
        <v>62</v>
      </c>
      <c r="B17" s="4"/>
      <c r="C17" s="52"/>
      <c r="D17" s="4"/>
      <c r="E17" s="52"/>
      <c r="F17" s="4"/>
      <c r="G17" s="52"/>
      <c r="H17" s="4"/>
      <c r="I17" s="52"/>
      <c r="J17" s="4"/>
      <c r="K17" s="52"/>
      <c r="L17" s="4"/>
      <c r="M17" s="52"/>
      <c r="N17" s="4"/>
      <c r="O17" s="52"/>
      <c r="P17" s="4"/>
      <c r="Q17" s="52"/>
      <c r="R17" s="4"/>
      <c r="S17" s="52"/>
      <c r="T17" s="4"/>
      <c r="U17" s="52"/>
      <c r="V17" s="4"/>
      <c r="W17" s="52"/>
      <c r="X17" s="4"/>
      <c r="Y17" s="52"/>
      <c r="Z17" s="4"/>
      <c r="AA17" s="52"/>
      <c r="AB17" s="4"/>
      <c r="AD17" s="34"/>
      <c r="AF17" s="34"/>
      <c r="AH17" s="34"/>
      <c r="AJ17" s="34"/>
      <c r="AL17" s="34"/>
      <c r="AN17" s="34"/>
      <c r="AP17" s="34"/>
      <c r="AR17" s="34"/>
      <c r="AT17" s="34"/>
      <c r="AV17" s="34"/>
      <c r="AX17" s="34"/>
      <c r="AZ17" s="34"/>
      <c r="BB17" s="34"/>
    </row>
    <row r="18" spans="1:255" x14ac:dyDescent="0.15">
      <c r="A18" s="4" t="s">
        <v>325</v>
      </c>
      <c r="B18" s="19">
        <v>375.82400000000001</v>
      </c>
      <c r="C18" s="16">
        <v>0.34272905432700002</v>
      </c>
      <c r="D18" s="19">
        <v>369.63200000000001</v>
      </c>
      <c r="E18" s="16">
        <v>0.33095435714400001</v>
      </c>
      <c r="F18" s="19">
        <v>483.96600000000001</v>
      </c>
      <c r="G18" s="16">
        <v>0.36294002069800002</v>
      </c>
      <c r="H18" s="19">
        <v>458.75900000000001</v>
      </c>
      <c r="I18" s="16">
        <v>0.35070100602400001</v>
      </c>
      <c r="J18" s="19">
        <v>480.02800000000002</v>
      </c>
      <c r="K18" s="16">
        <v>0.35952979242100003</v>
      </c>
      <c r="L18" s="19">
        <v>347.363</v>
      </c>
      <c r="M18" s="16">
        <v>0.284706501409</v>
      </c>
      <c r="N18" s="19">
        <v>321.988</v>
      </c>
      <c r="O18" s="16">
        <v>0.25944198556300002</v>
      </c>
      <c r="P18" s="19">
        <v>213.63800000000001</v>
      </c>
      <c r="Q18" s="16">
        <v>0.17852320054599999</v>
      </c>
      <c r="R18" s="19">
        <v>389.90199999999999</v>
      </c>
      <c r="S18" s="16">
        <v>0.26967403430699999</v>
      </c>
      <c r="T18" s="19">
        <v>545.44200000000001</v>
      </c>
      <c r="U18" s="16">
        <v>0.32649389083199998</v>
      </c>
      <c r="V18" s="19">
        <v>500.11399999999998</v>
      </c>
      <c r="W18" s="16">
        <v>0.289325902824</v>
      </c>
      <c r="X18" s="19">
        <v>657.67499999999995</v>
      </c>
      <c r="Y18" s="16">
        <v>0.303376337499</v>
      </c>
      <c r="Z18" s="19">
        <v>1293.692</v>
      </c>
      <c r="AA18" s="16">
        <v>0.46904474098900001</v>
      </c>
      <c r="AB18" s="19">
        <v>1259.3900000000001</v>
      </c>
      <c r="AC18" s="56">
        <v>0.42979513413699999</v>
      </c>
      <c r="AD18" s="58">
        <v>1395.9459999999999</v>
      </c>
      <c r="AE18" s="56">
        <v>0.42816147833099999</v>
      </c>
      <c r="AF18" s="58">
        <v>1590.5809999999999</v>
      </c>
      <c r="AG18" s="56">
        <v>0.421008372889</v>
      </c>
      <c r="AH18" s="58">
        <v>1818.816</v>
      </c>
      <c r="AI18" s="56">
        <v>0.427850296997</v>
      </c>
      <c r="AJ18" s="58">
        <v>1787.3969999999999</v>
      </c>
      <c r="AK18" s="56">
        <v>0.43809694915000003</v>
      </c>
      <c r="AL18" s="58">
        <v>1692.2329999999999</v>
      </c>
      <c r="AM18" s="56">
        <v>0.413487159351</v>
      </c>
      <c r="AN18" s="58">
        <v>1272.5820000000001</v>
      </c>
      <c r="AO18" s="56">
        <v>0.35548432980799999</v>
      </c>
      <c r="AP18" s="58">
        <v>1251.835</v>
      </c>
      <c r="AQ18" s="56">
        <v>0.35773838390099999</v>
      </c>
      <c r="AR18" s="58">
        <v>1353.9670000000001</v>
      </c>
      <c r="AS18" s="56">
        <v>0.38775961410999998</v>
      </c>
      <c r="AT18" s="58">
        <v>1817.748</v>
      </c>
      <c r="AU18" s="56">
        <v>0.459930874293</v>
      </c>
      <c r="AV18" s="58">
        <v>1999.5419999999999</v>
      </c>
      <c r="AW18" s="56">
        <v>0.48041430809300001</v>
      </c>
      <c r="AX18" s="58">
        <v>2693.26</v>
      </c>
      <c r="AY18" s="56">
        <v>0.45577165624400001</v>
      </c>
      <c r="AZ18" s="58">
        <v>2978.951</v>
      </c>
      <c r="BA18" s="56">
        <v>0.37656036846099999</v>
      </c>
      <c r="BB18" s="58">
        <v>3693.114</v>
      </c>
      <c r="BC18" s="56">
        <v>0.41142512238200002</v>
      </c>
    </row>
    <row r="19" spans="1:255" x14ac:dyDescent="0.15">
      <c r="A19" s="4" t="s">
        <v>519</v>
      </c>
      <c r="B19" s="19">
        <v>694.17899999999997</v>
      </c>
      <c r="C19" s="16">
        <v>0.63304981109199998</v>
      </c>
      <c r="D19" s="19">
        <v>720.72199999999998</v>
      </c>
      <c r="E19" s="16">
        <v>0.64530691657999995</v>
      </c>
      <c r="F19" s="19">
        <v>824.41099999999994</v>
      </c>
      <c r="G19" s="16">
        <v>0.618249516296</v>
      </c>
      <c r="H19" s="19">
        <v>824.09299999999996</v>
      </c>
      <c r="I19" s="16">
        <v>0.62998272329799998</v>
      </c>
      <c r="J19" s="19">
        <v>831.697</v>
      </c>
      <c r="K19" s="16">
        <v>0.62292168324999997</v>
      </c>
      <c r="L19" s="19">
        <v>849.66200000000003</v>
      </c>
      <c r="M19" s="16">
        <v>0.69640202151700004</v>
      </c>
      <c r="N19" s="19">
        <v>889.97199999999998</v>
      </c>
      <c r="O19" s="16">
        <v>0.71709536621000003</v>
      </c>
      <c r="P19" s="19">
        <v>948.62800000000004</v>
      </c>
      <c r="Q19" s="16">
        <v>0.79270591695799997</v>
      </c>
      <c r="R19" s="19">
        <v>1020.4160000000001</v>
      </c>
      <c r="S19" s="16">
        <v>0.70576631920699995</v>
      </c>
      <c r="T19" s="19">
        <v>1085.9490000000001</v>
      </c>
      <c r="U19" s="16">
        <v>0.65003376024500004</v>
      </c>
      <c r="V19" s="19">
        <v>1182.4359999999999</v>
      </c>
      <c r="W19" s="16">
        <v>0.68406276015300005</v>
      </c>
      <c r="X19" s="19">
        <v>1463.1079999999999</v>
      </c>
      <c r="Y19" s="16">
        <v>0.67491138693999997</v>
      </c>
      <c r="Z19" s="19">
        <v>1418.7529999999999</v>
      </c>
      <c r="AA19" s="16">
        <v>0.51438722154299998</v>
      </c>
      <c r="AB19" s="19">
        <v>1622.8040000000001</v>
      </c>
      <c r="AC19" s="56">
        <v>0.55381832701400002</v>
      </c>
      <c r="AD19" s="58">
        <v>1812.8340000000001</v>
      </c>
      <c r="AE19" s="56">
        <v>0.55602844623500003</v>
      </c>
      <c r="AF19" s="58">
        <v>2132.7829999999999</v>
      </c>
      <c r="AG19" s="56">
        <v>0.56452296397000001</v>
      </c>
      <c r="AH19" s="58">
        <v>2376.62</v>
      </c>
      <c r="AI19" s="56">
        <v>0.55906566296299998</v>
      </c>
      <c r="AJ19" s="58">
        <v>2232.6480000000001</v>
      </c>
      <c r="AK19" s="56">
        <v>0.54722945004699997</v>
      </c>
      <c r="AL19" s="58">
        <v>2339.7849999999999</v>
      </c>
      <c r="AM19" s="56">
        <v>0.57171267381099999</v>
      </c>
      <c r="AN19" s="58">
        <v>2246.0740000000001</v>
      </c>
      <c r="AO19" s="56">
        <v>0.62742055960900001</v>
      </c>
      <c r="AP19" s="58">
        <v>2187.8209999999999</v>
      </c>
      <c r="AQ19" s="56">
        <v>0.62521622163000001</v>
      </c>
      <c r="AR19" s="58">
        <v>2085.491</v>
      </c>
      <c r="AS19" s="56">
        <v>0.59725915431400001</v>
      </c>
      <c r="AT19" s="58">
        <v>2086.2669999999998</v>
      </c>
      <c r="AU19" s="56">
        <v>0.52787218322899998</v>
      </c>
      <c r="AV19" s="58">
        <v>2123.085</v>
      </c>
      <c r="AW19" s="56">
        <v>0.51009701786600004</v>
      </c>
      <c r="AX19" s="58">
        <v>3181.52</v>
      </c>
      <c r="AY19" s="56">
        <v>0.53839831274200001</v>
      </c>
      <c r="AZ19" s="58">
        <v>4896.6319999999996</v>
      </c>
      <c r="BA19" s="56">
        <v>0.61896874105699995</v>
      </c>
      <c r="BB19" s="58">
        <v>5245.7129999999997</v>
      </c>
      <c r="BC19" s="56">
        <v>0.58438978948599996</v>
      </c>
    </row>
    <row r="20" spans="1:255" x14ac:dyDescent="0.15">
      <c r="A20" s="4" t="s">
        <v>329</v>
      </c>
      <c r="B20" s="19">
        <v>26.56</v>
      </c>
      <c r="C20" s="16">
        <v>2.4221134581E-2</v>
      </c>
      <c r="D20" s="19">
        <v>26.513000000000002</v>
      </c>
      <c r="E20" s="16">
        <v>2.3738726275999999E-2</v>
      </c>
      <c r="F20" s="19">
        <v>25.082999999999998</v>
      </c>
      <c r="G20" s="16">
        <v>1.8810463005999999E-2</v>
      </c>
      <c r="H20" s="19">
        <v>25.268000000000001</v>
      </c>
      <c r="I20" s="16">
        <v>1.9316270678999999E-2</v>
      </c>
      <c r="J20" s="19">
        <v>23.43</v>
      </c>
      <c r="K20" s="16">
        <v>1.7548524329E-2</v>
      </c>
      <c r="L20" s="19">
        <v>23.048999999999999</v>
      </c>
      <c r="M20" s="16">
        <v>1.8891477074000001E-2</v>
      </c>
      <c r="N20" s="19">
        <v>29.119</v>
      </c>
      <c r="O20" s="16">
        <v>2.3462648228E-2</v>
      </c>
      <c r="P20" s="19">
        <v>34.43</v>
      </c>
      <c r="Q20" s="16">
        <v>2.8770882495999999E-2</v>
      </c>
      <c r="R20" s="19">
        <v>35.509</v>
      </c>
      <c r="S20" s="16">
        <v>2.4559646486000002E-2</v>
      </c>
      <c r="T20" s="19">
        <v>39.213000000000001</v>
      </c>
      <c r="U20" s="16">
        <v>2.3472348923E-2</v>
      </c>
      <c r="V20" s="19">
        <v>45.999000000000002</v>
      </c>
      <c r="W20" s="16">
        <v>2.6611337023E-2</v>
      </c>
      <c r="X20" s="19">
        <v>47.069000000000003</v>
      </c>
      <c r="Y20" s="16">
        <v>2.1712275561E-2</v>
      </c>
      <c r="Z20" s="19">
        <v>45.697000000000003</v>
      </c>
      <c r="AA20" s="16">
        <v>1.6568037468999999E-2</v>
      </c>
      <c r="AB20" s="19">
        <v>48.015999999999998</v>
      </c>
      <c r="AC20" s="56">
        <v>1.6386538849000001E-2</v>
      </c>
      <c r="AD20" s="58">
        <v>51.545999999999999</v>
      </c>
      <c r="AE20" s="56">
        <v>1.5810075433999999E-2</v>
      </c>
      <c r="AF20" s="58">
        <v>54.662999999999997</v>
      </c>
      <c r="AG20" s="56">
        <v>1.4468663141E-2</v>
      </c>
      <c r="AH20" s="58">
        <v>55.621000000000002</v>
      </c>
      <c r="AI20" s="56">
        <v>1.308404004E-2</v>
      </c>
      <c r="AJ20" s="58">
        <v>59.866999999999997</v>
      </c>
      <c r="AK20" s="56">
        <v>1.4673600803E-2</v>
      </c>
      <c r="AL20" s="58">
        <v>60.570999999999998</v>
      </c>
      <c r="AM20" s="56">
        <v>1.4800166837999999E-2</v>
      </c>
      <c r="AN20" s="58">
        <v>61.198</v>
      </c>
      <c r="AO20" s="56">
        <v>1.7095110582999999E-2</v>
      </c>
      <c r="AP20" s="58">
        <v>59.646999999999998</v>
      </c>
      <c r="AQ20" s="56">
        <v>1.7045394469E-2</v>
      </c>
      <c r="AR20" s="58">
        <v>52.311</v>
      </c>
      <c r="AS20" s="56">
        <v>1.4981231576000001E-2</v>
      </c>
      <c r="AT20" s="58">
        <v>48.204999999999998</v>
      </c>
      <c r="AU20" s="56">
        <v>1.2196942478E-2</v>
      </c>
      <c r="AV20" s="58">
        <v>39.493000000000002</v>
      </c>
      <c r="AW20" s="56">
        <v>9.4886740409999993E-3</v>
      </c>
      <c r="AX20" s="58">
        <v>34.451000000000001</v>
      </c>
      <c r="AY20" s="56">
        <v>5.8300310140000002E-3</v>
      </c>
      <c r="AZ20" s="58">
        <v>35.369</v>
      </c>
      <c r="BA20" s="56">
        <v>4.4708904819999997E-3</v>
      </c>
      <c r="BB20" s="58">
        <v>37.567</v>
      </c>
      <c r="BC20" s="56">
        <v>4.1850881320000003E-3</v>
      </c>
    </row>
    <row r="21" spans="1:255" x14ac:dyDescent="0.15">
      <c r="A21" s="9" t="s">
        <v>520</v>
      </c>
      <c r="B21" s="14">
        <v>1096.5630000000001</v>
      </c>
      <c r="C21" s="53">
        <v>1</v>
      </c>
      <c r="D21" s="14">
        <v>1116.867</v>
      </c>
      <c r="E21" s="53">
        <v>1</v>
      </c>
      <c r="F21" s="14">
        <v>1333.46</v>
      </c>
      <c r="G21" s="53">
        <v>1</v>
      </c>
      <c r="H21" s="14">
        <v>1308.1199999999999</v>
      </c>
      <c r="I21" s="53">
        <v>1</v>
      </c>
      <c r="J21" s="14">
        <v>1335.155</v>
      </c>
      <c r="K21" s="53">
        <v>1</v>
      </c>
      <c r="L21" s="14">
        <v>1220.0740000000001</v>
      </c>
      <c r="M21" s="53">
        <v>1</v>
      </c>
      <c r="N21" s="14">
        <v>1241.079</v>
      </c>
      <c r="O21" s="53">
        <v>1</v>
      </c>
      <c r="P21" s="14">
        <v>1196.6959999999999</v>
      </c>
      <c r="Q21" s="53">
        <v>1</v>
      </c>
      <c r="R21" s="14">
        <v>1445.827</v>
      </c>
      <c r="S21" s="53">
        <v>1</v>
      </c>
      <c r="T21" s="14">
        <v>1670.604</v>
      </c>
      <c r="U21" s="53">
        <v>1</v>
      </c>
      <c r="V21" s="14">
        <v>1728.549</v>
      </c>
      <c r="W21" s="53">
        <v>1</v>
      </c>
      <c r="X21" s="14">
        <v>2167.8519999999999</v>
      </c>
      <c r="Y21" s="53">
        <v>1</v>
      </c>
      <c r="Z21" s="14">
        <v>2758.1419999999998</v>
      </c>
      <c r="AA21" s="53">
        <v>1</v>
      </c>
      <c r="AB21" s="14">
        <v>2930.21</v>
      </c>
      <c r="AC21" s="57">
        <v>1</v>
      </c>
      <c r="AD21" s="59">
        <v>3260.326</v>
      </c>
      <c r="AE21" s="57">
        <v>1</v>
      </c>
      <c r="AF21" s="59">
        <v>3778.027</v>
      </c>
      <c r="AG21" s="57">
        <v>1</v>
      </c>
      <c r="AH21" s="59">
        <v>4251.0569999999998</v>
      </c>
      <c r="AI21" s="57">
        <v>1</v>
      </c>
      <c r="AJ21" s="59">
        <v>4079.9119999999998</v>
      </c>
      <c r="AK21" s="57">
        <v>1</v>
      </c>
      <c r="AL21" s="59">
        <v>4092.5889999999999</v>
      </c>
      <c r="AM21" s="57">
        <v>1</v>
      </c>
      <c r="AN21" s="59">
        <v>3579.8539999999998</v>
      </c>
      <c r="AO21" s="57">
        <v>1</v>
      </c>
      <c r="AP21" s="59">
        <v>3499.3029999999999</v>
      </c>
      <c r="AQ21" s="57">
        <v>1</v>
      </c>
      <c r="AR21" s="59">
        <v>3491.7689999999998</v>
      </c>
      <c r="AS21" s="57">
        <v>1</v>
      </c>
      <c r="AT21" s="59">
        <v>3952.22</v>
      </c>
      <c r="AU21" s="57">
        <v>1</v>
      </c>
      <c r="AV21" s="59">
        <v>4162.12</v>
      </c>
      <c r="AW21" s="57">
        <v>1</v>
      </c>
      <c r="AX21" s="59">
        <v>5909.2309999999998</v>
      </c>
      <c r="AY21" s="57">
        <v>1</v>
      </c>
      <c r="AZ21" s="59">
        <v>7910.9520000000002</v>
      </c>
      <c r="BA21" s="57">
        <v>1</v>
      </c>
      <c r="BB21" s="59">
        <v>8976.3940000000002</v>
      </c>
      <c r="BC21" s="57">
        <v>1</v>
      </c>
    </row>
    <row r="22" spans="1:255" x14ac:dyDescent="0.15">
      <c r="A22" s="4"/>
      <c r="B22" s="4"/>
      <c r="C22" s="52"/>
      <c r="D22" s="4"/>
      <c r="E22" s="52"/>
      <c r="F22" s="4"/>
      <c r="G22" s="52"/>
      <c r="H22" s="4"/>
      <c r="I22" s="52"/>
      <c r="J22" s="4"/>
      <c r="K22" s="52"/>
      <c r="L22" s="4"/>
      <c r="M22" s="52"/>
      <c r="N22" s="4"/>
      <c r="O22" s="52"/>
      <c r="P22" s="4"/>
      <c r="Q22" s="52"/>
      <c r="R22" s="4"/>
      <c r="S22" s="52"/>
      <c r="T22" s="4"/>
      <c r="U22" s="52"/>
      <c r="V22" s="4"/>
      <c r="W22" s="52"/>
      <c r="X22" s="4"/>
      <c r="Y22" s="52"/>
      <c r="Z22" s="4"/>
      <c r="AA22" s="52"/>
      <c r="AB22" s="4"/>
      <c r="AD22" s="34"/>
      <c r="AF22" s="34"/>
      <c r="AH22" s="34"/>
      <c r="AJ22" s="34"/>
      <c r="AL22" s="34"/>
      <c r="AN22" s="34"/>
      <c r="AP22" s="34"/>
      <c r="AR22" s="34"/>
      <c r="AT22" s="34"/>
      <c r="AV22" s="34"/>
      <c r="AX22" s="34"/>
      <c r="AZ22" s="34"/>
      <c r="BB22" s="34"/>
    </row>
    <row r="23" spans="1:255" x14ac:dyDescent="0.1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5" spans="1:255" x14ac:dyDescent="0.15">
      <c r="A25" s="6" t="s">
        <v>521</v>
      </c>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c r="CC25" s="68"/>
      <c r="CD25" s="68"/>
      <c r="CE25" s="68"/>
      <c r="CF25" s="68"/>
      <c r="CG25" s="68"/>
      <c r="CH25" s="68"/>
      <c r="CI25" s="68"/>
      <c r="CJ25" s="68"/>
      <c r="CK25" s="68"/>
      <c r="CL25" s="68"/>
      <c r="CM25" s="68"/>
      <c r="CN25" s="68"/>
      <c r="CO25" s="68"/>
      <c r="CP25" s="68"/>
      <c r="CQ25" s="68"/>
      <c r="CR25" s="68"/>
      <c r="CS25" s="68"/>
      <c r="CT25" s="68"/>
      <c r="CU25" s="68"/>
      <c r="CV25" s="68"/>
      <c r="CW25" s="68"/>
      <c r="CX25" s="68"/>
      <c r="CY25" s="68"/>
      <c r="CZ25" s="68"/>
      <c r="DA25" s="68"/>
      <c r="DB25" s="68"/>
      <c r="DC25" s="68"/>
      <c r="DD25" s="68"/>
      <c r="DE25" s="68"/>
      <c r="DF25" s="68"/>
      <c r="DG25" s="68"/>
      <c r="DH25" s="68"/>
      <c r="DI25" s="68"/>
      <c r="DJ25" s="68"/>
      <c r="DK25" s="68"/>
      <c r="DL25" s="68"/>
      <c r="DM25" s="68"/>
      <c r="DN25" s="68"/>
      <c r="DO25" s="68"/>
      <c r="DP25" s="68"/>
      <c r="DQ25" s="68"/>
      <c r="DR25" s="68"/>
      <c r="DS25" s="68"/>
      <c r="DT25" s="68"/>
      <c r="DU25" s="68"/>
      <c r="DV25" s="68"/>
      <c r="DW25" s="68"/>
      <c r="DX25" s="68"/>
      <c r="DY25" s="68"/>
      <c r="DZ25" s="68"/>
      <c r="EA25" s="68"/>
      <c r="EB25" s="68"/>
      <c r="EC25" s="68"/>
      <c r="ED25" s="68"/>
      <c r="EE25" s="68"/>
      <c r="EF25" s="68"/>
      <c r="EG25" s="68"/>
      <c r="EH25" s="68"/>
      <c r="EI25" s="68"/>
      <c r="EJ25" s="68"/>
      <c r="EK25" s="68"/>
      <c r="EL25" s="68"/>
      <c r="EM25" s="68"/>
      <c r="EN25" s="68"/>
      <c r="EO25" s="68"/>
      <c r="EP25" s="68"/>
      <c r="EQ25" s="68"/>
      <c r="ER25" s="68"/>
      <c r="ES25" s="68"/>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c r="GM25" s="68"/>
      <c r="GN25" s="68"/>
      <c r="GO25" s="68"/>
      <c r="GP25" s="68"/>
      <c r="GQ25" s="68"/>
      <c r="GR25" s="68"/>
      <c r="GS25" s="68"/>
      <c r="GT25" s="68"/>
      <c r="GU25" s="68"/>
      <c r="GV25" s="68"/>
      <c r="GW25" s="68"/>
      <c r="GX25" s="68"/>
      <c r="GY25" s="68"/>
      <c r="GZ25" s="68"/>
      <c r="HA25" s="68"/>
      <c r="HB25" s="68"/>
      <c r="HC25" s="68"/>
      <c r="HD25" s="68"/>
      <c r="HE25" s="68"/>
      <c r="HF25" s="68"/>
      <c r="HG25" s="68"/>
      <c r="HH25" s="68"/>
      <c r="HI25" s="68"/>
      <c r="HJ25" s="68"/>
      <c r="HK25" s="68"/>
      <c r="HL25" s="68"/>
      <c r="HM25" s="68"/>
      <c r="HN25" s="68"/>
      <c r="HO25" s="68"/>
      <c r="HP25" s="68"/>
      <c r="HQ25" s="68"/>
      <c r="HR25" s="68"/>
      <c r="HS25" s="68"/>
      <c r="HT25" s="68"/>
      <c r="HU25" s="68"/>
      <c r="HV25" s="68"/>
      <c r="HW25" s="68"/>
      <c r="HX25" s="68"/>
      <c r="HY25" s="68"/>
      <c r="HZ25" s="68"/>
      <c r="IA25" s="68"/>
      <c r="IB25" s="68"/>
      <c r="IC25" s="68"/>
      <c r="ID25" s="68"/>
      <c r="IE25" s="68"/>
      <c r="IF25" s="68"/>
      <c r="IG25" s="68"/>
      <c r="IH25" s="68"/>
      <c r="II25" s="68"/>
      <c r="IJ25" s="68"/>
      <c r="IK25" s="68"/>
      <c r="IL25" s="68"/>
      <c r="IM25" s="68"/>
      <c r="IN25" s="68"/>
      <c r="IO25" s="68"/>
      <c r="IP25" s="68"/>
      <c r="IQ25" s="68"/>
      <c r="IR25" s="68"/>
      <c r="IS25" s="68"/>
      <c r="IT25" s="68"/>
      <c r="IU25" s="68"/>
    </row>
    <row r="26" spans="1:255" ht="24" x14ac:dyDescent="0.15">
      <c r="A26" s="7" t="s">
        <v>486</v>
      </c>
      <c r="B26" s="215" t="s">
        <v>487</v>
      </c>
      <c r="C26" s="216"/>
      <c r="D26" s="215" t="s">
        <v>488</v>
      </c>
      <c r="E26" s="216"/>
      <c r="F26" s="215" t="s">
        <v>489</v>
      </c>
      <c r="G26" s="216"/>
      <c r="H26" s="215" t="s">
        <v>490</v>
      </c>
      <c r="I26" s="216"/>
      <c r="J26" s="215" t="s">
        <v>491</v>
      </c>
      <c r="K26" s="216"/>
      <c r="L26" s="215" t="s">
        <v>492</v>
      </c>
      <c r="M26" s="216"/>
      <c r="N26" s="215" t="s">
        <v>493</v>
      </c>
      <c r="O26" s="216"/>
      <c r="P26" s="215" t="s">
        <v>494</v>
      </c>
      <c r="Q26" s="216"/>
      <c r="R26" s="215" t="s">
        <v>495</v>
      </c>
      <c r="S26" s="216"/>
      <c r="T26" s="215" t="s">
        <v>496</v>
      </c>
      <c r="U26" s="216"/>
      <c r="V26" s="215" t="s">
        <v>497</v>
      </c>
      <c r="W26" s="216"/>
      <c r="X26" s="215" t="s">
        <v>498</v>
      </c>
      <c r="Y26" s="216"/>
      <c r="Z26" s="215" t="s">
        <v>499</v>
      </c>
      <c r="AA26" s="216"/>
      <c r="AB26" s="215" t="s">
        <v>500</v>
      </c>
      <c r="AC26" s="217"/>
      <c r="AD26" s="218" t="s">
        <v>501</v>
      </c>
      <c r="AE26" s="217"/>
      <c r="AF26" s="218" t="s">
        <v>502</v>
      </c>
      <c r="AG26" s="217"/>
      <c r="AH26" s="218" t="s">
        <v>503</v>
      </c>
      <c r="AI26" s="217"/>
      <c r="AJ26" s="218" t="s">
        <v>504</v>
      </c>
      <c r="AK26" s="217"/>
      <c r="AL26" s="218" t="s">
        <v>505</v>
      </c>
      <c r="AM26" s="217"/>
      <c r="AN26" s="218" t="s">
        <v>506</v>
      </c>
      <c r="AO26" s="217"/>
      <c r="AP26" s="218" t="s">
        <v>507</v>
      </c>
      <c r="AQ26" s="217"/>
      <c r="AR26" s="218" t="s">
        <v>508</v>
      </c>
      <c r="AS26" s="217"/>
      <c r="AT26" s="218" t="s">
        <v>509</v>
      </c>
      <c r="AU26" s="217"/>
      <c r="AV26" s="218" t="s">
        <v>510</v>
      </c>
      <c r="AW26" s="217"/>
      <c r="AX26" s="218" t="s">
        <v>511</v>
      </c>
      <c r="AY26" s="217"/>
      <c r="AZ26" s="218" t="s">
        <v>512</v>
      </c>
      <c r="BA26" s="217"/>
      <c r="BB26" s="218" t="s">
        <v>513</v>
      </c>
      <c r="BC26" s="217"/>
    </row>
    <row r="27" spans="1:255" ht="12" x14ac:dyDescent="0.15">
      <c r="A27" s="8" t="s">
        <v>514</v>
      </c>
      <c r="B27" s="13" t="s">
        <v>515</v>
      </c>
      <c r="C27" s="13"/>
      <c r="D27" s="13" t="s">
        <v>515</v>
      </c>
      <c r="E27" s="13"/>
      <c r="F27" s="13" t="s">
        <v>515</v>
      </c>
      <c r="G27" s="13"/>
      <c r="H27" s="13" t="s">
        <v>515</v>
      </c>
      <c r="I27" s="13"/>
      <c r="J27" s="13" t="s">
        <v>515</v>
      </c>
      <c r="K27" s="13"/>
      <c r="L27" s="13" t="s">
        <v>515</v>
      </c>
      <c r="M27" s="13"/>
      <c r="N27" s="13" t="s">
        <v>515</v>
      </c>
      <c r="O27" s="13"/>
      <c r="P27" s="13" t="s">
        <v>515</v>
      </c>
      <c r="Q27" s="13"/>
      <c r="R27" s="13" t="s">
        <v>515</v>
      </c>
      <c r="S27" s="13"/>
      <c r="T27" s="13" t="s">
        <v>515</v>
      </c>
      <c r="U27" s="13"/>
      <c r="V27" s="13" t="s">
        <v>515</v>
      </c>
      <c r="W27" s="13"/>
      <c r="X27" s="13" t="s">
        <v>515</v>
      </c>
      <c r="Y27" s="13"/>
      <c r="Z27" s="13" t="s">
        <v>515</v>
      </c>
      <c r="AA27" s="13"/>
      <c r="AB27" s="13" t="s">
        <v>515</v>
      </c>
      <c r="AC27" s="54"/>
      <c r="AD27" s="54" t="s">
        <v>515</v>
      </c>
      <c r="AE27" s="54"/>
      <c r="AF27" s="54" t="s">
        <v>515</v>
      </c>
      <c r="AG27" s="54"/>
      <c r="AH27" s="54" t="s">
        <v>515</v>
      </c>
      <c r="AI27" s="54"/>
      <c r="AJ27" s="54" t="s">
        <v>515</v>
      </c>
      <c r="AK27" s="54"/>
      <c r="AL27" s="54" t="s">
        <v>515</v>
      </c>
      <c r="AM27" s="54"/>
      <c r="AN27" s="54" t="s">
        <v>515</v>
      </c>
      <c r="AO27" s="54"/>
      <c r="AP27" s="54" t="s">
        <v>515</v>
      </c>
      <c r="AQ27" s="54"/>
      <c r="AR27" s="54" t="s">
        <v>515</v>
      </c>
      <c r="AS27" s="54"/>
      <c r="AT27" s="54" t="s">
        <v>515</v>
      </c>
      <c r="AU27" s="54"/>
      <c r="AV27" s="54" t="s">
        <v>515</v>
      </c>
      <c r="AW27" s="54"/>
      <c r="AX27" s="54" t="s">
        <v>515</v>
      </c>
      <c r="AY27" s="54"/>
      <c r="AZ27" s="54" t="s">
        <v>515</v>
      </c>
      <c r="BA27" s="54"/>
      <c r="BB27" s="54" t="s">
        <v>515</v>
      </c>
      <c r="BC27" s="54"/>
    </row>
    <row r="28" spans="1:255" ht="12" x14ac:dyDescent="0.15">
      <c r="A28" s="7" t="s">
        <v>516</v>
      </c>
      <c r="B28" s="12" t="s">
        <v>517</v>
      </c>
      <c r="C28" s="12" t="s">
        <v>518</v>
      </c>
      <c r="D28" s="12" t="s">
        <v>517</v>
      </c>
      <c r="E28" s="12" t="s">
        <v>518</v>
      </c>
      <c r="F28" s="12" t="s">
        <v>517</v>
      </c>
      <c r="G28" s="12" t="s">
        <v>518</v>
      </c>
      <c r="H28" s="12" t="s">
        <v>517</v>
      </c>
      <c r="I28" s="12" t="s">
        <v>518</v>
      </c>
      <c r="J28" s="12" t="s">
        <v>517</v>
      </c>
      <c r="K28" s="12" t="s">
        <v>518</v>
      </c>
      <c r="L28" s="12" t="s">
        <v>517</v>
      </c>
      <c r="M28" s="12" t="s">
        <v>518</v>
      </c>
      <c r="N28" s="12" t="s">
        <v>517</v>
      </c>
      <c r="O28" s="12" t="s">
        <v>518</v>
      </c>
      <c r="P28" s="12" t="s">
        <v>517</v>
      </c>
      <c r="Q28" s="12" t="s">
        <v>518</v>
      </c>
      <c r="R28" s="12" t="s">
        <v>517</v>
      </c>
      <c r="S28" s="12" t="s">
        <v>518</v>
      </c>
      <c r="T28" s="12" t="s">
        <v>517</v>
      </c>
      <c r="U28" s="12" t="s">
        <v>518</v>
      </c>
      <c r="V28" s="12" t="s">
        <v>517</v>
      </c>
      <c r="W28" s="12" t="s">
        <v>518</v>
      </c>
      <c r="X28" s="12" t="s">
        <v>517</v>
      </c>
      <c r="Y28" s="12" t="s">
        <v>518</v>
      </c>
      <c r="Z28" s="12" t="s">
        <v>517</v>
      </c>
      <c r="AA28" s="12" t="s">
        <v>518</v>
      </c>
      <c r="AB28" s="12" t="s">
        <v>517</v>
      </c>
      <c r="AC28" s="55" t="s">
        <v>518</v>
      </c>
      <c r="AD28" s="55" t="s">
        <v>517</v>
      </c>
      <c r="AE28" s="55" t="s">
        <v>518</v>
      </c>
      <c r="AF28" s="55" t="s">
        <v>517</v>
      </c>
      <c r="AG28" s="55" t="s">
        <v>518</v>
      </c>
      <c r="AH28" s="55" t="s">
        <v>517</v>
      </c>
      <c r="AI28" s="55" t="s">
        <v>518</v>
      </c>
      <c r="AJ28" s="55" t="s">
        <v>517</v>
      </c>
      <c r="AK28" s="55" t="s">
        <v>518</v>
      </c>
      <c r="AL28" s="55" t="s">
        <v>517</v>
      </c>
      <c r="AM28" s="55" t="s">
        <v>518</v>
      </c>
      <c r="AN28" s="55" t="s">
        <v>517</v>
      </c>
      <c r="AO28" s="55" t="s">
        <v>518</v>
      </c>
      <c r="AP28" s="55" t="s">
        <v>517</v>
      </c>
      <c r="AQ28" s="55" t="s">
        <v>518</v>
      </c>
      <c r="AR28" s="55" t="s">
        <v>517</v>
      </c>
      <c r="AS28" s="55" t="s">
        <v>518</v>
      </c>
      <c r="AT28" s="55" t="s">
        <v>517</v>
      </c>
      <c r="AU28" s="55" t="s">
        <v>518</v>
      </c>
      <c r="AV28" s="55" t="s">
        <v>517</v>
      </c>
      <c r="AW28" s="55" t="s">
        <v>518</v>
      </c>
      <c r="AX28" s="55" t="s">
        <v>517</v>
      </c>
      <c r="AY28" s="55" t="s">
        <v>518</v>
      </c>
      <c r="AZ28" s="55" t="s">
        <v>517</v>
      </c>
      <c r="BA28" s="55" t="s">
        <v>518</v>
      </c>
      <c r="BB28" s="55" t="s">
        <v>517</v>
      </c>
      <c r="BC28" s="55" t="s">
        <v>518</v>
      </c>
    </row>
    <row r="29" spans="1:255" x14ac:dyDescent="0.15">
      <c r="A29" s="9" t="s">
        <v>62</v>
      </c>
      <c r="B29" s="4"/>
      <c r="C29" s="52"/>
      <c r="D29" s="4"/>
      <c r="E29" s="52"/>
      <c r="F29" s="4"/>
      <c r="G29" s="52"/>
      <c r="H29" s="4"/>
      <c r="I29" s="52"/>
      <c r="J29" s="4"/>
      <c r="K29" s="52"/>
      <c r="L29" s="4"/>
      <c r="M29" s="52"/>
      <c r="N29" s="4"/>
      <c r="O29" s="52"/>
      <c r="P29" s="4"/>
      <c r="Q29" s="52"/>
      <c r="R29" s="4"/>
      <c r="S29" s="52"/>
      <c r="T29" s="4"/>
      <c r="U29" s="52"/>
      <c r="V29" s="4"/>
      <c r="W29" s="52"/>
      <c r="X29" s="4"/>
      <c r="Y29" s="52"/>
      <c r="Z29" s="4"/>
      <c r="AA29" s="52"/>
      <c r="AB29" s="4"/>
      <c r="AD29" s="34"/>
      <c r="AF29" s="34"/>
      <c r="AH29" s="34"/>
      <c r="AJ29" s="34"/>
      <c r="AL29" s="34"/>
      <c r="AN29" s="34"/>
      <c r="AP29" s="34"/>
      <c r="AR29" s="34"/>
      <c r="AT29" s="34"/>
      <c r="AV29" s="34"/>
      <c r="AX29" s="34"/>
      <c r="AZ29" s="34"/>
      <c r="BB29" s="34"/>
    </row>
    <row r="30" spans="1:255" ht="12" x14ac:dyDescent="0.15">
      <c r="A30" s="4" t="s">
        <v>522</v>
      </c>
      <c r="B30" s="19" t="s">
        <v>55</v>
      </c>
      <c r="C30" s="16" t="s">
        <v>55</v>
      </c>
      <c r="D30" s="19" t="s">
        <v>55</v>
      </c>
      <c r="E30" s="16" t="s">
        <v>55</v>
      </c>
      <c r="F30" s="19" t="s">
        <v>55</v>
      </c>
      <c r="G30" s="16" t="s">
        <v>55</v>
      </c>
      <c r="H30" s="19" t="s">
        <v>55</v>
      </c>
      <c r="I30" s="16" t="s">
        <v>55</v>
      </c>
      <c r="J30" s="19">
        <v>480.02800000000002</v>
      </c>
      <c r="K30" s="16">
        <v>1</v>
      </c>
      <c r="L30" s="19">
        <v>347.363</v>
      </c>
      <c r="M30" s="16">
        <v>1</v>
      </c>
      <c r="N30" s="19">
        <v>321.988</v>
      </c>
      <c r="O30" s="16">
        <v>1</v>
      </c>
      <c r="P30" s="19">
        <v>212.53200000000001</v>
      </c>
      <c r="Q30" s="16">
        <v>0.99482300000000001</v>
      </c>
      <c r="R30" s="19">
        <v>389.90199999999999</v>
      </c>
      <c r="S30" s="16">
        <v>1</v>
      </c>
      <c r="T30" s="19">
        <v>239.178</v>
      </c>
      <c r="U30" s="16">
        <v>0.43850299999999998</v>
      </c>
      <c r="V30" s="19">
        <v>182.608</v>
      </c>
      <c r="W30" s="16">
        <v>0.36513200000000001</v>
      </c>
      <c r="X30" s="19">
        <v>363.80599999999998</v>
      </c>
      <c r="Y30" s="16">
        <v>0.55316900000000002</v>
      </c>
      <c r="Z30" s="19">
        <v>586.52599999999995</v>
      </c>
      <c r="AA30" s="16">
        <v>0.45337300000000003</v>
      </c>
      <c r="AB30" s="19">
        <v>291.02800000000002</v>
      </c>
      <c r="AC30" s="56">
        <v>0.23108600000000001</v>
      </c>
      <c r="AD30" s="58">
        <v>471.69099999999997</v>
      </c>
      <c r="AE30" s="56">
        <v>0.33789999999999998</v>
      </c>
      <c r="AF30" s="58">
        <v>502.76100000000002</v>
      </c>
      <c r="AG30" s="56">
        <v>0.31608599999999998</v>
      </c>
      <c r="AH30" s="58">
        <v>481.71699999999998</v>
      </c>
      <c r="AI30" s="56">
        <v>0.264851</v>
      </c>
      <c r="AJ30" s="58">
        <v>410.95400000000001</v>
      </c>
      <c r="AK30" s="56">
        <v>0.22991700000000001</v>
      </c>
      <c r="AL30" s="58">
        <v>318.18299999999999</v>
      </c>
      <c r="AM30" s="56">
        <v>0.188025</v>
      </c>
      <c r="AN30" s="58">
        <v>101.27</v>
      </c>
      <c r="AO30" s="56">
        <v>7.9577999999999996E-2</v>
      </c>
      <c r="AP30" s="58">
        <v>163.56800000000001</v>
      </c>
      <c r="AQ30" s="56">
        <v>0.130662</v>
      </c>
      <c r="AR30" s="58">
        <v>69.17</v>
      </c>
      <c r="AS30" s="56">
        <v>5.1085999999999999E-2</v>
      </c>
      <c r="AT30" s="58">
        <v>69.337000000000003</v>
      </c>
      <c r="AU30" s="56">
        <v>3.8143999999999997E-2</v>
      </c>
      <c r="AV30" s="58">
        <v>69.457999999999998</v>
      </c>
      <c r="AW30" s="56">
        <v>3.4736000000000003E-2</v>
      </c>
      <c r="AX30" s="58">
        <v>69.697999999999993</v>
      </c>
      <c r="AY30" s="56">
        <v>2.5878000000000002E-2</v>
      </c>
      <c r="AZ30" s="58">
        <v>328.36200000000002</v>
      </c>
      <c r="BA30" s="56">
        <v>0.11022700000000001</v>
      </c>
      <c r="BB30" s="58" t="s">
        <v>55</v>
      </c>
      <c r="BC30" s="56" t="s">
        <v>55</v>
      </c>
    </row>
    <row r="31" spans="1:255" ht="12" x14ac:dyDescent="0.15">
      <c r="A31" s="4" t="s">
        <v>523</v>
      </c>
      <c r="B31" s="19" t="s">
        <v>55</v>
      </c>
      <c r="C31" s="16" t="s">
        <v>55</v>
      </c>
      <c r="D31" s="19" t="s">
        <v>55</v>
      </c>
      <c r="E31" s="16" t="s">
        <v>55</v>
      </c>
      <c r="F31" s="19" t="s">
        <v>55</v>
      </c>
      <c r="G31" s="16" t="s">
        <v>55</v>
      </c>
      <c r="H31" s="19" t="s">
        <v>55</v>
      </c>
      <c r="I31" s="16" t="s">
        <v>55</v>
      </c>
      <c r="J31" s="19" t="s">
        <v>55</v>
      </c>
      <c r="K31" s="16" t="s">
        <v>55</v>
      </c>
      <c r="L31" s="19" t="s">
        <v>55</v>
      </c>
      <c r="M31" s="16" t="s">
        <v>55</v>
      </c>
      <c r="N31" s="19" t="s">
        <v>55</v>
      </c>
      <c r="O31" s="16" t="s">
        <v>55</v>
      </c>
      <c r="P31" s="19" t="s">
        <v>55</v>
      </c>
      <c r="Q31" s="16" t="s">
        <v>55</v>
      </c>
      <c r="R31" s="19">
        <v>0</v>
      </c>
      <c r="S31" s="16">
        <v>0</v>
      </c>
      <c r="T31" s="19">
        <v>306.26400000000001</v>
      </c>
      <c r="U31" s="16">
        <v>0.561496</v>
      </c>
      <c r="V31" s="19">
        <v>315.51900000000001</v>
      </c>
      <c r="W31" s="16">
        <v>0.63089399999999995</v>
      </c>
      <c r="X31" s="19">
        <v>293.86900000000003</v>
      </c>
      <c r="Y31" s="16">
        <v>0.44683</v>
      </c>
      <c r="Z31" s="19">
        <v>715.827</v>
      </c>
      <c r="AA31" s="16">
        <v>0.55332099999999995</v>
      </c>
      <c r="AB31" s="19">
        <v>981.69399999999996</v>
      </c>
      <c r="AC31" s="56">
        <v>0.77949900000000005</v>
      </c>
      <c r="AD31" s="58">
        <v>936.154</v>
      </c>
      <c r="AE31" s="56">
        <v>0.67062299999999997</v>
      </c>
      <c r="AF31" s="58">
        <v>1098.1659999999999</v>
      </c>
      <c r="AG31" s="56">
        <v>0.69041799999999998</v>
      </c>
      <c r="AH31" s="58">
        <v>1348.501</v>
      </c>
      <c r="AI31" s="56">
        <v>0.74141599999999996</v>
      </c>
      <c r="AJ31" s="58">
        <v>1336.8820000000001</v>
      </c>
      <c r="AK31" s="56">
        <v>0.74794899999999997</v>
      </c>
      <c r="AL31" s="58">
        <v>1298.2639999999999</v>
      </c>
      <c r="AM31" s="56">
        <v>0.76718900000000001</v>
      </c>
      <c r="AN31" s="58">
        <v>1118.6790000000001</v>
      </c>
      <c r="AO31" s="56">
        <v>0.87906200000000001</v>
      </c>
      <c r="AP31" s="58">
        <v>1045.001</v>
      </c>
      <c r="AQ31" s="56">
        <v>0.83477500000000004</v>
      </c>
      <c r="AR31" s="58">
        <v>1264.624</v>
      </c>
      <c r="AS31" s="56">
        <v>0.93401299999999998</v>
      </c>
      <c r="AT31" s="58">
        <v>1683.6859999999999</v>
      </c>
      <c r="AU31" s="56">
        <v>0.92624799999999996</v>
      </c>
      <c r="AV31" s="58">
        <v>1853.4069999999999</v>
      </c>
      <c r="AW31" s="56">
        <v>0.92691500000000004</v>
      </c>
      <c r="AX31" s="58">
        <v>2485.8130000000001</v>
      </c>
      <c r="AY31" s="56">
        <v>0.92297499999999999</v>
      </c>
      <c r="AZ31" s="58">
        <v>2520.5129999999999</v>
      </c>
      <c r="BA31" s="56">
        <v>0.84610700000000005</v>
      </c>
      <c r="BB31" s="58" t="s">
        <v>55</v>
      </c>
      <c r="BC31" s="56" t="s">
        <v>55</v>
      </c>
    </row>
    <row r="32" spans="1:255" ht="12" x14ac:dyDescent="0.15">
      <c r="A32" s="4" t="s">
        <v>524</v>
      </c>
      <c r="B32" s="19" t="s">
        <v>55</v>
      </c>
      <c r="C32" s="16" t="s">
        <v>55</v>
      </c>
      <c r="D32" s="19" t="s">
        <v>55</v>
      </c>
      <c r="E32" s="16" t="s">
        <v>55</v>
      </c>
      <c r="F32" s="19" t="s">
        <v>55</v>
      </c>
      <c r="G32" s="16" t="s">
        <v>55</v>
      </c>
      <c r="H32" s="19" t="s">
        <v>55</v>
      </c>
      <c r="I32" s="16" t="s">
        <v>55</v>
      </c>
      <c r="J32" s="19" t="s">
        <v>55</v>
      </c>
      <c r="K32" s="16" t="s">
        <v>55</v>
      </c>
      <c r="L32" s="19" t="s">
        <v>55</v>
      </c>
      <c r="M32" s="16" t="s">
        <v>55</v>
      </c>
      <c r="N32" s="19" t="s">
        <v>55</v>
      </c>
      <c r="O32" s="16" t="s">
        <v>55</v>
      </c>
      <c r="P32" s="19">
        <v>1.1060000000000001</v>
      </c>
      <c r="Q32" s="16">
        <v>5.176E-3</v>
      </c>
      <c r="R32" s="19" t="s">
        <v>55</v>
      </c>
      <c r="S32" s="16" t="s">
        <v>55</v>
      </c>
      <c r="T32" s="19" t="s">
        <v>55</v>
      </c>
      <c r="U32" s="16" t="s">
        <v>55</v>
      </c>
      <c r="V32" s="19" t="s">
        <v>55</v>
      </c>
      <c r="W32" s="16" t="s">
        <v>55</v>
      </c>
      <c r="X32" s="19" t="s">
        <v>55</v>
      </c>
      <c r="Y32" s="16" t="s">
        <v>55</v>
      </c>
      <c r="Z32" s="19">
        <v>0.48699999999999999</v>
      </c>
      <c r="AA32" s="16">
        <v>3.7599999999999998E-4</v>
      </c>
      <c r="AB32" s="19" t="s">
        <v>55</v>
      </c>
      <c r="AC32" s="56" t="s">
        <v>55</v>
      </c>
      <c r="AD32" s="58" t="s">
        <v>55</v>
      </c>
      <c r="AE32" s="56" t="s">
        <v>55</v>
      </c>
      <c r="AF32" s="58" t="s">
        <v>55</v>
      </c>
      <c r="AG32" s="56" t="s">
        <v>55</v>
      </c>
      <c r="AH32" s="58" t="s">
        <v>55</v>
      </c>
      <c r="AI32" s="56" t="s">
        <v>55</v>
      </c>
      <c r="AJ32" s="58" t="s">
        <v>55</v>
      </c>
      <c r="AK32" s="56" t="s">
        <v>55</v>
      </c>
      <c r="AL32" s="58" t="s">
        <v>55</v>
      </c>
      <c r="AM32" s="56" t="s">
        <v>55</v>
      </c>
      <c r="AN32" s="58" t="s">
        <v>55</v>
      </c>
      <c r="AO32" s="56" t="s">
        <v>55</v>
      </c>
      <c r="AP32" s="58" t="s">
        <v>55</v>
      </c>
      <c r="AQ32" s="56" t="s">
        <v>55</v>
      </c>
      <c r="AR32" s="58" t="s">
        <v>55</v>
      </c>
      <c r="AS32" s="56" t="s">
        <v>55</v>
      </c>
      <c r="AT32" s="58">
        <v>37.896999999999998</v>
      </c>
      <c r="AU32" s="56">
        <v>2.0847999999999998E-2</v>
      </c>
      <c r="AV32" s="58">
        <v>31.074000000000002</v>
      </c>
      <c r="AW32" s="56">
        <v>1.554E-2</v>
      </c>
      <c r="AX32" s="58">
        <v>54.222999999999999</v>
      </c>
      <c r="AY32" s="56">
        <v>2.0132000000000001E-2</v>
      </c>
      <c r="AZ32" s="58">
        <v>61.734000000000002</v>
      </c>
      <c r="BA32" s="56">
        <v>2.0722999999999998E-2</v>
      </c>
      <c r="BB32" s="58" t="s">
        <v>55</v>
      </c>
      <c r="BC32" s="56" t="s">
        <v>55</v>
      </c>
    </row>
    <row r="33" spans="1:55" ht="12" x14ac:dyDescent="0.15">
      <c r="A33" s="9" t="s">
        <v>525</v>
      </c>
      <c r="B33" s="14" t="s">
        <v>55</v>
      </c>
      <c r="C33" s="53" t="s">
        <v>55</v>
      </c>
      <c r="D33" s="14" t="s">
        <v>55</v>
      </c>
      <c r="E33" s="53" t="s">
        <v>55</v>
      </c>
      <c r="F33" s="14" t="s">
        <v>55</v>
      </c>
      <c r="G33" s="53" t="s">
        <v>55</v>
      </c>
      <c r="H33" s="14" t="s">
        <v>55</v>
      </c>
      <c r="I33" s="53" t="s">
        <v>55</v>
      </c>
      <c r="J33" s="14">
        <v>480.02800000000002</v>
      </c>
      <c r="K33" s="53">
        <v>1</v>
      </c>
      <c r="L33" s="14">
        <v>347.363</v>
      </c>
      <c r="M33" s="53">
        <v>1</v>
      </c>
      <c r="N33" s="14">
        <v>321.988</v>
      </c>
      <c r="O33" s="53">
        <v>1</v>
      </c>
      <c r="P33" s="14">
        <v>213.63800000000001</v>
      </c>
      <c r="Q33" s="53">
        <v>1</v>
      </c>
      <c r="R33" s="14">
        <v>389.90199999999999</v>
      </c>
      <c r="S33" s="53">
        <v>1</v>
      </c>
      <c r="T33" s="14">
        <v>545.44200000000001</v>
      </c>
      <c r="U33" s="53">
        <v>1</v>
      </c>
      <c r="V33" s="14">
        <v>498.12700000000001</v>
      </c>
      <c r="W33" s="53">
        <v>0.99602599999999997</v>
      </c>
      <c r="X33" s="14">
        <v>657.67499999999995</v>
      </c>
      <c r="Y33" s="53">
        <v>1</v>
      </c>
      <c r="Z33" s="14">
        <v>1302.8399999999999</v>
      </c>
      <c r="AA33" s="53">
        <v>1.007071</v>
      </c>
      <c r="AB33" s="14">
        <v>1272.722</v>
      </c>
      <c r="AC33" s="57">
        <v>1.010586</v>
      </c>
      <c r="AD33" s="59">
        <v>1407.845</v>
      </c>
      <c r="AE33" s="57">
        <v>1.0085230000000001</v>
      </c>
      <c r="AF33" s="59">
        <v>1600.9269999999999</v>
      </c>
      <c r="AG33" s="57">
        <v>1.0065040000000001</v>
      </c>
      <c r="AH33" s="59">
        <v>1830.2180000000001</v>
      </c>
      <c r="AI33" s="57">
        <v>1.0062679999999999</v>
      </c>
      <c r="AJ33" s="59">
        <v>1747.836</v>
      </c>
      <c r="AK33" s="57">
        <v>0.97786600000000001</v>
      </c>
      <c r="AL33" s="59">
        <v>1616.4469999999999</v>
      </c>
      <c r="AM33" s="57">
        <v>0.95521500000000004</v>
      </c>
      <c r="AN33" s="59">
        <v>1219.9490000000001</v>
      </c>
      <c r="AO33" s="57">
        <v>0.95864000000000005</v>
      </c>
      <c r="AP33" s="59">
        <v>1208.569</v>
      </c>
      <c r="AQ33" s="57">
        <v>0.96543699999999999</v>
      </c>
      <c r="AR33" s="59">
        <v>1333.7940000000001</v>
      </c>
      <c r="AS33" s="57">
        <v>0.98509999999999998</v>
      </c>
      <c r="AT33" s="59">
        <v>1790.92</v>
      </c>
      <c r="AU33" s="57">
        <v>0.98524100000000003</v>
      </c>
      <c r="AV33" s="59">
        <v>1953.9390000000001</v>
      </c>
      <c r="AW33" s="57">
        <v>0.97719299999999998</v>
      </c>
      <c r="AX33" s="59">
        <v>2609.7339999999999</v>
      </c>
      <c r="AY33" s="57">
        <v>0.96898700000000004</v>
      </c>
      <c r="AZ33" s="59">
        <v>2910.6089999999999</v>
      </c>
      <c r="BA33" s="57">
        <v>0.97705799999999998</v>
      </c>
      <c r="BB33" s="59" t="s">
        <v>55</v>
      </c>
      <c r="BC33" s="57" t="s">
        <v>55</v>
      </c>
    </row>
    <row r="34" spans="1:55" x14ac:dyDescent="0.15">
      <c r="A34" s="4"/>
      <c r="B34" s="4"/>
      <c r="C34" s="52"/>
      <c r="D34" s="4"/>
      <c r="E34" s="52"/>
      <c r="F34" s="4"/>
      <c r="G34" s="52"/>
      <c r="H34" s="4"/>
      <c r="I34" s="52"/>
      <c r="J34" s="4"/>
      <c r="K34" s="52"/>
      <c r="L34" s="4"/>
      <c r="M34" s="52"/>
      <c r="N34" s="4"/>
      <c r="O34" s="52"/>
      <c r="P34" s="4"/>
      <c r="Q34" s="52"/>
      <c r="R34" s="4"/>
      <c r="S34" s="52"/>
      <c r="T34" s="4"/>
      <c r="U34" s="52"/>
      <c r="V34" s="4"/>
      <c r="W34" s="52"/>
      <c r="X34" s="4"/>
      <c r="Y34" s="52"/>
      <c r="Z34" s="4"/>
      <c r="AA34" s="52"/>
      <c r="AB34" s="4"/>
      <c r="AD34" s="34"/>
      <c r="AF34" s="34"/>
      <c r="AH34" s="34"/>
      <c r="AJ34" s="34"/>
      <c r="AL34" s="34"/>
      <c r="AN34" s="34"/>
      <c r="AP34" s="34"/>
      <c r="AR34" s="34"/>
      <c r="AT34" s="34"/>
      <c r="AV34" s="34"/>
      <c r="AX34" s="34"/>
      <c r="AZ34" s="34"/>
      <c r="BB34" s="34"/>
    </row>
    <row r="35" spans="1:55" ht="12" x14ac:dyDescent="0.15">
      <c r="A35" s="4" t="s">
        <v>526</v>
      </c>
      <c r="B35" s="19" t="s">
        <v>55</v>
      </c>
      <c r="C35" s="16" t="s">
        <v>55</v>
      </c>
      <c r="D35" s="19" t="s">
        <v>55</v>
      </c>
      <c r="E35" s="16" t="s">
        <v>55</v>
      </c>
      <c r="F35" s="19" t="s">
        <v>55</v>
      </c>
      <c r="G35" s="16" t="s">
        <v>55</v>
      </c>
      <c r="H35" s="19" t="s">
        <v>55</v>
      </c>
      <c r="I35" s="16" t="s">
        <v>55</v>
      </c>
      <c r="J35" s="19" t="s">
        <v>55</v>
      </c>
      <c r="K35" s="16" t="s">
        <v>55</v>
      </c>
      <c r="L35" s="19" t="s">
        <v>55</v>
      </c>
      <c r="M35" s="16" t="s">
        <v>55</v>
      </c>
      <c r="N35" s="19" t="s">
        <v>55</v>
      </c>
      <c r="O35" s="16" t="s">
        <v>55</v>
      </c>
      <c r="P35" s="19" t="s">
        <v>55</v>
      </c>
      <c r="Q35" s="16" t="s">
        <v>55</v>
      </c>
      <c r="R35" s="19" t="s">
        <v>55</v>
      </c>
      <c r="S35" s="16" t="s">
        <v>55</v>
      </c>
      <c r="T35" s="19" t="s">
        <v>55</v>
      </c>
      <c r="U35" s="16" t="s">
        <v>55</v>
      </c>
      <c r="V35" s="19">
        <v>1.9870000000000001</v>
      </c>
      <c r="W35" s="16">
        <v>3.973E-3</v>
      </c>
      <c r="X35" s="19" t="s">
        <v>55</v>
      </c>
      <c r="Y35" s="16" t="s">
        <v>55</v>
      </c>
      <c r="Z35" s="19">
        <v>-9.1</v>
      </c>
      <c r="AA35" s="16">
        <v>-7.071E-3</v>
      </c>
      <c r="AB35" s="19">
        <v>-13.3</v>
      </c>
      <c r="AC35" s="56">
        <v>-1.0586E-2</v>
      </c>
      <c r="AD35" s="58">
        <v>-11.9</v>
      </c>
      <c r="AE35" s="56">
        <v>-8.5229999999999993E-3</v>
      </c>
      <c r="AF35" s="58">
        <v>-10.3</v>
      </c>
      <c r="AG35" s="56">
        <v>-6.5040000000000002E-3</v>
      </c>
      <c r="AH35" s="58">
        <v>-11.4</v>
      </c>
      <c r="AI35" s="56">
        <v>-6.2680000000000001E-3</v>
      </c>
      <c r="AJ35" s="58">
        <v>39.561</v>
      </c>
      <c r="AK35" s="56">
        <v>2.2133E-2</v>
      </c>
      <c r="AL35" s="58">
        <v>75.786000000000001</v>
      </c>
      <c r="AM35" s="56">
        <v>4.4783999999999997E-2</v>
      </c>
      <c r="AN35" s="58">
        <v>52.633000000000003</v>
      </c>
      <c r="AO35" s="56">
        <v>4.1359E-2</v>
      </c>
      <c r="AP35" s="58">
        <v>43.265999999999998</v>
      </c>
      <c r="AQ35" s="56">
        <v>3.4562000000000002E-2</v>
      </c>
      <c r="AR35" s="58">
        <v>20.172999999999998</v>
      </c>
      <c r="AS35" s="56">
        <v>1.4899000000000001E-2</v>
      </c>
      <c r="AT35" s="58">
        <v>26.827999999999999</v>
      </c>
      <c r="AU35" s="56">
        <v>1.4758E-2</v>
      </c>
      <c r="AV35" s="58">
        <v>45.603000000000002</v>
      </c>
      <c r="AW35" s="56">
        <v>2.2806E-2</v>
      </c>
      <c r="AX35" s="58">
        <v>83.525999999999996</v>
      </c>
      <c r="AY35" s="56">
        <v>3.1012000000000001E-2</v>
      </c>
      <c r="AZ35" s="58">
        <v>68.341999999999999</v>
      </c>
      <c r="BA35" s="56">
        <v>2.2941E-2</v>
      </c>
      <c r="BB35" s="58" t="s">
        <v>55</v>
      </c>
      <c r="BC35" s="56" t="s">
        <v>55</v>
      </c>
    </row>
    <row r="36" spans="1:55" x14ac:dyDescent="0.15">
      <c r="A36" s="9" t="s">
        <v>527</v>
      </c>
      <c r="B36" s="14">
        <v>375.82400000000001</v>
      </c>
      <c r="C36" s="53">
        <v>1</v>
      </c>
      <c r="D36" s="14">
        <v>369.63200000000001</v>
      </c>
      <c r="E36" s="53">
        <v>1</v>
      </c>
      <c r="F36" s="14">
        <v>483.96600000000001</v>
      </c>
      <c r="G36" s="53">
        <v>1</v>
      </c>
      <c r="H36" s="14">
        <v>458.75900000000001</v>
      </c>
      <c r="I36" s="53">
        <v>1</v>
      </c>
      <c r="J36" s="14">
        <v>480.02800000000002</v>
      </c>
      <c r="K36" s="53">
        <v>1</v>
      </c>
      <c r="L36" s="14">
        <v>347.363</v>
      </c>
      <c r="M36" s="53">
        <v>1</v>
      </c>
      <c r="N36" s="14">
        <v>321.988</v>
      </c>
      <c r="O36" s="53">
        <v>1</v>
      </c>
      <c r="P36" s="14">
        <v>213.63800000000001</v>
      </c>
      <c r="Q36" s="53">
        <v>1</v>
      </c>
      <c r="R36" s="14">
        <v>389.90199999999999</v>
      </c>
      <c r="S36" s="53">
        <v>1</v>
      </c>
      <c r="T36" s="14">
        <v>545.44200000000001</v>
      </c>
      <c r="U36" s="53">
        <v>1</v>
      </c>
      <c r="V36" s="14">
        <v>500.11399999999998</v>
      </c>
      <c r="W36" s="53">
        <v>1</v>
      </c>
      <c r="X36" s="14">
        <v>657.67499999999995</v>
      </c>
      <c r="Y36" s="53">
        <v>1</v>
      </c>
      <c r="Z36" s="14">
        <v>1293.692</v>
      </c>
      <c r="AA36" s="53">
        <v>1</v>
      </c>
      <c r="AB36" s="14">
        <v>1259.3900000000001</v>
      </c>
      <c r="AC36" s="57">
        <v>1</v>
      </c>
      <c r="AD36" s="59">
        <v>1395.9459999999999</v>
      </c>
      <c r="AE36" s="57">
        <v>1</v>
      </c>
      <c r="AF36" s="59">
        <v>1590.5809999999999</v>
      </c>
      <c r="AG36" s="57">
        <v>1</v>
      </c>
      <c r="AH36" s="59">
        <v>1818.816</v>
      </c>
      <c r="AI36" s="57">
        <v>1</v>
      </c>
      <c r="AJ36" s="59">
        <v>1787.3969999999999</v>
      </c>
      <c r="AK36" s="57">
        <v>1</v>
      </c>
      <c r="AL36" s="59">
        <v>1692.2329999999999</v>
      </c>
      <c r="AM36" s="57">
        <v>1</v>
      </c>
      <c r="AN36" s="59">
        <v>1272.5820000000001</v>
      </c>
      <c r="AO36" s="57">
        <v>1</v>
      </c>
      <c r="AP36" s="59">
        <v>1251.835</v>
      </c>
      <c r="AQ36" s="57">
        <v>1</v>
      </c>
      <c r="AR36" s="59">
        <v>1353.9670000000001</v>
      </c>
      <c r="AS36" s="57">
        <v>1</v>
      </c>
      <c r="AT36" s="59">
        <v>1817.748</v>
      </c>
      <c r="AU36" s="57">
        <v>1</v>
      </c>
      <c r="AV36" s="59">
        <v>1999.5419999999999</v>
      </c>
      <c r="AW36" s="57">
        <v>1</v>
      </c>
      <c r="AX36" s="59">
        <v>2693.26</v>
      </c>
      <c r="AY36" s="57">
        <v>1</v>
      </c>
      <c r="AZ36" s="59">
        <v>2978.951</v>
      </c>
      <c r="BA36" s="57">
        <v>1</v>
      </c>
      <c r="BB36" s="59">
        <v>3693.114</v>
      </c>
      <c r="BC36" s="57">
        <v>1</v>
      </c>
    </row>
    <row r="37" spans="1:55" x14ac:dyDescent="0.15">
      <c r="A37" s="4"/>
      <c r="B37" s="4"/>
      <c r="C37" s="52"/>
      <c r="D37" s="4"/>
      <c r="E37" s="52"/>
      <c r="F37" s="4"/>
      <c r="G37" s="52"/>
      <c r="H37" s="4"/>
      <c r="I37" s="52"/>
      <c r="J37" s="4"/>
      <c r="K37" s="52"/>
      <c r="L37" s="4"/>
      <c r="M37" s="52"/>
      <c r="N37" s="4"/>
      <c r="O37" s="52"/>
      <c r="P37" s="4"/>
      <c r="Q37" s="52"/>
      <c r="R37" s="4"/>
      <c r="S37" s="52"/>
      <c r="T37" s="4"/>
      <c r="U37" s="52"/>
      <c r="V37" s="4"/>
      <c r="W37" s="52"/>
      <c r="X37" s="4"/>
      <c r="Y37" s="52"/>
      <c r="Z37" s="4"/>
      <c r="AA37" s="52"/>
      <c r="AB37" s="4"/>
      <c r="AD37" s="34"/>
      <c r="AF37" s="34"/>
      <c r="AH37" s="34"/>
      <c r="AJ37" s="34"/>
      <c r="AL37" s="34"/>
      <c r="AN37" s="34"/>
      <c r="AP37" s="34"/>
      <c r="AR37" s="34"/>
      <c r="AT37" s="34"/>
      <c r="AV37" s="34"/>
      <c r="AX37" s="34"/>
      <c r="AZ37" s="34"/>
      <c r="BB37" s="34"/>
    </row>
    <row r="38" spans="1:55" x14ac:dyDescent="0.15">
      <c r="A38" s="9" t="s">
        <v>528</v>
      </c>
      <c r="B38" s="4"/>
      <c r="C38" s="52"/>
      <c r="D38" s="4"/>
      <c r="E38" s="52"/>
      <c r="F38" s="4"/>
      <c r="G38" s="52"/>
      <c r="H38" s="4"/>
      <c r="I38" s="52"/>
      <c r="J38" s="4"/>
      <c r="K38" s="52"/>
      <c r="L38" s="4"/>
      <c r="M38" s="52"/>
      <c r="N38" s="4"/>
      <c r="O38" s="52"/>
      <c r="P38" s="4"/>
      <c r="Q38" s="52"/>
      <c r="R38" s="4"/>
      <c r="S38" s="52"/>
      <c r="T38" s="4"/>
      <c r="U38" s="52"/>
      <c r="V38" s="4"/>
      <c r="W38" s="52"/>
      <c r="X38" s="4"/>
      <c r="Y38" s="52"/>
      <c r="Z38" s="4"/>
      <c r="AA38" s="52"/>
      <c r="AB38" s="4"/>
      <c r="AD38" s="34"/>
      <c r="AF38" s="34"/>
      <c r="AH38" s="34"/>
      <c r="AJ38" s="34"/>
      <c r="AL38" s="34"/>
      <c r="AN38" s="34"/>
      <c r="AP38" s="34"/>
      <c r="AR38" s="34"/>
      <c r="AT38" s="34"/>
      <c r="AV38" s="34"/>
      <c r="AX38" s="34"/>
      <c r="AZ38" s="34"/>
      <c r="BB38" s="34"/>
    </row>
    <row r="39" spans="1:55" ht="12" x14ac:dyDescent="0.15">
      <c r="A39" s="4" t="s">
        <v>529</v>
      </c>
      <c r="B39" s="19" t="s">
        <v>55</v>
      </c>
      <c r="C39" s="16" t="s">
        <v>55</v>
      </c>
      <c r="D39" s="19" t="s">
        <v>55</v>
      </c>
      <c r="E39" s="16" t="s">
        <v>55</v>
      </c>
      <c r="F39" s="19" t="s">
        <v>55</v>
      </c>
      <c r="G39" s="16" t="s">
        <v>55</v>
      </c>
      <c r="H39" s="19" t="s">
        <v>55</v>
      </c>
      <c r="I39" s="16" t="s">
        <v>55</v>
      </c>
      <c r="J39" s="19" t="s">
        <v>55</v>
      </c>
      <c r="K39" s="16" t="s">
        <v>55</v>
      </c>
      <c r="L39" s="19" t="s">
        <v>55</v>
      </c>
      <c r="M39" s="16" t="s">
        <v>55</v>
      </c>
      <c r="N39" s="19">
        <v>307</v>
      </c>
      <c r="O39" s="16" t="s">
        <v>55</v>
      </c>
      <c r="P39" s="19">
        <v>435</v>
      </c>
      <c r="Q39" s="16" t="s">
        <v>55</v>
      </c>
      <c r="R39" s="19" t="s">
        <v>55</v>
      </c>
      <c r="S39" s="16" t="s">
        <v>55</v>
      </c>
      <c r="T39" s="19" t="s">
        <v>55</v>
      </c>
      <c r="U39" s="16" t="s">
        <v>55</v>
      </c>
      <c r="V39" s="19" t="s">
        <v>55</v>
      </c>
      <c r="W39" s="16" t="s">
        <v>55</v>
      </c>
      <c r="X39" s="19" t="s">
        <v>55</v>
      </c>
      <c r="Y39" s="16" t="s">
        <v>55</v>
      </c>
      <c r="Z39" s="19" t="s">
        <v>55</v>
      </c>
      <c r="AA39" s="16" t="s">
        <v>55</v>
      </c>
      <c r="AB39" s="19" t="s">
        <v>55</v>
      </c>
      <c r="AC39" s="56" t="s">
        <v>55</v>
      </c>
      <c r="AD39" s="58" t="s">
        <v>55</v>
      </c>
      <c r="AE39" s="56" t="s">
        <v>55</v>
      </c>
      <c r="AF39" s="58" t="s">
        <v>55</v>
      </c>
      <c r="AG39" s="56" t="s">
        <v>55</v>
      </c>
      <c r="AH39" s="58" t="s">
        <v>55</v>
      </c>
      <c r="AI39" s="56" t="s">
        <v>55</v>
      </c>
      <c r="AJ39" s="58" t="s">
        <v>55</v>
      </c>
      <c r="AK39" s="56" t="s">
        <v>55</v>
      </c>
      <c r="AL39" s="58" t="s">
        <v>55</v>
      </c>
      <c r="AM39" s="56" t="s">
        <v>55</v>
      </c>
      <c r="AN39" s="58" t="s">
        <v>55</v>
      </c>
      <c r="AO39" s="56" t="s">
        <v>55</v>
      </c>
      <c r="AP39" s="58" t="s">
        <v>55</v>
      </c>
      <c r="AQ39" s="56" t="s">
        <v>55</v>
      </c>
      <c r="AR39" s="58" t="s">
        <v>55</v>
      </c>
      <c r="AS39" s="56" t="s">
        <v>55</v>
      </c>
      <c r="AT39" s="58" t="s">
        <v>55</v>
      </c>
      <c r="AU39" s="56" t="s">
        <v>55</v>
      </c>
      <c r="AV39" s="58" t="s">
        <v>55</v>
      </c>
      <c r="AW39" s="56" t="s">
        <v>55</v>
      </c>
      <c r="AX39" s="58" t="s">
        <v>55</v>
      </c>
      <c r="AY39" s="56" t="s">
        <v>55</v>
      </c>
      <c r="AZ39" s="58" t="s">
        <v>55</v>
      </c>
      <c r="BA39" s="56" t="s">
        <v>55</v>
      </c>
      <c r="BB39" s="58" t="s">
        <v>55</v>
      </c>
      <c r="BC39" s="56" t="s">
        <v>55</v>
      </c>
    </row>
    <row r="40" spans="1:55" ht="12" x14ac:dyDescent="0.15">
      <c r="A40" s="9" t="s">
        <v>530</v>
      </c>
      <c r="B40" s="14" t="s">
        <v>55</v>
      </c>
      <c r="C40" s="53" t="s">
        <v>55</v>
      </c>
      <c r="D40" s="14" t="s">
        <v>55</v>
      </c>
      <c r="E40" s="53" t="s">
        <v>55</v>
      </c>
      <c r="F40" s="14" t="s">
        <v>55</v>
      </c>
      <c r="G40" s="53" t="s">
        <v>55</v>
      </c>
      <c r="H40" s="14" t="s">
        <v>55</v>
      </c>
      <c r="I40" s="53" t="s">
        <v>55</v>
      </c>
      <c r="J40" s="14" t="s">
        <v>55</v>
      </c>
      <c r="K40" s="53" t="s">
        <v>55</v>
      </c>
      <c r="L40" s="14" t="s">
        <v>55</v>
      </c>
      <c r="M40" s="53" t="s">
        <v>55</v>
      </c>
      <c r="N40" s="14">
        <v>307</v>
      </c>
      <c r="O40" s="53" t="s">
        <v>55</v>
      </c>
      <c r="P40" s="14">
        <v>435</v>
      </c>
      <c r="Q40" s="53" t="s">
        <v>55</v>
      </c>
      <c r="R40" s="14" t="s">
        <v>55</v>
      </c>
      <c r="S40" s="53" t="s">
        <v>55</v>
      </c>
      <c r="T40" s="14" t="s">
        <v>55</v>
      </c>
      <c r="U40" s="53" t="s">
        <v>55</v>
      </c>
      <c r="V40" s="14" t="s">
        <v>55</v>
      </c>
      <c r="W40" s="53" t="s">
        <v>55</v>
      </c>
      <c r="X40" s="14" t="s">
        <v>55</v>
      </c>
      <c r="Y40" s="53" t="s">
        <v>55</v>
      </c>
      <c r="Z40" s="14" t="s">
        <v>55</v>
      </c>
      <c r="AA40" s="53" t="s">
        <v>55</v>
      </c>
      <c r="AB40" s="14" t="s">
        <v>55</v>
      </c>
      <c r="AC40" s="57" t="s">
        <v>55</v>
      </c>
      <c r="AD40" s="59" t="s">
        <v>55</v>
      </c>
      <c r="AE40" s="57" t="s">
        <v>55</v>
      </c>
      <c r="AF40" s="59" t="s">
        <v>55</v>
      </c>
      <c r="AG40" s="57" t="s">
        <v>55</v>
      </c>
      <c r="AH40" s="59" t="s">
        <v>55</v>
      </c>
      <c r="AI40" s="57" t="s">
        <v>55</v>
      </c>
      <c r="AJ40" s="59" t="s">
        <v>55</v>
      </c>
      <c r="AK40" s="57" t="s">
        <v>55</v>
      </c>
      <c r="AL40" s="59" t="s">
        <v>55</v>
      </c>
      <c r="AM40" s="57" t="s">
        <v>55</v>
      </c>
      <c r="AN40" s="59" t="s">
        <v>55</v>
      </c>
      <c r="AO40" s="57" t="s">
        <v>55</v>
      </c>
      <c r="AP40" s="59" t="s">
        <v>55</v>
      </c>
      <c r="AQ40" s="57" t="s">
        <v>55</v>
      </c>
      <c r="AR40" s="59" t="s">
        <v>55</v>
      </c>
      <c r="AS40" s="57" t="s">
        <v>55</v>
      </c>
      <c r="AT40" s="59" t="s">
        <v>55</v>
      </c>
      <c r="AU40" s="57" t="s">
        <v>55</v>
      </c>
      <c r="AV40" s="59" t="s">
        <v>55</v>
      </c>
      <c r="AW40" s="57" t="s">
        <v>55</v>
      </c>
      <c r="AX40" s="59" t="s">
        <v>55</v>
      </c>
      <c r="AY40" s="57" t="s">
        <v>55</v>
      </c>
      <c r="AZ40" s="59" t="s">
        <v>55</v>
      </c>
      <c r="BA40" s="57" t="s">
        <v>55</v>
      </c>
      <c r="BB40" s="59" t="s">
        <v>55</v>
      </c>
      <c r="BC40" s="57" t="s">
        <v>55</v>
      </c>
    </row>
    <row r="41" spans="1:55" x14ac:dyDescent="0.15">
      <c r="A41" s="4"/>
      <c r="B41" s="4"/>
      <c r="C41" s="52"/>
      <c r="D41" s="4"/>
      <c r="E41" s="52"/>
      <c r="F41" s="4"/>
      <c r="G41" s="52"/>
      <c r="H41" s="4"/>
      <c r="I41" s="52"/>
      <c r="J41" s="4"/>
      <c r="K41" s="52"/>
      <c r="L41" s="4"/>
      <c r="M41" s="52"/>
      <c r="N41" s="4"/>
      <c r="O41" s="52"/>
      <c r="P41" s="4"/>
      <c r="Q41" s="52"/>
      <c r="R41" s="4"/>
      <c r="S41" s="52"/>
      <c r="T41" s="4"/>
      <c r="U41" s="52"/>
      <c r="V41" s="4"/>
      <c r="W41" s="52"/>
      <c r="X41" s="4"/>
      <c r="Y41" s="52"/>
      <c r="Z41" s="4"/>
      <c r="AA41" s="52"/>
      <c r="AB41" s="4"/>
      <c r="AD41" s="34"/>
      <c r="AF41" s="34"/>
      <c r="AH41" s="34"/>
      <c r="AJ41" s="34"/>
      <c r="AL41" s="34"/>
      <c r="AN41" s="34"/>
      <c r="AP41" s="34"/>
      <c r="AR41" s="34"/>
      <c r="AT41" s="34"/>
      <c r="AV41" s="34"/>
      <c r="AX41" s="34"/>
      <c r="AZ41" s="34"/>
      <c r="BB41" s="34"/>
    </row>
    <row r="42" spans="1:55" x14ac:dyDescent="0.15">
      <c r="A42" s="9" t="s">
        <v>531</v>
      </c>
      <c r="B42" s="4"/>
      <c r="C42" s="52"/>
      <c r="D42" s="4"/>
      <c r="E42" s="52"/>
      <c r="F42" s="4"/>
      <c r="G42" s="52"/>
      <c r="H42" s="4"/>
      <c r="I42" s="52"/>
      <c r="J42" s="4"/>
      <c r="K42" s="52"/>
      <c r="L42" s="4"/>
      <c r="M42" s="52"/>
      <c r="N42" s="4"/>
      <c r="O42" s="52"/>
      <c r="P42" s="4"/>
      <c r="Q42" s="52"/>
      <c r="R42" s="4"/>
      <c r="S42" s="52"/>
      <c r="T42" s="4"/>
      <c r="U42" s="52"/>
      <c r="V42" s="4"/>
      <c r="W42" s="52"/>
      <c r="X42" s="4"/>
      <c r="Y42" s="52"/>
      <c r="Z42" s="4"/>
      <c r="AA42" s="52"/>
      <c r="AB42" s="4"/>
      <c r="AD42" s="34"/>
      <c r="AF42" s="34"/>
      <c r="AH42" s="34"/>
      <c r="AJ42" s="34"/>
      <c r="AL42" s="34"/>
      <c r="AN42" s="34"/>
      <c r="AP42" s="34"/>
      <c r="AR42" s="34"/>
      <c r="AT42" s="34"/>
      <c r="AV42" s="34"/>
      <c r="AX42" s="34"/>
      <c r="AZ42" s="34"/>
      <c r="BB42" s="34"/>
    </row>
    <row r="43" spans="1:55" ht="12" x14ac:dyDescent="0.15">
      <c r="A43" s="4" t="s">
        <v>532</v>
      </c>
      <c r="B43" s="19">
        <v>204.102</v>
      </c>
      <c r="C43" s="16" t="s">
        <v>55</v>
      </c>
      <c r="D43" s="19">
        <v>73.073999999999998</v>
      </c>
      <c r="E43" s="16" t="s">
        <v>55</v>
      </c>
      <c r="F43" s="19">
        <v>44.847999999999999</v>
      </c>
      <c r="G43" s="16" t="s">
        <v>55</v>
      </c>
      <c r="H43" s="19">
        <v>47.728999999999999</v>
      </c>
      <c r="I43" s="16" t="s">
        <v>55</v>
      </c>
      <c r="J43" s="19">
        <v>135.68600000000001</v>
      </c>
      <c r="K43" s="16" t="s">
        <v>55</v>
      </c>
      <c r="L43" s="19">
        <v>65.203999999999994</v>
      </c>
      <c r="M43" s="16" t="s">
        <v>55</v>
      </c>
      <c r="N43" s="19">
        <v>69.272999999999996</v>
      </c>
      <c r="O43" s="16" t="s">
        <v>55</v>
      </c>
      <c r="P43" s="19">
        <v>66.753</v>
      </c>
      <c r="Q43" s="16" t="s">
        <v>55</v>
      </c>
      <c r="R43" s="19">
        <v>147.95599999999999</v>
      </c>
      <c r="S43" s="16" t="s">
        <v>55</v>
      </c>
      <c r="T43" s="19">
        <v>183.94300000000001</v>
      </c>
      <c r="U43" s="16" t="s">
        <v>55</v>
      </c>
      <c r="V43" s="19">
        <v>164.21199999999999</v>
      </c>
      <c r="W43" s="16" t="s">
        <v>55</v>
      </c>
      <c r="X43" s="19">
        <v>323.92</v>
      </c>
      <c r="Y43" s="16" t="s">
        <v>55</v>
      </c>
      <c r="Z43" s="19">
        <v>545.43700000000001</v>
      </c>
      <c r="AA43" s="16" t="s">
        <v>55</v>
      </c>
      <c r="AB43" s="19">
        <v>594.47</v>
      </c>
      <c r="AC43" s="56" t="s">
        <v>55</v>
      </c>
      <c r="AD43" s="58">
        <v>574.06100000000004</v>
      </c>
      <c r="AE43" s="56" t="s">
        <v>55</v>
      </c>
      <c r="AF43" s="58">
        <v>568.51400000000001</v>
      </c>
      <c r="AG43" s="56" t="s">
        <v>55</v>
      </c>
      <c r="AH43" s="58">
        <v>908.505</v>
      </c>
      <c r="AI43" s="56" t="s">
        <v>55</v>
      </c>
      <c r="AJ43" s="58">
        <v>1008.008</v>
      </c>
      <c r="AK43" s="56" t="s">
        <v>55</v>
      </c>
      <c r="AL43" s="58">
        <v>1144.5260000000001</v>
      </c>
      <c r="AM43" s="56" t="s">
        <v>55</v>
      </c>
      <c r="AN43" s="58">
        <v>798.82899999999995</v>
      </c>
      <c r="AO43" s="56" t="s">
        <v>55</v>
      </c>
      <c r="AP43" s="58">
        <v>997.41700000000003</v>
      </c>
      <c r="AQ43" s="56" t="s">
        <v>55</v>
      </c>
      <c r="AR43" s="58">
        <v>847.85599999999999</v>
      </c>
      <c r="AS43" s="56" t="s">
        <v>55</v>
      </c>
      <c r="AT43" s="58">
        <v>1074.2190000000001</v>
      </c>
      <c r="AU43" s="56" t="s">
        <v>55</v>
      </c>
      <c r="AV43" s="58">
        <v>854.56100000000004</v>
      </c>
      <c r="AW43" s="56" t="s">
        <v>55</v>
      </c>
      <c r="AX43" s="58">
        <v>2420.221</v>
      </c>
      <c r="AY43" s="56" t="s">
        <v>55</v>
      </c>
      <c r="AZ43" s="58">
        <v>3605.4029999999998</v>
      </c>
      <c r="BA43" s="56" t="s">
        <v>55</v>
      </c>
      <c r="BB43" s="58">
        <v>2687.69</v>
      </c>
      <c r="BC43" s="56" t="s">
        <v>55</v>
      </c>
    </row>
    <row r="44" spans="1:55" ht="12" x14ac:dyDescent="0.15">
      <c r="A44" s="4" t="s">
        <v>326</v>
      </c>
      <c r="B44" s="19">
        <v>171.72200000000001</v>
      </c>
      <c r="C44" s="16" t="s">
        <v>55</v>
      </c>
      <c r="D44" s="19">
        <v>296.55799999999999</v>
      </c>
      <c r="E44" s="16" t="s">
        <v>55</v>
      </c>
      <c r="F44" s="19">
        <v>439.11799999999999</v>
      </c>
      <c r="G44" s="16" t="s">
        <v>55</v>
      </c>
      <c r="H44" s="19">
        <v>411.03</v>
      </c>
      <c r="I44" s="16" t="s">
        <v>55</v>
      </c>
      <c r="J44" s="19">
        <v>344.34199999999998</v>
      </c>
      <c r="K44" s="16" t="s">
        <v>55</v>
      </c>
      <c r="L44" s="19">
        <v>282.15899999999999</v>
      </c>
      <c r="M44" s="16" t="s">
        <v>55</v>
      </c>
      <c r="N44" s="19">
        <v>252.715</v>
      </c>
      <c r="O44" s="16" t="s">
        <v>55</v>
      </c>
      <c r="P44" s="19">
        <v>146.88499999999999</v>
      </c>
      <c r="Q44" s="16" t="s">
        <v>55</v>
      </c>
      <c r="R44" s="19">
        <v>241.946</v>
      </c>
      <c r="S44" s="16" t="s">
        <v>55</v>
      </c>
      <c r="T44" s="19">
        <v>361.49900000000002</v>
      </c>
      <c r="U44" s="16" t="s">
        <v>55</v>
      </c>
      <c r="V44" s="19">
        <v>335.90199999999999</v>
      </c>
      <c r="W44" s="16" t="s">
        <v>55</v>
      </c>
      <c r="X44" s="19">
        <v>333.755</v>
      </c>
      <c r="Y44" s="16" t="s">
        <v>55</v>
      </c>
      <c r="Z44" s="19">
        <v>748.255</v>
      </c>
      <c r="AA44" s="16" t="s">
        <v>55</v>
      </c>
      <c r="AB44" s="19">
        <v>664.92</v>
      </c>
      <c r="AC44" s="56" t="s">
        <v>55</v>
      </c>
      <c r="AD44" s="58">
        <v>821.88499999999999</v>
      </c>
      <c r="AE44" s="56" t="s">
        <v>55</v>
      </c>
      <c r="AF44" s="58">
        <v>1022.067</v>
      </c>
      <c r="AG44" s="56" t="s">
        <v>55</v>
      </c>
      <c r="AH44" s="58">
        <v>910.31100000000004</v>
      </c>
      <c r="AI44" s="56" t="s">
        <v>55</v>
      </c>
      <c r="AJ44" s="58">
        <v>779.38900000000001</v>
      </c>
      <c r="AK44" s="56" t="s">
        <v>55</v>
      </c>
      <c r="AL44" s="58">
        <v>547.70699999999999</v>
      </c>
      <c r="AM44" s="56" t="s">
        <v>55</v>
      </c>
      <c r="AN44" s="58">
        <v>473.75299999999999</v>
      </c>
      <c r="AO44" s="56" t="s">
        <v>55</v>
      </c>
      <c r="AP44" s="58">
        <v>254.41800000000001</v>
      </c>
      <c r="AQ44" s="56" t="s">
        <v>55</v>
      </c>
      <c r="AR44" s="58">
        <v>506.11099999999999</v>
      </c>
      <c r="AS44" s="56" t="s">
        <v>55</v>
      </c>
      <c r="AT44" s="58">
        <v>743.529</v>
      </c>
      <c r="AU44" s="56" t="s">
        <v>55</v>
      </c>
      <c r="AV44" s="58">
        <v>1144.981</v>
      </c>
      <c r="AW44" s="56" t="s">
        <v>55</v>
      </c>
      <c r="AX44" s="58">
        <v>273.03899999999999</v>
      </c>
      <c r="AY44" s="56" t="s">
        <v>55</v>
      </c>
      <c r="AZ44" s="58">
        <v>-626.5</v>
      </c>
      <c r="BA44" s="56" t="s">
        <v>55</v>
      </c>
      <c r="BB44" s="58">
        <v>1005.424</v>
      </c>
      <c r="BC44" s="56" t="s">
        <v>55</v>
      </c>
    </row>
    <row r="45" spans="1:55" ht="12" x14ac:dyDescent="0.15">
      <c r="A45" s="4" t="s">
        <v>533</v>
      </c>
      <c r="B45" s="19" t="s">
        <v>55</v>
      </c>
      <c r="C45" s="16" t="s">
        <v>55</v>
      </c>
      <c r="D45" s="19" t="s">
        <v>55</v>
      </c>
      <c r="E45" s="16" t="s">
        <v>55</v>
      </c>
      <c r="F45" s="19" t="s">
        <v>55</v>
      </c>
      <c r="G45" s="16" t="s">
        <v>55</v>
      </c>
      <c r="H45" s="19" t="s">
        <v>55</v>
      </c>
      <c r="I45" s="16" t="s">
        <v>55</v>
      </c>
      <c r="J45" s="19">
        <v>480.02800000000002</v>
      </c>
      <c r="K45" s="16">
        <v>1</v>
      </c>
      <c r="L45" s="19">
        <v>347.363</v>
      </c>
      <c r="M45" s="16">
        <v>1</v>
      </c>
      <c r="N45" s="19">
        <v>321.988</v>
      </c>
      <c r="O45" s="16">
        <v>1</v>
      </c>
      <c r="P45" s="19">
        <v>213.63800000000001</v>
      </c>
      <c r="Q45" s="16">
        <v>1</v>
      </c>
      <c r="R45" s="19">
        <v>389.90199999999999</v>
      </c>
      <c r="S45" s="16">
        <v>1</v>
      </c>
      <c r="T45" s="19">
        <v>545.44200000000001</v>
      </c>
      <c r="U45" s="16">
        <v>1</v>
      </c>
      <c r="V45" s="19">
        <v>498.12700000000001</v>
      </c>
      <c r="W45" s="16">
        <v>0.99602599999999997</v>
      </c>
      <c r="X45" s="19">
        <v>657.67499999999995</v>
      </c>
      <c r="Y45" s="16">
        <v>1</v>
      </c>
      <c r="Z45" s="19">
        <v>1302.8399999999999</v>
      </c>
      <c r="AA45" s="16">
        <v>1.007071</v>
      </c>
      <c r="AB45" s="19">
        <v>1272.722</v>
      </c>
      <c r="AC45" s="56">
        <v>1.010586</v>
      </c>
      <c r="AD45" s="58">
        <v>1407.845</v>
      </c>
      <c r="AE45" s="56">
        <v>1.0085230000000001</v>
      </c>
      <c r="AF45" s="58">
        <v>1600.9269999999999</v>
      </c>
      <c r="AG45" s="56">
        <v>1.0065040000000001</v>
      </c>
      <c r="AH45" s="58">
        <v>1830.2180000000001</v>
      </c>
      <c r="AI45" s="56">
        <v>1.0062679999999999</v>
      </c>
      <c r="AJ45" s="58">
        <v>1747.836</v>
      </c>
      <c r="AK45" s="56">
        <v>0.97786600000000001</v>
      </c>
      <c r="AL45" s="58">
        <v>1616.4469999999999</v>
      </c>
      <c r="AM45" s="56">
        <v>0.95521500000000004</v>
      </c>
      <c r="AN45" s="58">
        <v>1219.9490000000001</v>
      </c>
      <c r="AO45" s="56">
        <v>0.95864000000000005</v>
      </c>
      <c r="AP45" s="58">
        <v>1208.569</v>
      </c>
      <c r="AQ45" s="56">
        <v>0.96543699999999999</v>
      </c>
      <c r="AR45" s="58">
        <v>1333.7940000000001</v>
      </c>
      <c r="AS45" s="56">
        <v>0.98509999999999998</v>
      </c>
      <c r="AT45" s="58">
        <v>1790.92</v>
      </c>
      <c r="AU45" s="56">
        <v>0.98524100000000003</v>
      </c>
      <c r="AV45" s="58">
        <v>1953.9390000000001</v>
      </c>
      <c r="AW45" s="56">
        <v>0.97719299999999998</v>
      </c>
      <c r="AX45" s="58">
        <v>2609.7339999999999</v>
      </c>
      <c r="AY45" s="56">
        <v>0.96898700000000004</v>
      </c>
      <c r="AZ45" s="58">
        <v>2910.6089999999999</v>
      </c>
      <c r="BA45" s="56">
        <v>0.97705799999999998</v>
      </c>
      <c r="BB45" s="58" t="s">
        <v>55</v>
      </c>
      <c r="BC45" s="56" t="s">
        <v>55</v>
      </c>
    </row>
    <row r="46" spans="1:55" ht="12" x14ac:dyDescent="0.15">
      <c r="A46" s="4" t="s">
        <v>534</v>
      </c>
      <c r="B46" s="19" t="s">
        <v>55</v>
      </c>
      <c r="C46" s="16" t="s">
        <v>55</v>
      </c>
      <c r="D46" s="19" t="s">
        <v>55</v>
      </c>
      <c r="E46" s="16" t="s">
        <v>55</v>
      </c>
      <c r="F46" s="19" t="s">
        <v>55</v>
      </c>
      <c r="G46" s="16" t="s">
        <v>55</v>
      </c>
      <c r="H46" s="19" t="s">
        <v>55</v>
      </c>
      <c r="I46" s="16" t="s">
        <v>55</v>
      </c>
      <c r="J46" s="19" t="s">
        <v>55</v>
      </c>
      <c r="K46" s="16" t="s">
        <v>55</v>
      </c>
      <c r="L46" s="19" t="s">
        <v>55</v>
      </c>
      <c r="M46" s="16" t="s">
        <v>55</v>
      </c>
      <c r="N46" s="19" t="s">
        <v>55</v>
      </c>
      <c r="O46" s="16" t="s">
        <v>55</v>
      </c>
      <c r="P46" s="19">
        <v>0</v>
      </c>
      <c r="Q46" s="16">
        <v>0</v>
      </c>
      <c r="R46" s="19" t="s">
        <v>55</v>
      </c>
      <c r="S46" s="16" t="s">
        <v>55</v>
      </c>
      <c r="T46" s="19" t="s">
        <v>55</v>
      </c>
      <c r="U46" s="16" t="s">
        <v>55</v>
      </c>
      <c r="V46" s="19" t="s">
        <v>55</v>
      </c>
      <c r="W46" s="16" t="s">
        <v>55</v>
      </c>
      <c r="X46" s="19" t="s">
        <v>55</v>
      </c>
      <c r="Y46" s="16" t="s">
        <v>55</v>
      </c>
      <c r="Z46" s="19" t="s">
        <v>55</v>
      </c>
      <c r="AA46" s="16" t="s">
        <v>55</v>
      </c>
      <c r="AB46" s="19" t="s">
        <v>55</v>
      </c>
      <c r="AC46" s="56" t="s">
        <v>55</v>
      </c>
      <c r="AD46" s="58" t="s">
        <v>55</v>
      </c>
      <c r="AE46" s="56" t="s">
        <v>55</v>
      </c>
      <c r="AF46" s="58" t="s">
        <v>55</v>
      </c>
      <c r="AG46" s="56" t="s">
        <v>55</v>
      </c>
      <c r="AH46" s="58" t="s">
        <v>55</v>
      </c>
      <c r="AI46" s="56" t="s">
        <v>55</v>
      </c>
      <c r="AJ46" s="58" t="s">
        <v>55</v>
      </c>
      <c r="AK46" s="56" t="s">
        <v>55</v>
      </c>
      <c r="AL46" s="58" t="s">
        <v>55</v>
      </c>
      <c r="AM46" s="56" t="s">
        <v>55</v>
      </c>
      <c r="AN46" s="58" t="s">
        <v>55</v>
      </c>
      <c r="AO46" s="56" t="s">
        <v>55</v>
      </c>
      <c r="AP46" s="58" t="s">
        <v>55</v>
      </c>
      <c r="AQ46" s="56" t="s">
        <v>55</v>
      </c>
      <c r="AR46" s="58" t="s">
        <v>55</v>
      </c>
      <c r="AS46" s="56" t="s">
        <v>55</v>
      </c>
      <c r="AT46" s="58" t="s">
        <v>55</v>
      </c>
      <c r="AU46" s="56" t="s">
        <v>55</v>
      </c>
      <c r="AV46" s="58" t="s">
        <v>55</v>
      </c>
      <c r="AW46" s="56" t="s">
        <v>55</v>
      </c>
      <c r="AX46" s="58" t="s">
        <v>55</v>
      </c>
      <c r="AY46" s="56" t="s">
        <v>55</v>
      </c>
      <c r="AZ46" s="58" t="s">
        <v>55</v>
      </c>
      <c r="BA46" s="56" t="s">
        <v>55</v>
      </c>
      <c r="BB46" s="58" t="s">
        <v>55</v>
      </c>
      <c r="BC46" s="56" t="s">
        <v>55</v>
      </c>
    </row>
    <row r="47" spans="1:55" ht="12" x14ac:dyDescent="0.15">
      <c r="A47" s="4" t="s">
        <v>535</v>
      </c>
      <c r="B47" s="19" t="s">
        <v>55</v>
      </c>
      <c r="C47" s="16" t="s">
        <v>55</v>
      </c>
      <c r="D47" s="19" t="s">
        <v>55</v>
      </c>
      <c r="E47" s="16" t="s">
        <v>55</v>
      </c>
      <c r="F47" s="19" t="s">
        <v>55</v>
      </c>
      <c r="G47" s="16" t="s">
        <v>55</v>
      </c>
      <c r="H47" s="19" t="s">
        <v>55</v>
      </c>
      <c r="I47" s="16" t="s">
        <v>55</v>
      </c>
      <c r="J47" s="19" t="s">
        <v>55</v>
      </c>
      <c r="K47" s="16" t="s">
        <v>55</v>
      </c>
      <c r="L47" s="19" t="s">
        <v>55</v>
      </c>
      <c r="M47" s="16" t="s">
        <v>55</v>
      </c>
      <c r="N47" s="19" t="s">
        <v>55</v>
      </c>
      <c r="O47" s="16" t="s">
        <v>55</v>
      </c>
      <c r="P47" s="19">
        <v>0</v>
      </c>
      <c r="Q47" s="16">
        <v>0</v>
      </c>
      <c r="R47" s="19" t="s">
        <v>55</v>
      </c>
      <c r="S47" s="16" t="s">
        <v>55</v>
      </c>
      <c r="T47" s="19" t="s">
        <v>55</v>
      </c>
      <c r="U47" s="16" t="s">
        <v>55</v>
      </c>
      <c r="V47" s="19" t="s">
        <v>55</v>
      </c>
      <c r="W47" s="16" t="s">
        <v>55</v>
      </c>
      <c r="X47" s="19" t="s">
        <v>55</v>
      </c>
      <c r="Y47" s="16" t="s">
        <v>55</v>
      </c>
      <c r="Z47" s="19" t="s">
        <v>55</v>
      </c>
      <c r="AA47" s="16" t="s">
        <v>55</v>
      </c>
      <c r="AB47" s="19" t="s">
        <v>55</v>
      </c>
      <c r="AC47" s="56" t="s">
        <v>55</v>
      </c>
      <c r="AD47" s="58" t="s">
        <v>55</v>
      </c>
      <c r="AE47" s="56" t="s">
        <v>55</v>
      </c>
      <c r="AF47" s="58" t="s">
        <v>55</v>
      </c>
      <c r="AG47" s="56" t="s">
        <v>55</v>
      </c>
      <c r="AH47" s="58" t="s">
        <v>55</v>
      </c>
      <c r="AI47" s="56" t="s">
        <v>55</v>
      </c>
      <c r="AJ47" s="58" t="s">
        <v>55</v>
      </c>
      <c r="AK47" s="56" t="s">
        <v>55</v>
      </c>
      <c r="AL47" s="58" t="s">
        <v>55</v>
      </c>
      <c r="AM47" s="56" t="s">
        <v>55</v>
      </c>
      <c r="AN47" s="58" t="s">
        <v>55</v>
      </c>
      <c r="AO47" s="56" t="s">
        <v>55</v>
      </c>
      <c r="AP47" s="58" t="s">
        <v>55</v>
      </c>
      <c r="AQ47" s="56" t="s">
        <v>55</v>
      </c>
      <c r="AR47" s="58" t="s">
        <v>55</v>
      </c>
      <c r="AS47" s="56" t="s">
        <v>55</v>
      </c>
      <c r="AT47" s="58" t="s">
        <v>55</v>
      </c>
      <c r="AU47" s="56" t="s">
        <v>55</v>
      </c>
      <c r="AV47" s="58" t="s">
        <v>55</v>
      </c>
      <c r="AW47" s="56" t="s">
        <v>55</v>
      </c>
      <c r="AX47" s="58" t="s">
        <v>55</v>
      </c>
      <c r="AY47" s="56" t="s">
        <v>55</v>
      </c>
      <c r="AZ47" s="58" t="s">
        <v>55</v>
      </c>
      <c r="BA47" s="56" t="s">
        <v>55</v>
      </c>
      <c r="BB47" s="58" t="s">
        <v>55</v>
      </c>
      <c r="BC47" s="56" t="s">
        <v>55</v>
      </c>
    </row>
    <row r="48" spans="1:55" x14ac:dyDescent="0.15">
      <c r="A48" s="4" t="s">
        <v>536</v>
      </c>
      <c r="B48" s="19">
        <v>41.79</v>
      </c>
      <c r="C48" s="16">
        <v>0.111195</v>
      </c>
      <c r="D48" s="19">
        <v>56.109000000000002</v>
      </c>
      <c r="E48" s="16">
        <v>0.15179599999999999</v>
      </c>
      <c r="F48" s="19">
        <v>66.375</v>
      </c>
      <c r="G48" s="16">
        <v>0.13714799999999999</v>
      </c>
      <c r="H48" s="19">
        <v>47.472999999999999</v>
      </c>
      <c r="I48" s="16">
        <v>0.103481</v>
      </c>
      <c r="J48" s="19">
        <v>61.197000000000003</v>
      </c>
      <c r="K48" s="16">
        <v>0.12748599999999999</v>
      </c>
      <c r="L48" s="19">
        <v>2.5590000000000002</v>
      </c>
      <c r="M48" s="16">
        <v>7.3660000000000002E-3</v>
      </c>
      <c r="N48" s="19">
        <v>57.392000000000003</v>
      </c>
      <c r="O48" s="16">
        <v>0.17824200000000001</v>
      </c>
      <c r="P48" s="19">
        <v>7.9550000000000001</v>
      </c>
      <c r="Q48" s="16">
        <v>3.7234999999999997E-2</v>
      </c>
      <c r="R48" s="19">
        <v>85.022000000000006</v>
      </c>
      <c r="S48" s="16">
        <v>0.218059</v>
      </c>
      <c r="T48" s="19">
        <v>58.35</v>
      </c>
      <c r="U48" s="16">
        <v>0.106977</v>
      </c>
      <c r="V48" s="19">
        <v>3.794</v>
      </c>
      <c r="W48" s="16">
        <v>7.5859999999999999E-3</v>
      </c>
      <c r="X48" s="19">
        <v>133.35499999999999</v>
      </c>
      <c r="Y48" s="16">
        <v>0.202767</v>
      </c>
      <c r="Z48" s="19">
        <v>29.363</v>
      </c>
      <c r="AA48" s="16">
        <v>2.2696999999999998E-2</v>
      </c>
      <c r="AB48" s="19">
        <v>150.03</v>
      </c>
      <c r="AC48" s="56">
        <v>0.119129</v>
      </c>
      <c r="AD48" s="58">
        <v>140.53800000000001</v>
      </c>
      <c r="AE48" s="56">
        <v>0.100675</v>
      </c>
      <c r="AF48" s="58">
        <v>120.92100000000001</v>
      </c>
      <c r="AG48" s="56">
        <v>7.6022999999999993E-2</v>
      </c>
      <c r="AH48" s="58">
        <v>100.13500000000001</v>
      </c>
      <c r="AI48" s="56">
        <v>5.5055E-2</v>
      </c>
      <c r="AJ48" s="58">
        <v>100.057</v>
      </c>
      <c r="AK48" s="56">
        <v>5.5979000000000001E-2</v>
      </c>
      <c r="AL48" s="58">
        <v>97.078999999999994</v>
      </c>
      <c r="AM48" s="56">
        <v>5.7367000000000001E-2</v>
      </c>
      <c r="AN48" s="58">
        <v>101.27</v>
      </c>
      <c r="AO48" s="56">
        <v>7.9577999999999996E-2</v>
      </c>
      <c r="AP48" s="58">
        <v>163.56800000000001</v>
      </c>
      <c r="AQ48" s="56">
        <v>0.130662</v>
      </c>
      <c r="AR48" s="58" t="s">
        <v>55</v>
      </c>
      <c r="AS48" s="56" t="s">
        <v>55</v>
      </c>
      <c r="AT48" s="58" t="s">
        <v>55</v>
      </c>
      <c r="AU48" s="56" t="s">
        <v>55</v>
      </c>
      <c r="AV48" s="58" t="s">
        <v>55</v>
      </c>
      <c r="AW48" s="56" t="s">
        <v>55</v>
      </c>
      <c r="AX48" s="58" t="s">
        <v>55</v>
      </c>
      <c r="AY48" s="56" t="s">
        <v>55</v>
      </c>
      <c r="AZ48" s="58" t="s">
        <v>55</v>
      </c>
      <c r="BA48" s="56" t="s">
        <v>55</v>
      </c>
      <c r="BB48" s="58" t="s">
        <v>55</v>
      </c>
      <c r="BC48" s="56" t="s">
        <v>55</v>
      </c>
    </row>
    <row r="49" spans="1:55" x14ac:dyDescent="0.15">
      <c r="A49" s="4" t="s">
        <v>537</v>
      </c>
      <c r="B49" s="19">
        <v>105.008</v>
      </c>
      <c r="C49" s="16">
        <v>0.27940700000000002</v>
      </c>
      <c r="D49" s="19">
        <v>96.459000000000003</v>
      </c>
      <c r="E49" s="16">
        <v>0.260959</v>
      </c>
      <c r="F49" s="19">
        <v>14.57</v>
      </c>
      <c r="G49" s="16">
        <v>3.0105E-2</v>
      </c>
      <c r="H49" s="19">
        <v>11.286</v>
      </c>
      <c r="I49" s="16">
        <v>2.4601000000000001E-2</v>
      </c>
      <c r="J49" s="19">
        <v>6.8310000000000004</v>
      </c>
      <c r="K49" s="16">
        <v>1.423E-2</v>
      </c>
      <c r="L49" s="19">
        <v>20.803999999999998</v>
      </c>
      <c r="M49" s="16">
        <v>5.9891E-2</v>
      </c>
      <c r="N49" s="19">
        <v>4.5960000000000001</v>
      </c>
      <c r="O49" s="16">
        <v>1.4272999999999999E-2</v>
      </c>
      <c r="P49" s="19">
        <v>4.577</v>
      </c>
      <c r="Q49" s="16">
        <v>2.1423999999999999E-2</v>
      </c>
      <c r="R49" s="19">
        <v>204.88</v>
      </c>
      <c r="S49" s="16">
        <v>0.52546499999999996</v>
      </c>
      <c r="T49" s="19">
        <v>6.3680000000000003</v>
      </c>
      <c r="U49" s="16">
        <v>1.1674E-2</v>
      </c>
      <c r="V49" s="19">
        <v>9.6690000000000005</v>
      </c>
      <c r="W49" s="16">
        <v>1.9332999999999999E-2</v>
      </c>
      <c r="X49" s="19">
        <v>8.3800000000000008</v>
      </c>
      <c r="Y49" s="16">
        <v>1.2741000000000001E-2</v>
      </c>
      <c r="Z49" s="19">
        <v>239.792</v>
      </c>
      <c r="AA49" s="16">
        <v>0.18535399999999999</v>
      </c>
      <c r="AB49" s="19">
        <v>19.172000000000001</v>
      </c>
      <c r="AC49" s="56">
        <v>1.5223E-2</v>
      </c>
      <c r="AD49" s="58">
        <v>18.381</v>
      </c>
      <c r="AE49" s="56">
        <v>1.3167E-2</v>
      </c>
      <c r="AF49" s="58">
        <v>23.466000000000001</v>
      </c>
      <c r="AG49" s="56">
        <v>1.4753E-2</v>
      </c>
      <c r="AH49" s="58">
        <v>301.291</v>
      </c>
      <c r="AI49" s="56">
        <v>0.16565199999999999</v>
      </c>
      <c r="AJ49" s="58">
        <v>113.11499999999999</v>
      </c>
      <c r="AK49" s="56">
        <v>6.3284000000000007E-2</v>
      </c>
      <c r="AL49" s="58">
        <v>304.95100000000002</v>
      </c>
      <c r="AM49" s="56">
        <v>0.18020600000000001</v>
      </c>
      <c r="AN49" s="58">
        <v>77.873999999999995</v>
      </c>
      <c r="AO49" s="56">
        <v>6.1192999999999997E-2</v>
      </c>
      <c r="AP49" s="58">
        <v>56.76</v>
      </c>
      <c r="AQ49" s="56">
        <v>4.5340999999999999E-2</v>
      </c>
      <c r="AR49" s="58">
        <v>23.585000000000001</v>
      </c>
      <c r="AS49" s="56">
        <v>1.7419E-2</v>
      </c>
      <c r="AT49" s="58">
        <v>298.822</v>
      </c>
      <c r="AU49" s="56">
        <v>0.16439100000000001</v>
      </c>
      <c r="AV49" s="58">
        <v>74.483000000000004</v>
      </c>
      <c r="AW49" s="56">
        <v>3.7249999999999998E-2</v>
      </c>
      <c r="AX49" s="58">
        <v>59.009</v>
      </c>
      <c r="AY49" s="56">
        <v>2.1909000000000001E-2</v>
      </c>
      <c r="AZ49" s="58">
        <v>535.14800000000002</v>
      </c>
      <c r="BA49" s="56">
        <v>0.179643</v>
      </c>
      <c r="BB49" s="58">
        <v>1162.0530000000001</v>
      </c>
      <c r="BC49" s="56">
        <v>0.31465300000000002</v>
      </c>
    </row>
    <row r="50" spans="1:55" x14ac:dyDescent="0.15">
      <c r="A50" s="4" t="s">
        <v>538</v>
      </c>
      <c r="B50" s="19">
        <v>229.02600000000001</v>
      </c>
      <c r="C50" s="16">
        <v>0.60939600000000005</v>
      </c>
      <c r="D50" s="19">
        <v>217.06399999999999</v>
      </c>
      <c r="E50" s="16">
        <v>0.58724299999999996</v>
      </c>
      <c r="F50" s="19">
        <v>403.02100000000002</v>
      </c>
      <c r="G50" s="16">
        <v>0.83274599999999999</v>
      </c>
      <c r="H50" s="19">
        <v>400</v>
      </c>
      <c r="I50" s="16">
        <v>0.87191700000000005</v>
      </c>
      <c r="J50" s="19">
        <v>412</v>
      </c>
      <c r="K50" s="16">
        <v>0.85828300000000002</v>
      </c>
      <c r="L50" s="19">
        <v>324</v>
      </c>
      <c r="M50" s="16">
        <v>0.93274100000000004</v>
      </c>
      <c r="N50" s="19">
        <v>260</v>
      </c>
      <c r="O50" s="16">
        <v>0.80748299999999995</v>
      </c>
      <c r="P50" s="19">
        <v>201.10599999999999</v>
      </c>
      <c r="Q50" s="16">
        <v>0.94133999999999995</v>
      </c>
      <c r="R50" s="19">
        <v>100</v>
      </c>
      <c r="S50" s="16">
        <v>0.25647399999999998</v>
      </c>
      <c r="T50" s="19">
        <v>480.72399999999999</v>
      </c>
      <c r="U50" s="16">
        <v>0.88134699999999999</v>
      </c>
      <c r="V50" s="19">
        <v>486.65100000000001</v>
      </c>
      <c r="W50" s="16">
        <v>0.97307999999999995</v>
      </c>
      <c r="X50" s="19">
        <v>515.94000000000005</v>
      </c>
      <c r="Y50" s="16">
        <v>0.78449000000000002</v>
      </c>
      <c r="Z50" s="19">
        <v>1024.537</v>
      </c>
      <c r="AA50" s="16">
        <v>0.79194799999999999</v>
      </c>
      <c r="AB50" s="19">
        <v>1090.1880000000001</v>
      </c>
      <c r="AC50" s="56">
        <v>0.86564700000000006</v>
      </c>
      <c r="AD50" s="58">
        <v>1237.027</v>
      </c>
      <c r="AE50" s="56">
        <v>0.88615600000000005</v>
      </c>
      <c r="AF50" s="58">
        <v>1446.194</v>
      </c>
      <c r="AG50" s="56">
        <v>0.909223</v>
      </c>
      <c r="AH50" s="58">
        <v>1417.39</v>
      </c>
      <c r="AI50" s="56">
        <v>0.77929199999999998</v>
      </c>
      <c r="AJ50" s="58">
        <v>1574.2249999999999</v>
      </c>
      <c r="AK50" s="56">
        <v>0.88073599999999996</v>
      </c>
      <c r="AL50" s="58">
        <v>1290.203</v>
      </c>
      <c r="AM50" s="56">
        <v>0.76242600000000005</v>
      </c>
      <c r="AN50" s="58">
        <v>1093.4380000000001</v>
      </c>
      <c r="AO50" s="56">
        <v>0.85922699999999996</v>
      </c>
      <c r="AP50" s="58">
        <v>1031.5070000000001</v>
      </c>
      <c r="AQ50" s="56">
        <v>0.82399500000000003</v>
      </c>
      <c r="AR50" s="58">
        <v>1330.3820000000001</v>
      </c>
      <c r="AS50" s="56">
        <v>0.98258000000000001</v>
      </c>
      <c r="AT50" s="58">
        <v>1518.9259999999999</v>
      </c>
      <c r="AU50" s="56">
        <v>0.83560800000000002</v>
      </c>
      <c r="AV50" s="58">
        <v>1925.059</v>
      </c>
      <c r="AW50" s="56">
        <v>0.96274899999999997</v>
      </c>
      <c r="AX50" s="58">
        <v>2634.2510000000002</v>
      </c>
      <c r="AY50" s="56">
        <v>0.97809000000000001</v>
      </c>
      <c r="AZ50" s="58">
        <v>2443.8029999999999</v>
      </c>
      <c r="BA50" s="56">
        <v>0.82035599999999997</v>
      </c>
      <c r="BB50" s="58">
        <v>2531.0610000000001</v>
      </c>
      <c r="BC50" s="56">
        <v>0.68534600000000001</v>
      </c>
    </row>
    <row r="51" spans="1:55" ht="12" x14ac:dyDescent="0.15">
      <c r="A51" s="4" t="s">
        <v>539</v>
      </c>
      <c r="B51" s="19" t="s">
        <v>55</v>
      </c>
      <c r="C51" s="16" t="s">
        <v>55</v>
      </c>
      <c r="D51" s="19" t="s">
        <v>55</v>
      </c>
      <c r="E51" s="16" t="s">
        <v>55</v>
      </c>
      <c r="F51" s="19" t="s">
        <v>55</v>
      </c>
      <c r="G51" s="16" t="s">
        <v>55</v>
      </c>
      <c r="H51" s="19" t="s">
        <v>55</v>
      </c>
      <c r="I51" s="16" t="s">
        <v>55</v>
      </c>
      <c r="J51" s="19">
        <v>480.02800000000002</v>
      </c>
      <c r="K51" s="16">
        <v>1</v>
      </c>
      <c r="L51" s="19">
        <v>347.363</v>
      </c>
      <c r="M51" s="16">
        <v>1</v>
      </c>
      <c r="N51" s="19">
        <v>321.988</v>
      </c>
      <c r="O51" s="16">
        <v>1</v>
      </c>
      <c r="P51" s="19">
        <v>212.53200000000001</v>
      </c>
      <c r="Q51" s="16">
        <v>0.99482300000000001</v>
      </c>
      <c r="R51" s="19">
        <v>389.90199999999999</v>
      </c>
      <c r="S51" s="16">
        <v>1</v>
      </c>
      <c r="T51" s="19">
        <v>239.178</v>
      </c>
      <c r="U51" s="16">
        <v>0.43850299999999998</v>
      </c>
      <c r="V51" s="19">
        <v>182.608</v>
      </c>
      <c r="W51" s="16">
        <v>0.36513200000000001</v>
      </c>
      <c r="X51" s="19">
        <v>363.80599999999998</v>
      </c>
      <c r="Y51" s="16">
        <v>0.55316900000000002</v>
      </c>
      <c r="Z51" s="19">
        <v>586.52599999999995</v>
      </c>
      <c r="AA51" s="16">
        <v>0.45337300000000003</v>
      </c>
      <c r="AB51" s="19">
        <v>291.02800000000002</v>
      </c>
      <c r="AC51" s="56">
        <v>0.23108600000000001</v>
      </c>
      <c r="AD51" s="58">
        <v>471.69099999999997</v>
      </c>
      <c r="AE51" s="56">
        <v>0.33789999999999998</v>
      </c>
      <c r="AF51" s="58">
        <v>502.76100000000002</v>
      </c>
      <c r="AG51" s="56">
        <v>0.31608599999999998</v>
      </c>
      <c r="AH51" s="58">
        <v>481.71699999999998</v>
      </c>
      <c r="AI51" s="56">
        <v>0.264851</v>
      </c>
      <c r="AJ51" s="58">
        <v>410.95400000000001</v>
      </c>
      <c r="AK51" s="56">
        <v>0.22991700000000001</v>
      </c>
      <c r="AL51" s="58">
        <v>318.18299999999999</v>
      </c>
      <c r="AM51" s="56">
        <v>0.188025</v>
      </c>
      <c r="AN51" s="58">
        <v>101.27</v>
      </c>
      <c r="AO51" s="56">
        <v>7.9577999999999996E-2</v>
      </c>
      <c r="AP51" s="58">
        <v>163.56800000000001</v>
      </c>
      <c r="AQ51" s="56">
        <v>0.130662</v>
      </c>
      <c r="AR51" s="58">
        <v>69.17</v>
      </c>
      <c r="AS51" s="56">
        <v>5.1085999999999999E-2</v>
      </c>
      <c r="AT51" s="58">
        <v>69.337000000000003</v>
      </c>
      <c r="AU51" s="56">
        <v>3.8143999999999997E-2</v>
      </c>
      <c r="AV51" s="58">
        <v>69.457999999999998</v>
      </c>
      <c r="AW51" s="56">
        <v>3.4736000000000003E-2</v>
      </c>
      <c r="AX51" s="58">
        <v>69.697999999999993</v>
      </c>
      <c r="AY51" s="56">
        <v>2.5878000000000002E-2</v>
      </c>
      <c r="AZ51" s="58">
        <v>328.36200000000002</v>
      </c>
      <c r="BA51" s="56">
        <v>0.11022700000000001</v>
      </c>
      <c r="BB51" s="58" t="s">
        <v>55</v>
      </c>
      <c r="BC51" s="56" t="s">
        <v>55</v>
      </c>
    </row>
    <row r="52" spans="1:55" ht="12" x14ac:dyDescent="0.15">
      <c r="A52" s="4" t="s">
        <v>540</v>
      </c>
      <c r="B52" s="19" t="s">
        <v>55</v>
      </c>
      <c r="C52" s="16" t="s">
        <v>55</v>
      </c>
      <c r="D52" s="19" t="s">
        <v>55</v>
      </c>
      <c r="E52" s="16" t="s">
        <v>55</v>
      </c>
      <c r="F52" s="19" t="s">
        <v>55</v>
      </c>
      <c r="G52" s="16" t="s">
        <v>55</v>
      </c>
      <c r="H52" s="19" t="s">
        <v>55</v>
      </c>
      <c r="I52" s="16" t="s">
        <v>55</v>
      </c>
      <c r="J52" s="19" t="s">
        <v>55</v>
      </c>
      <c r="K52" s="16" t="s">
        <v>55</v>
      </c>
      <c r="L52" s="19" t="s">
        <v>55</v>
      </c>
      <c r="M52" s="16" t="s">
        <v>55</v>
      </c>
      <c r="N52" s="19" t="s">
        <v>55</v>
      </c>
      <c r="O52" s="16" t="s">
        <v>55</v>
      </c>
      <c r="P52" s="19">
        <v>1.1060000000000001</v>
      </c>
      <c r="Q52" s="16">
        <v>5.176E-3</v>
      </c>
      <c r="R52" s="19" t="s">
        <v>55</v>
      </c>
      <c r="S52" s="16" t="s">
        <v>55</v>
      </c>
      <c r="T52" s="19" t="s">
        <v>55</v>
      </c>
      <c r="U52" s="16" t="s">
        <v>55</v>
      </c>
      <c r="V52" s="19" t="s">
        <v>55</v>
      </c>
      <c r="W52" s="16" t="s">
        <v>55</v>
      </c>
      <c r="X52" s="19" t="s">
        <v>55</v>
      </c>
      <c r="Y52" s="16" t="s">
        <v>55</v>
      </c>
      <c r="Z52" s="19">
        <v>0.48699999999999999</v>
      </c>
      <c r="AA52" s="16">
        <v>3.7599999999999998E-4</v>
      </c>
      <c r="AB52" s="19" t="s">
        <v>55</v>
      </c>
      <c r="AC52" s="56" t="s">
        <v>55</v>
      </c>
      <c r="AD52" s="58" t="s">
        <v>55</v>
      </c>
      <c r="AE52" s="56" t="s">
        <v>55</v>
      </c>
      <c r="AF52" s="58" t="s">
        <v>55</v>
      </c>
      <c r="AG52" s="56" t="s">
        <v>55</v>
      </c>
      <c r="AH52" s="58" t="s">
        <v>55</v>
      </c>
      <c r="AI52" s="56" t="s">
        <v>55</v>
      </c>
      <c r="AJ52" s="58" t="s">
        <v>55</v>
      </c>
      <c r="AK52" s="56" t="s">
        <v>55</v>
      </c>
      <c r="AL52" s="58" t="s">
        <v>55</v>
      </c>
      <c r="AM52" s="56" t="s">
        <v>55</v>
      </c>
      <c r="AN52" s="58" t="s">
        <v>55</v>
      </c>
      <c r="AO52" s="56" t="s">
        <v>55</v>
      </c>
      <c r="AP52" s="58" t="s">
        <v>55</v>
      </c>
      <c r="AQ52" s="56" t="s">
        <v>55</v>
      </c>
      <c r="AR52" s="58" t="s">
        <v>55</v>
      </c>
      <c r="AS52" s="56" t="s">
        <v>55</v>
      </c>
      <c r="AT52" s="58">
        <v>37.896999999999998</v>
      </c>
      <c r="AU52" s="56">
        <v>2.0847999999999998E-2</v>
      </c>
      <c r="AV52" s="58">
        <v>31.074000000000002</v>
      </c>
      <c r="AW52" s="56">
        <v>1.554E-2</v>
      </c>
      <c r="AX52" s="58">
        <v>54.222999999999999</v>
      </c>
      <c r="AY52" s="56">
        <v>2.0132000000000001E-2</v>
      </c>
      <c r="AZ52" s="58">
        <v>61.734000000000002</v>
      </c>
      <c r="BA52" s="56">
        <v>2.0722999999999998E-2</v>
      </c>
      <c r="BB52" s="58" t="s">
        <v>55</v>
      </c>
      <c r="BC52" s="56" t="s">
        <v>55</v>
      </c>
    </row>
    <row r="53" spans="1:55" ht="12" x14ac:dyDescent="0.15">
      <c r="A53" s="4" t="s">
        <v>541</v>
      </c>
      <c r="B53" s="19" t="s">
        <v>55</v>
      </c>
      <c r="C53" s="16" t="s">
        <v>55</v>
      </c>
      <c r="D53" s="19" t="s">
        <v>55</v>
      </c>
      <c r="E53" s="16" t="s">
        <v>55</v>
      </c>
      <c r="F53" s="19" t="s">
        <v>55</v>
      </c>
      <c r="G53" s="16" t="s">
        <v>55</v>
      </c>
      <c r="H53" s="19" t="s">
        <v>55</v>
      </c>
      <c r="I53" s="16" t="s">
        <v>55</v>
      </c>
      <c r="J53" s="19" t="s">
        <v>55</v>
      </c>
      <c r="K53" s="16" t="s">
        <v>55</v>
      </c>
      <c r="L53" s="19" t="s">
        <v>55</v>
      </c>
      <c r="M53" s="16" t="s">
        <v>55</v>
      </c>
      <c r="N53" s="19" t="s">
        <v>55</v>
      </c>
      <c r="O53" s="16" t="s">
        <v>55</v>
      </c>
      <c r="P53" s="19">
        <v>1.1060000000000001</v>
      </c>
      <c r="Q53" s="16">
        <v>5.176E-3</v>
      </c>
      <c r="R53" s="19" t="s">
        <v>55</v>
      </c>
      <c r="S53" s="16" t="s">
        <v>55</v>
      </c>
      <c r="T53" s="19" t="s">
        <v>55</v>
      </c>
      <c r="U53" s="16" t="s">
        <v>55</v>
      </c>
      <c r="V53" s="19" t="s">
        <v>55</v>
      </c>
      <c r="W53" s="16" t="s">
        <v>55</v>
      </c>
      <c r="X53" s="19" t="s">
        <v>55</v>
      </c>
      <c r="Y53" s="16" t="s">
        <v>55</v>
      </c>
      <c r="Z53" s="19">
        <v>0.48699999999999999</v>
      </c>
      <c r="AA53" s="16">
        <v>3.7599999999999998E-4</v>
      </c>
      <c r="AB53" s="19" t="s">
        <v>55</v>
      </c>
      <c r="AC53" s="56" t="s">
        <v>55</v>
      </c>
      <c r="AD53" s="58" t="s">
        <v>55</v>
      </c>
      <c r="AE53" s="56" t="s">
        <v>55</v>
      </c>
      <c r="AF53" s="58" t="s">
        <v>55</v>
      </c>
      <c r="AG53" s="56" t="s">
        <v>55</v>
      </c>
      <c r="AH53" s="58" t="s">
        <v>55</v>
      </c>
      <c r="AI53" s="56" t="s">
        <v>55</v>
      </c>
      <c r="AJ53" s="58" t="s">
        <v>55</v>
      </c>
      <c r="AK53" s="56" t="s">
        <v>55</v>
      </c>
      <c r="AL53" s="58" t="s">
        <v>55</v>
      </c>
      <c r="AM53" s="56" t="s">
        <v>55</v>
      </c>
      <c r="AN53" s="58" t="s">
        <v>55</v>
      </c>
      <c r="AO53" s="56" t="s">
        <v>55</v>
      </c>
      <c r="AP53" s="58" t="s">
        <v>55</v>
      </c>
      <c r="AQ53" s="56" t="s">
        <v>55</v>
      </c>
      <c r="AR53" s="58" t="s">
        <v>55</v>
      </c>
      <c r="AS53" s="56" t="s">
        <v>55</v>
      </c>
      <c r="AT53" s="58">
        <v>37.896999999999998</v>
      </c>
      <c r="AU53" s="56">
        <v>2.0847999999999998E-2</v>
      </c>
      <c r="AV53" s="58">
        <v>31.074000000000002</v>
      </c>
      <c r="AW53" s="56">
        <v>1.554E-2</v>
      </c>
      <c r="AX53" s="58">
        <v>54.222999999999999</v>
      </c>
      <c r="AY53" s="56">
        <v>2.0132000000000001E-2</v>
      </c>
      <c r="AZ53" s="58">
        <v>61.734000000000002</v>
      </c>
      <c r="BA53" s="56">
        <v>2.0722999999999998E-2</v>
      </c>
      <c r="BB53" s="58" t="s">
        <v>55</v>
      </c>
      <c r="BC53" s="56" t="s">
        <v>55</v>
      </c>
    </row>
    <row r="54" spans="1:55" ht="12" x14ac:dyDescent="0.15">
      <c r="A54" s="4" t="s">
        <v>542</v>
      </c>
      <c r="B54" s="19" t="s">
        <v>55</v>
      </c>
      <c r="C54" s="16" t="s">
        <v>55</v>
      </c>
      <c r="D54" s="19" t="s">
        <v>55</v>
      </c>
      <c r="E54" s="16" t="s">
        <v>55</v>
      </c>
      <c r="F54" s="19" t="s">
        <v>55</v>
      </c>
      <c r="G54" s="16" t="s">
        <v>55</v>
      </c>
      <c r="H54" s="19" t="s">
        <v>55</v>
      </c>
      <c r="I54" s="16" t="s">
        <v>55</v>
      </c>
      <c r="J54" s="19">
        <v>480.02800000000002</v>
      </c>
      <c r="K54" s="16">
        <v>1</v>
      </c>
      <c r="L54" s="19">
        <v>347.363</v>
      </c>
      <c r="M54" s="16">
        <v>1</v>
      </c>
      <c r="N54" s="19">
        <v>321.988</v>
      </c>
      <c r="O54" s="16">
        <v>1</v>
      </c>
      <c r="P54" s="19">
        <v>212.53200000000001</v>
      </c>
      <c r="Q54" s="16">
        <v>0.99482300000000001</v>
      </c>
      <c r="R54" s="19">
        <v>389.90199999999999</v>
      </c>
      <c r="S54" s="16">
        <v>1</v>
      </c>
      <c r="T54" s="19">
        <v>545.44200000000001</v>
      </c>
      <c r="U54" s="16">
        <v>1</v>
      </c>
      <c r="V54" s="19">
        <v>498.12700000000001</v>
      </c>
      <c r="W54" s="16">
        <v>0.99602599999999997</v>
      </c>
      <c r="X54" s="19">
        <v>657.67499999999995</v>
      </c>
      <c r="Y54" s="16">
        <v>1</v>
      </c>
      <c r="Z54" s="19">
        <v>1302.3530000000001</v>
      </c>
      <c r="AA54" s="16">
        <v>1.006694</v>
      </c>
      <c r="AB54" s="19">
        <v>1272.722</v>
      </c>
      <c r="AC54" s="56">
        <v>1.010586</v>
      </c>
      <c r="AD54" s="58">
        <v>1407.845</v>
      </c>
      <c r="AE54" s="56">
        <v>1.0085230000000001</v>
      </c>
      <c r="AF54" s="58">
        <v>1600.9269999999999</v>
      </c>
      <c r="AG54" s="56">
        <v>1.0065040000000001</v>
      </c>
      <c r="AH54" s="58">
        <v>1830.2180000000001</v>
      </c>
      <c r="AI54" s="56">
        <v>1.0062679999999999</v>
      </c>
      <c r="AJ54" s="58">
        <v>1747.836</v>
      </c>
      <c r="AK54" s="56">
        <v>0.97786600000000001</v>
      </c>
      <c r="AL54" s="58">
        <v>1616.4469999999999</v>
      </c>
      <c r="AM54" s="56">
        <v>0.95521500000000004</v>
      </c>
      <c r="AN54" s="58">
        <v>1219.9490000000001</v>
      </c>
      <c r="AO54" s="56">
        <v>0.95864000000000005</v>
      </c>
      <c r="AP54" s="58">
        <v>1208.569</v>
      </c>
      <c r="AQ54" s="56">
        <v>0.96543699999999999</v>
      </c>
      <c r="AR54" s="58">
        <v>1333.7940000000001</v>
      </c>
      <c r="AS54" s="56">
        <v>0.98509999999999998</v>
      </c>
      <c r="AT54" s="58">
        <v>1753.0229999999999</v>
      </c>
      <c r="AU54" s="56">
        <v>0.96439200000000003</v>
      </c>
      <c r="AV54" s="58">
        <v>1922.865</v>
      </c>
      <c r="AW54" s="56">
        <v>0.96165199999999995</v>
      </c>
      <c r="AX54" s="58">
        <v>2555.511</v>
      </c>
      <c r="AY54" s="56">
        <v>0.94885399999999998</v>
      </c>
      <c r="AZ54" s="58">
        <v>2848.875</v>
      </c>
      <c r="BA54" s="56">
        <v>0.95633400000000002</v>
      </c>
      <c r="BB54" s="58" t="s">
        <v>55</v>
      </c>
      <c r="BC54" s="56" t="s">
        <v>55</v>
      </c>
    </row>
    <row r="55" spans="1:55" ht="12" x14ac:dyDescent="0.15">
      <c r="A55" s="4" t="s">
        <v>543</v>
      </c>
      <c r="B55" s="19" t="s">
        <v>55</v>
      </c>
      <c r="C55" s="16" t="s">
        <v>55</v>
      </c>
      <c r="D55" s="19" t="s">
        <v>55</v>
      </c>
      <c r="E55" s="16" t="s">
        <v>55</v>
      </c>
      <c r="F55" s="19" t="s">
        <v>55</v>
      </c>
      <c r="G55" s="16" t="s">
        <v>55</v>
      </c>
      <c r="H55" s="19" t="s">
        <v>55</v>
      </c>
      <c r="I55" s="16" t="s">
        <v>55</v>
      </c>
      <c r="J55" s="19" t="s">
        <v>55</v>
      </c>
      <c r="K55" s="16" t="s">
        <v>55</v>
      </c>
      <c r="L55" s="19" t="s">
        <v>55</v>
      </c>
      <c r="M55" s="16" t="s">
        <v>55</v>
      </c>
      <c r="N55" s="19" t="s">
        <v>55</v>
      </c>
      <c r="O55" s="16" t="s">
        <v>55</v>
      </c>
      <c r="P55" s="19" t="s">
        <v>55</v>
      </c>
      <c r="Q55" s="16" t="s">
        <v>55</v>
      </c>
      <c r="R55" s="19">
        <v>0</v>
      </c>
      <c r="S55" s="16">
        <v>0</v>
      </c>
      <c r="T55" s="19">
        <v>306.26400000000001</v>
      </c>
      <c r="U55" s="16">
        <v>0.561496</v>
      </c>
      <c r="V55" s="19">
        <v>315.51900000000001</v>
      </c>
      <c r="W55" s="16">
        <v>0.63089399999999995</v>
      </c>
      <c r="X55" s="19">
        <v>293.86900000000003</v>
      </c>
      <c r="Y55" s="16">
        <v>0.44683</v>
      </c>
      <c r="Z55" s="19">
        <v>715.827</v>
      </c>
      <c r="AA55" s="16">
        <v>0.55332099999999995</v>
      </c>
      <c r="AB55" s="19">
        <v>981.69399999999996</v>
      </c>
      <c r="AC55" s="56">
        <v>0.77949900000000005</v>
      </c>
      <c r="AD55" s="58">
        <v>936.154</v>
      </c>
      <c r="AE55" s="56">
        <v>0.67062299999999997</v>
      </c>
      <c r="AF55" s="58">
        <v>1098.1659999999999</v>
      </c>
      <c r="AG55" s="56">
        <v>0.69041799999999998</v>
      </c>
      <c r="AH55" s="58">
        <v>1348.501</v>
      </c>
      <c r="AI55" s="56">
        <v>0.74141599999999996</v>
      </c>
      <c r="AJ55" s="58">
        <v>1336.8820000000001</v>
      </c>
      <c r="AK55" s="56">
        <v>0.74794899999999997</v>
      </c>
      <c r="AL55" s="58">
        <v>1298.2639999999999</v>
      </c>
      <c r="AM55" s="56">
        <v>0.76718900000000001</v>
      </c>
      <c r="AN55" s="58">
        <v>1118.6790000000001</v>
      </c>
      <c r="AO55" s="56">
        <v>0.87906200000000001</v>
      </c>
      <c r="AP55" s="58">
        <v>1045.001</v>
      </c>
      <c r="AQ55" s="56">
        <v>0.83477500000000004</v>
      </c>
      <c r="AR55" s="58">
        <v>1264.624</v>
      </c>
      <c r="AS55" s="56">
        <v>0.93401299999999998</v>
      </c>
      <c r="AT55" s="58">
        <v>1683.6859999999999</v>
      </c>
      <c r="AU55" s="56">
        <v>0.92624799999999996</v>
      </c>
      <c r="AV55" s="58">
        <v>1853.4069999999999</v>
      </c>
      <c r="AW55" s="56">
        <v>0.92691500000000004</v>
      </c>
      <c r="AX55" s="58">
        <v>2485.8130000000001</v>
      </c>
      <c r="AY55" s="56">
        <v>0.92297499999999999</v>
      </c>
      <c r="AZ55" s="58">
        <v>2520.5129999999999</v>
      </c>
      <c r="BA55" s="56">
        <v>0.84610700000000005</v>
      </c>
      <c r="BB55" s="58" t="s">
        <v>55</v>
      </c>
      <c r="BC55" s="56" t="s">
        <v>55</v>
      </c>
    </row>
    <row r="56" spans="1:55" ht="12" x14ac:dyDescent="0.15">
      <c r="A56" s="4" t="s">
        <v>544</v>
      </c>
      <c r="B56" s="19" t="s">
        <v>55</v>
      </c>
      <c r="C56" s="16" t="s">
        <v>55</v>
      </c>
      <c r="D56" s="19" t="s">
        <v>55</v>
      </c>
      <c r="E56" s="16" t="s">
        <v>55</v>
      </c>
      <c r="F56" s="19" t="s">
        <v>55</v>
      </c>
      <c r="G56" s="16" t="s">
        <v>55</v>
      </c>
      <c r="H56" s="19" t="s">
        <v>55</v>
      </c>
      <c r="I56" s="16" t="s">
        <v>55</v>
      </c>
      <c r="J56" s="19">
        <v>467.79500000000002</v>
      </c>
      <c r="K56" s="16">
        <v>0.97451600000000005</v>
      </c>
      <c r="L56" s="19">
        <v>267.15600000000001</v>
      </c>
      <c r="M56" s="16">
        <v>0.76909700000000003</v>
      </c>
      <c r="N56" s="19">
        <v>321.988</v>
      </c>
      <c r="O56" s="16">
        <v>1</v>
      </c>
      <c r="P56" s="19">
        <v>212.53200000000001</v>
      </c>
      <c r="Q56" s="16">
        <v>0.99482300000000001</v>
      </c>
      <c r="R56" s="19">
        <v>289.59899999999999</v>
      </c>
      <c r="S56" s="16">
        <v>0.74274799999999996</v>
      </c>
      <c r="T56" s="19">
        <v>364.61399999999998</v>
      </c>
      <c r="U56" s="16">
        <v>0.66847400000000001</v>
      </c>
      <c r="V56" s="19">
        <v>498.12700000000001</v>
      </c>
      <c r="W56" s="16">
        <v>0.99602599999999997</v>
      </c>
      <c r="X56" s="19">
        <v>329.47399999999999</v>
      </c>
      <c r="Y56" s="16">
        <v>0.50096700000000005</v>
      </c>
      <c r="Z56" s="19">
        <v>933.74699999999996</v>
      </c>
      <c r="AA56" s="16">
        <v>0.72176899999999999</v>
      </c>
      <c r="AB56" s="19">
        <v>1272.722</v>
      </c>
      <c r="AC56" s="56">
        <v>1.010586</v>
      </c>
      <c r="AD56" s="58">
        <v>1407.845</v>
      </c>
      <c r="AE56" s="56">
        <v>1.0085230000000001</v>
      </c>
      <c r="AF56" s="58">
        <v>1600.9269999999999</v>
      </c>
      <c r="AG56" s="56">
        <v>1.0065040000000001</v>
      </c>
      <c r="AH56" s="58">
        <v>1348.501</v>
      </c>
      <c r="AI56" s="56">
        <v>0.74141599999999996</v>
      </c>
      <c r="AJ56" s="58">
        <v>1334.838</v>
      </c>
      <c r="AK56" s="56">
        <v>0.74680500000000005</v>
      </c>
      <c r="AL56" s="58">
        <v>1298.2639999999999</v>
      </c>
      <c r="AM56" s="56">
        <v>0.76718900000000001</v>
      </c>
      <c r="AN56" s="58">
        <v>1118.6790000000001</v>
      </c>
      <c r="AO56" s="56">
        <v>0.87906200000000001</v>
      </c>
      <c r="AP56" s="58">
        <v>1208.569</v>
      </c>
      <c r="AQ56" s="56">
        <v>0.96543699999999999</v>
      </c>
      <c r="AR56" s="58">
        <v>1264.6759999999999</v>
      </c>
      <c r="AS56" s="56">
        <v>0.93405199999999999</v>
      </c>
      <c r="AT56" s="58">
        <v>1721.5830000000001</v>
      </c>
      <c r="AU56" s="56">
        <v>0.94709600000000005</v>
      </c>
      <c r="AV56" s="58">
        <v>1853.68</v>
      </c>
      <c r="AW56" s="56">
        <v>0.92705199999999999</v>
      </c>
      <c r="AX56" s="58">
        <v>2485.8130000000001</v>
      </c>
      <c r="AY56" s="56">
        <v>0.92297499999999999</v>
      </c>
      <c r="AZ56" s="58">
        <v>2778.6309999999999</v>
      </c>
      <c r="BA56" s="56">
        <v>0.93275399999999997</v>
      </c>
      <c r="BB56" s="58" t="s">
        <v>55</v>
      </c>
      <c r="BC56" s="56" t="s">
        <v>55</v>
      </c>
    </row>
    <row r="57" spans="1:55" ht="12" x14ac:dyDescent="0.15">
      <c r="A57" s="4" t="s">
        <v>545</v>
      </c>
      <c r="B57" s="19" t="s">
        <v>55</v>
      </c>
      <c r="C57" s="16" t="s">
        <v>55</v>
      </c>
      <c r="D57" s="19" t="s">
        <v>55</v>
      </c>
      <c r="E57" s="16" t="s">
        <v>55</v>
      </c>
      <c r="F57" s="19" t="s">
        <v>55</v>
      </c>
      <c r="G57" s="16" t="s">
        <v>55</v>
      </c>
      <c r="H57" s="19" t="s">
        <v>55</v>
      </c>
      <c r="I57" s="16" t="s">
        <v>55</v>
      </c>
      <c r="J57" s="19" t="s">
        <v>55</v>
      </c>
      <c r="K57" s="16" t="s">
        <v>55</v>
      </c>
      <c r="L57" s="19" t="s">
        <v>55</v>
      </c>
      <c r="M57" s="16" t="s">
        <v>55</v>
      </c>
      <c r="N57" s="19" t="s">
        <v>55</v>
      </c>
      <c r="O57" s="16" t="s">
        <v>55</v>
      </c>
      <c r="P57" s="19">
        <v>0</v>
      </c>
      <c r="Q57" s="16">
        <v>0</v>
      </c>
      <c r="R57" s="19">
        <v>100.303</v>
      </c>
      <c r="S57" s="16">
        <v>0.25725100000000001</v>
      </c>
      <c r="T57" s="19">
        <v>180.828</v>
      </c>
      <c r="U57" s="16">
        <v>0.33152500000000001</v>
      </c>
      <c r="V57" s="19" t="s">
        <v>55</v>
      </c>
      <c r="W57" s="16" t="s">
        <v>55</v>
      </c>
      <c r="X57" s="19">
        <v>230.45099999999999</v>
      </c>
      <c r="Y57" s="16">
        <v>0.35040199999999999</v>
      </c>
      <c r="Z57" s="19">
        <v>365.279</v>
      </c>
      <c r="AA57" s="16">
        <v>0.28235300000000002</v>
      </c>
      <c r="AB57" s="19" t="s">
        <v>55</v>
      </c>
      <c r="AC57" s="56" t="s">
        <v>55</v>
      </c>
      <c r="AD57" s="58" t="s">
        <v>55</v>
      </c>
      <c r="AE57" s="56" t="s">
        <v>55</v>
      </c>
      <c r="AF57" s="58" t="s">
        <v>55</v>
      </c>
      <c r="AG57" s="56" t="s">
        <v>55</v>
      </c>
      <c r="AH57" s="58" t="s">
        <v>55</v>
      </c>
      <c r="AI57" s="56" t="s">
        <v>55</v>
      </c>
      <c r="AJ57" s="58">
        <v>410.95400000000001</v>
      </c>
      <c r="AK57" s="56">
        <v>0.22991700000000001</v>
      </c>
      <c r="AL57" s="58">
        <v>318.18299999999999</v>
      </c>
      <c r="AM57" s="56">
        <v>0.188025</v>
      </c>
      <c r="AN57" s="58">
        <v>101.27</v>
      </c>
      <c r="AO57" s="56">
        <v>7.9577999999999996E-2</v>
      </c>
      <c r="AP57" s="58" t="s">
        <v>55</v>
      </c>
      <c r="AQ57" s="56" t="s">
        <v>55</v>
      </c>
      <c r="AR57" s="58">
        <v>69.117999999999995</v>
      </c>
      <c r="AS57" s="56">
        <v>5.1048000000000003E-2</v>
      </c>
      <c r="AT57" s="58">
        <v>69.325000000000003</v>
      </c>
      <c r="AU57" s="56">
        <v>3.8136999999999997E-2</v>
      </c>
      <c r="AV57" s="58">
        <v>69.457999999999998</v>
      </c>
      <c r="AW57" s="56">
        <v>3.4736000000000003E-2</v>
      </c>
      <c r="AX57" s="58">
        <v>69.697999999999993</v>
      </c>
      <c r="AY57" s="56">
        <v>2.5878000000000002E-2</v>
      </c>
      <c r="AZ57" s="58">
        <v>70.244</v>
      </c>
      <c r="BA57" s="56">
        <v>2.358E-2</v>
      </c>
      <c r="BB57" s="58" t="s">
        <v>55</v>
      </c>
      <c r="BC57" s="56" t="s">
        <v>55</v>
      </c>
    </row>
    <row r="58" spans="1:55" ht="12" x14ac:dyDescent="0.15">
      <c r="A58" s="4" t="s">
        <v>546</v>
      </c>
      <c r="B58" s="19" t="s">
        <v>55</v>
      </c>
      <c r="C58" s="16" t="s">
        <v>55</v>
      </c>
      <c r="D58" s="19" t="s">
        <v>55</v>
      </c>
      <c r="E58" s="16" t="s">
        <v>55</v>
      </c>
      <c r="F58" s="19" t="s">
        <v>55</v>
      </c>
      <c r="G58" s="16" t="s">
        <v>55</v>
      </c>
      <c r="H58" s="19" t="s">
        <v>55</v>
      </c>
      <c r="I58" s="16" t="s">
        <v>55</v>
      </c>
      <c r="J58" s="19" t="s">
        <v>55</v>
      </c>
      <c r="K58" s="16" t="s">
        <v>55</v>
      </c>
      <c r="L58" s="19" t="s">
        <v>55</v>
      </c>
      <c r="M58" s="16" t="s">
        <v>55</v>
      </c>
      <c r="N58" s="19" t="s">
        <v>55</v>
      </c>
      <c r="O58" s="16" t="s">
        <v>55</v>
      </c>
      <c r="P58" s="19" t="s">
        <v>55</v>
      </c>
      <c r="Q58" s="16" t="s">
        <v>55</v>
      </c>
      <c r="R58" s="19" t="s">
        <v>55</v>
      </c>
      <c r="S58" s="16" t="s">
        <v>55</v>
      </c>
      <c r="T58" s="19" t="s">
        <v>55</v>
      </c>
      <c r="U58" s="16" t="s">
        <v>55</v>
      </c>
      <c r="V58" s="19" t="s">
        <v>55</v>
      </c>
      <c r="W58" s="16" t="s">
        <v>55</v>
      </c>
      <c r="X58" s="19" t="s">
        <v>55</v>
      </c>
      <c r="Y58" s="16" t="s">
        <v>55</v>
      </c>
      <c r="Z58" s="19">
        <v>4.2320000000000002</v>
      </c>
      <c r="AA58" s="16">
        <v>3.271E-3</v>
      </c>
      <c r="AB58" s="19">
        <v>18.353000000000002</v>
      </c>
      <c r="AC58" s="56">
        <v>1.4572E-2</v>
      </c>
      <c r="AD58" s="58">
        <v>2.4430000000000001</v>
      </c>
      <c r="AE58" s="56">
        <v>1.75E-3</v>
      </c>
      <c r="AF58" s="58">
        <v>1.879</v>
      </c>
      <c r="AG58" s="56">
        <v>1.181E-3</v>
      </c>
      <c r="AH58" s="58">
        <v>2.7440000000000002</v>
      </c>
      <c r="AI58" s="56">
        <v>1.508E-3</v>
      </c>
      <c r="AJ58" s="58">
        <v>40.54</v>
      </c>
      <c r="AK58" s="56">
        <v>2.2681E-2</v>
      </c>
      <c r="AL58" s="58">
        <v>75.786000000000001</v>
      </c>
      <c r="AM58" s="56">
        <v>4.4783999999999997E-2</v>
      </c>
      <c r="AN58" s="58">
        <v>52.633000000000003</v>
      </c>
      <c r="AO58" s="56">
        <v>4.1359E-2</v>
      </c>
      <c r="AP58" s="58">
        <v>43.265999999999998</v>
      </c>
      <c r="AQ58" s="56">
        <v>3.4562000000000002E-2</v>
      </c>
      <c r="AR58" s="58">
        <v>20.172999999999998</v>
      </c>
      <c r="AS58" s="56">
        <v>1.4899000000000001E-2</v>
      </c>
      <c r="AT58" s="58">
        <v>26.827999999999999</v>
      </c>
      <c r="AU58" s="56">
        <v>1.4758E-2</v>
      </c>
      <c r="AV58" s="58">
        <v>45.603000000000002</v>
      </c>
      <c r="AW58" s="56">
        <v>2.2806E-2</v>
      </c>
      <c r="AX58" s="58">
        <v>83.525999999999996</v>
      </c>
      <c r="AY58" s="56">
        <v>3.1012000000000001E-2</v>
      </c>
      <c r="AZ58" s="58">
        <v>68.341999999999999</v>
      </c>
      <c r="BA58" s="56">
        <v>2.2941E-2</v>
      </c>
      <c r="BB58" s="58" t="s">
        <v>55</v>
      </c>
      <c r="BC58" s="56" t="s">
        <v>55</v>
      </c>
    </row>
    <row r="59" spans="1:55" x14ac:dyDescent="0.15">
      <c r="A59" s="4"/>
      <c r="B59" s="4"/>
      <c r="C59" s="52"/>
      <c r="D59" s="4"/>
      <c r="E59" s="52"/>
      <c r="F59" s="4"/>
      <c r="G59" s="52"/>
      <c r="H59" s="4"/>
      <c r="I59" s="52"/>
      <c r="J59" s="4"/>
      <c r="K59" s="52"/>
      <c r="L59" s="4"/>
      <c r="M59" s="52"/>
      <c r="N59" s="4"/>
      <c r="O59" s="52"/>
      <c r="P59" s="4"/>
      <c r="Q59" s="52"/>
      <c r="R59" s="4"/>
      <c r="S59" s="52"/>
      <c r="T59" s="4"/>
      <c r="U59" s="52"/>
      <c r="V59" s="4"/>
      <c r="W59" s="52"/>
      <c r="X59" s="4"/>
      <c r="Y59" s="52"/>
      <c r="Z59" s="4"/>
      <c r="AA59" s="52"/>
      <c r="AB59" s="4"/>
      <c r="AD59" s="34"/>
      <c r="AF59" s="34"/>
      <c r="AH59" s="34"/>
      <c r="AJ59" s="34"/>
      <c r="AL59" s="34"/>
      <c r="AN59" s="34"/>
      <c r="AP59" s="34"/>
      <c r="AR59" s="34"/>
      <c r="AT59" s="34"/>
      <c r="AV59" s="34"/>
      <c r="AX59" s="34"/>
      <c r="AZ59" s="34"/>
      <c r="BB59" s="34"/>
    </row>
    <row r="60" spans="1:55" x14ac:dyDescent="0.15">
      <c r="A60" s="9" t="s">
        <v>547</v>
      </c>
      <c r="B60" s="4"/>
      <c r="C60" s="52"/>
      <c r="D60" s="4"/>
      <c r="E60" s="52"/>
      <c r="F60" s="4"/>
      <c r="G60" s="52"/>
      <c r="H60" s="4"/>
      <c r="I60" s="52"/>
      <c r="J60" s="4"/>
      <c r="K60" s="52"/>
      <c r="L60" s="4"/>
      <c r="M60" s="52"/>
      <c r="N60" s="4"/>
      <c r="O60" s="52"/>
      <c r="P60" s="4"/>
      <c r="Q60" s="52"/>
      <c r="R60" s="4"/>
      <c r="S60" s="52"/>
      <c r="T60" s="4"/>
      <c r="U60" s="52"/>
      <c r="V60" s="4"/>
      <c r="W60" s="52"/>
      <c r="X60" s="4"/>
      <c r="Y60" s="52"/>
      <c r="Z60" s="4"/>
      <c r="AA60" s="52"/>
      <c r="AB60" s="4"/>
      <c r="AD60" s="34"/>
      <c r="AF60" s="34"/>
      <c r="AH60" s="34"/>
      <c r="AJ60" s="34"/>
      <c r="AL60" s="34"/>
      <c r="AN60" s="34"/>
      <c r="AP60" s="34"/>
      <c r="AR60" s="34"/>
      <c r="AT60" s="34"/>
      <c r="AV60" s="34"/>
      <c r="AX60" s="34"/>
      <c r="AZ60" s="34"/>
      <c r="BB60" s="34"/>
    </row>
    <row r="61" spans="1:55" ht="12" x14ac:dyDescent="0.15">
      <c r="A61" s="4" t="s">
        <v>548</v>
      </c>
      <c r="B61" s="24">
        <v>1.598425</v>
      </c>
      <c r="C61" s="16" t="s">
        <v>55</v>
      </c>
      <c r="D61" s="24">
        <v>2.6296889999999999</v>
      </c>
      <c r="E61" s="16" t="s">
        <v>55</v>
      </c>
      <c r="F61" s="24">
        <v>3.0846460000000002</v>
      </c>
      <c r="G61" s="16" t="s">
        <v>55</v>
      </c>
      <c r="H61" s="24">
        <v>3.1519010000000001</v>
      </c>
      <c r="I61" s="16" t="s">
        <v>55</v>
      </c>
      <c r="J61" s="24">
        <v>2.4977469999999999</v>
      </c>
      <c r="K61" s="16" t="s">
        <v>55</v>
      </c>
      <c r="L61" s="24">
        <v>1.938118</v>
      </c>
      <c r="M61" s="16" t="s">
        <v>55</v>
      </c>
      <c r="N61" s="24">
        <v>1.6900500000000001</v>
      </c>
      <c r="O61" s="16" t="s">
        <v>55</v>
      </c>
      <c r="P61" s="24">
        <v>0.79267799999999999</v>
      </c>
      <c r="Q61" s="16" t="s">
        <v>55</v>
      </c>
      <c r="R61" s="24">
        <v>0.95772699999999999</v>
      </c>
      <c r="S61" s="16" t="s">
        <v>55</v>
      </c>
      <c r="T61" s="24">
        <v>1.163494</v>
      </c>
      <c r="U61" s="16" t="s">
        <v>55</v>
      </c>
      <c r="V61" s="24">
        <v>0.94525999999999999</v>
      </c>
      <c r="W61" s="16" t="s">
        <v>55</v>
      </c>
      <c r="X61" s="24">
        <v>0.45014100000000001</v>
      </c>
      <c r="Y61" s="16" t="s">
        <v>55</v>
      </c>
      <c r="Z61" s="24">
        <v>1.264497</v>
      </c>
      <c r="AA61" s="16" t="s">
        <v>55</v>
      </c>
      <c r="AB61" s="24">
        <v>1.012842</v>
      </c>
      <c r="AC61" s="56" t="s">
        <v>55</v>
      </c>
      <c r="AD61" s="61">
        <v>0.86675899999999995</v>
      </c>
      <c r="AE61" s="56" t="s">
        <v>55</v>
      </c>
      <c r="AF61" s="61">
        <v>0.93026500000000001</v>
      </c>
      <c r="AG61" s="56" t="s">
        <v>55</v>
      </c>
      <c r="AH61" s="61">
        <v>1.1414040000000001</v>
      </c>
      <c r="AI61" s="56" t="s">
        <v>55</v>
      </c>
      <c r="AJ61" s="61">
        <v>1.135478</v>
      </c>
      <c r="AK61" s="56" t="s">
        <v>55</v>
      </c>
      <c r="AL61" s="61">
        <v>0.79221600000000003</v>
      </c>
      <c r="AM61" s="56" t="s">
        <v>55</v>
      </c>
      <c r="AN61" s="61">
        <v>0.62903500000000001</v>
      </c>
      <c r="AO61" s="56" t="s">
        <v>55</v>
      </c>
      <c r="AP61" s="61">
        <v>0.28609099999999998</v>
      </c>
      <c r="AQ61" s="56" t="s">
        <v>55</v>
      </c>
      <c r="AR61" s="61">
        <v>0.56920899999999996</v>
      </c>
      <c r="AS61" s="56" t="s">
        <v>55</v>
      </c>
      <c r="AT61" s="61">
        <v>1.159913</v>
      </c>
      <c r="AU61" s="56" t="s">
        <v>55</v>
      </c>
      <c r="AV61" s="61">
        <v>2.253101</v>
      </c>
      <c r="AW61" s="56" t="s">
        <v>55</v>
      </c>
      <c r="AX61" s="61">
        <v>0.23851</v>
      </c>
      <c r="AY61" s="56" t="s">
        <v>55</v>
      </c>
      <c r="AZ61" s="48" t="s">
        <v>457</v>
      </c>
      <c r="BA61" s="56" t="s">
        <v>55</v>
      </c>
      <c r="BB61" s="61">
        <v>0.318913</v>
      </c>
      <c r="BC61" s="56" t="s">
        <v>55</v>
      </c>
    </row>
    <row r="62" spans="1:55" ht="12" x14ac:dyDescent="0.15">
      <c r="A62" s="4" t="s">
        <v>549</v>
      </c>
      <c r="B62" s="24">
        <v>3.4982500000000001</v>
      </c>
      <c r="C62" s="16" t="s">
        <v>55</v>
      </c>
      <c r="D62" s="24">
        <v>3.277663</v>
      </c>
      <c r="E62" s="16" t="s">
        <v>55</v>
      </c>
      <c r="F62" s="24">
        <v>3.3996879999999998</v>
      </c>
      <c r="G62" s="16" t="s">
        <v>55</v>
      </c>
      <c r="H62" s="24">
        <v>3.5179010000000002</v>
      </c>
      <c r="I62" s="16" t="s">
        <v>55</v>
      </c>
      <c r="J62" s="24">
        <v>3.48197</v>
      </c>
      <c r="K62" s="16" t="s">
        <v>55</v>
      </c>
      <c r="L62" s="24">
        <v>2.3859970000000001</v>
      </c>
      <c r="M62" s="16" t="s">
        <v>55</v>
      </c>
      <c r="N62" s="24">
        <v>2.1533190000000002</v>
      </c>
      <c r="O62" s="16" t="s">
        <v>55</v>
      </c>
      <c r="P62" s="24">
        <v>1.152917</v>
      </c>
      <c r="Q62" s="16" t="s">
        <v>55</v>
      </c>
      <c r="R62" s="24">
        <v>1.5434019999999999</v>
      </c>
      <c r="S62" s="16" t="s">
        <v>55</v>
      </c>
      <c r="T62" s="24">
        <v>1.75552</v>
      </c>
      <c r="U62" s="16" t="s">
        <v>55</v>
      </c>
      <c r="V62" s="24">
        <v>1.407368</v>
      </c>
      <c r="W62" s="16" t="s">
        <v>55</v>
      </c>
      <c r="X62" s="24">
        <v>0.887019</v>
      </c>
      <c r="Y62" s="16" t="s">
        <v>55</v>
      </c>
      <c r="Z62" s="24">
        <v>2.1862469999999998</v>
      </c>
      <c r="AA62" s="16" t="s">
        <v>55</v>
      </c>
      <c r="AB62" s="24">
        <v>1.918371</v>
      </c>
      <c r="AC62" s="56" t="s">
        <v>55</v>
      </c>
      <c r="AD62" s="61">
        <v>1.472164</v>
      </c>
      <c r="AE62" s="56" t="s">
        <v>55</v>
      </c>
      <c r="AF62" s="61">
        <v>1.447716</v>
      </c>
      <c r="AG62" s="56" t="s">
        <v>55</v>
      </c>
      <c r="AH62" s="61">
        <v>2.2805439999999999</v>
      </c>
      <c r="AI62" s="56" t="s">
        <v>55</v>
      </c>
      <c r="AJ62" s="61">
        <v>2.6040269999999999</v>
      </c>
      <c r="AK62" s="56" t="s">
        <v>55</v>
      </c>
      <c r="AL62" s="61">
        <v>2.4476870000000002</v>
      </c>
      <c r="AM62" s="56" t="s">
        <v>55</v>
      </c>
      <c r="AN62" s="61">
        <v>1.689697</v>
      </c>
      <c r="AO62" s="56" t="s">
        <v>55</v>
      </c>
      <c r="AP62" s="61">
        <v>1.4076789999999999</v>
      </c>
      <c r="AQ62" s="56" t="s">
        <v>55</v>
      </c>
      <c r="AR62" s="61">
        <v>1.52277</v>
      </c>
      <c r="AS62" s="56" t="s">
        <v>55</v>
      </c>
      <c r="AT62" s="61">
        <v>2.8357070000000002</v>
      </c>
      <c r="AU62" s="56" t="s">
        <v>55</v>
      </c>
      <c r="AV62" s="61">
        <v>3.9347120000000002</v>
      </c>
      <c r="AW62" s="56" t="s">
        <v>55</v>
      </c>
      <c r="AX62" s="61">
        <v>2.3526660000000001</v>
      </c>
      <c r="AY62" s="56" t="s">
        <v>55</v>
      </c>
      <c r="AZ62" s="61">
        <v>0.51158499999999996</v>
      </c>
      <c r="BA62" s="56" t="s">
        <v>55</v>
      </c>
      <c r="BB62" s="61">
        <v>1.1714279999999999</v>
      </c>
      <c r="BC62" s="56" t="s">
        <v>55</v>
      </c>
    </row>
    <row r="63" spans="1:55" ht="12" x14ac:dyDescent="0.15">
      <c r="A63" s="4" t="s">
        <v>550</v>
      </c>
      <c r="B63" s="18" t="s">
        <v>55</v>
      </c>
      <c r="C63" s="16" t="s">
        <v>55</v>
      </c>
      <c r="D63" s="18" t="s">
        <v>55</v>
      </c>
      <c r="E63" s="16" t="s">
        <v>55</v>
      </c>
      <c r="F63" s="18" t="s">
        <v>55</v>
      </c>
      <c r="G63" s="16" t="s">
        <v>55</v>
      </c>
      <c r="H63" s="18" t="s">
        <v>55</v>
      </c>
      <c r="I63" s="16" t="s">
        <v>55</v>
      </c>
      <c r="J63" s="24">
        <v>3.48197</v>
      </c>
      <c r="K63" s="16" t="s">
        <v>55</v>
      </c>
      <c r="L63" s="24">
        <v>2.3859970000000001</v>
      </c>
      <c r="M63" s="16" t="s">
        <v>55</v>
      </c>
      <c r="N63" s="24">
        <v>2.1533190000000002</v>
      </c>
      <c r="O63" s="16" t="s">
        <v>55</v>
      </c>
      <c r="P63" s="24">
        <v>1.152917</v>
      </c>
      <c r="Q63" s="16" t="s">
        <v>55</v>
      </c>
      <c r="R63" s="24">
        <v>1.5434019999999999</v>
      </c>
      <c r="S63" s="16" t="s">
        <v>55</v>
      </c>
      <c r="T63" s="24">
        <v>1.75552</v>
      </c>
      <c r="U63" s="16" t="s">
        <v>55</v>
      </c>
      <c r="V63" s="24">
        <v>1.4017759999999999</v>
      </c>
      <c r="W63" s="16" t="s">
        <v>55</v>
      </c>
      <c r="X63" s="24">
        <v>0.887019</v>
      </c>
      <c r="Y63" s="16" t="s">
        <v>55</v>
      </c>
      <c r="Z63" s="24">
        <v>2.2017060000000002</v>
      </c>
      <c r="AA63" s="16" t="s">
        <v>55</v>
      </c>
      <c r="AB63" s="24">
        <v>1.938679</v>
      </c>
      <c r="AC63" s="56" t="s">
        <v>55</v>
      </c>
      <c r="AD63" s="61">
        <v>1.4847129999999999</v>
      </c>
      <c r="AE63" s="56" t="s">
        <v>55</v>
      </c>
      <c r="AF63" s="61">
        <v>1.4571320000000001</v>
      </c>
      <c r="AG63" s="56" t="s">
        <v>55</v>
      </c>
      <c r="AH63" s="61">
        <v>2.2948400000000002</v>
      </c>
      <c r="AI63" s="56" t="s">
        <v>55</v>
      </c>
      <c r="AJ63" s="61">
        <v>2.546392</v>
      </c>
      <c r="AK63" s="56" t="s">
        <v>55</v>
      </c>
      <c r="AL63" s="61">
        <v>2.3380679999999998</v>
      </c>
      <c r="AM63" s="56" t="s">
        <v>55</v>
      </c>
      <c r="AN63" s="61">
        <v>1.619812</v>
      </c>
      <c r="AO63" s="56" t="s">
        <v>55</v>
      </c>
      <c r="AP63" s="61">
        <v>1.3590260000000001</v>
      </c>
      <c r="AQ63" s="56" t="s">
        <v>55</v>
      </c>
      <c r="AR63" s="61">
        <v>1.5000819999999999</v>
      </c>
      <c r="AS63" s="56" t="s">
        <v>55</v>
      </c>
      <c r="AT63" s="61">
        <v>2.7938550000000002</v>
      </c>
      <c r="AU63" s="56" t="s">
        <v>55</v>
      </c>
      <c r="AV63" s="61">
        <v>3.8449740000000001</v>
      </c>
      <c r="AW63" s="56" t="s">
        <v>55</v>
      </c>
      <c r="AX63" s="61">
        <v>2.279703</v>
      </c>
      <c r="AY63" s="56" t="s">
        <v>55</v>
      </c>
      <c r="AZ63" s="61">
        <v>0.49984800000000001</v>
      </c>
      <c r="BA63" s="56" t="s">
        <v>55</v>
      </c>
      <c r="BB63" s="48" t="s">
        <v>55</v>
      </c>
      <c r="BC63" s="56" t="s">
        <v>55</v>
      </c>
    </row>
    <row r="64" spans="1:55" ht="12" x14ac:dyDescent="0.15">
      <c r="A64" s="4" t="s">
        <v>551</v>
      </c>
      <c r="B64" s="18" t="s">
        <v>55</v>
      </c>
      <c r="C64" s="16" t="s">
        <v>55</v>
      </c>
      <c r="D64" s="18" t="s">
        <v>55</v>
      </c>
      <c r="E64" s="16" t="s">
        <v>55</v>
      </c>
      <c r="F64" s="18" t="s">
        <v>55</v>
      </c>
      <c r="G64" s="16" t="s">
        <v>55</v>
      </c>
      <c r="H64" s="18" t="s">
        <v>55</v>
      </c>
      <c r="I64" s="16" t="s">
        <v>55</v>
      </c>
      <c r="J64" s="18" t="s">
        <v>55</v>
      </c>
      <c r="K64" s="16" t="s">
        <v>55</v>
      </c>
      <c r="L64" s="18" t="s">
        <v>55</v>
      </c>
      <c r="M64" s="16" t="s">
        <v>55</v>
      </c>
      <c r="N64" s="18" t="s">
        <v>55</v>
      </c>
      <c r="O64" s="16" t="s">
        <v>55</v>
      </c>
      <c r="P64" s="24">
        <v>5.9680000000000002E-3</v>
      </c>
      <c r="Q64" s="16" t="s">
        <v>55</v>
      </c>
      <c r="R64" s="18" t="s">
        <v>55</v>
      </c>
      <c r="S64" s="16" t="s">
        <v>55</v>
      </c>
      <c r="T64" s="18" t="s">
        <v>55</v>
      </c>
      <c r="U64" s="16" t="s">
        <v>55</v>
      </c>
      <c r="V64" s="18" t="s">
        <v>55</v>
      </c>
      <c r="W64" s="16" t="s">
        <v>55</v>
      </c>
      <c r="X64" s="18" t="s">
        <v>55</v>
      </c>
      <c r="Y64" s="16" t="s">
        <v>55</v>
      </c>
      <c r="Z64" s="24">
        <v>8.2200000000000003E-4</v>
      </c>
      <c r="AA64" s="16" t="s">
        <v>55</v>
      </c>
      <c r="AB64" s="18" t="s">
        <v>55</v>
      </c>
      <c r="AC64" s="56" t="s">
        <v>55</v>
      </c>
      <c r="AD64" s="48" t="s">
        <v>55</v>
      </c>
      <c r="AE64" s="56" t="s">
        <v>55</v>
      </c>
      <c r="AF64" s="48" t="s">
        <v>55</v>
      </c>
      <c r="AG64" s="56" t="s">
        <v>55</v>
      </c>
      <c r="AH64" s="48" t="s">
        <v>55</v>
      </c>
      <c r="AI64" s="56" t="s">
        <v>55</v>
      </c>
      <c r="AJ64" s="48" t="s">
        <v>55</v>
      </c>
      <c r="AK64" s="56" t="s">
        <v>55</v>
      </c>
      <c r="AL64" s="48" t="s">
        <v>55</v>
      </c>
      <c r="AM64" s="56" t="s">
        <v>55</v>
      </c>
      <c r="AN64" s="48" t="s">
        <v>55</v>
      </c>
      <c r="AO64" s="56" t="s">
        <v>55</v>
      </c>
      <c r="AP64" s="48" t="s">
        <v>55</v>
      </c>
      <c r="AQ64" s="56" t="s">
        <v>55</v>
      </c>
      <c r="AR64" s="48" t="s">
        <v>55</v>
      </c>
      <c r="AS64" s="56" t="s">
        <v>55</v>
      </c>
      <c r="AT64" s="61">
        <v>5.9118999999999998E-2</v>
      </c>
      <c r="AU64" s="56" t="s">
        <v>55</v>
      </c>
      <c r="AV64" s="61">
        <v>6.1147E-2</v>
      </c>
      <c r="AW64" s="56" t="s">
        <v>55</v>
      </c>
      <c r="AX64" s="61">
        <v>4.7364999999999997E-2</v>
      </c>
      <c r="AY64" s="56" t="s">
        <v>55</v>
      </c>
      <c r="AZ64" s="61">
        <v>1.0600999999999999E-2</v>
      </c>
      <c r="BA64" s="56" t="s">
        <v>55</v>
      </c>
      <c r="BB64" s="48" t="s">
        <v>55</v>
      </c>
      <c r="BC64" s="56" t="s">
        <v>55</v>
      </c>
    </row>
    <row r="65" spans="1:55" ht="12" x14ac:dyDescent="0.15">
      <c r="A65" s="4" t="s">
        <v>552</v>
      </c>
      <c r="B65" s="18" t="s">
        <v>55</v>
      </c>
      <c r="C65" s="16" t="s">
        <v>55</v>
      </c>
      <c r="D65" s="18" t="s">
        <v>55</v>
      </c>
      <c r="E65" s="16" t="s">
        <v>55</v>
      </c>
      <c r="F65" s="18" t="s">
        <v>55</v>
      </c>
      <c r="G65" s="16" t="s">
        <v>55</v>
      </c>
      <c r="H65" s="18" t="s">
        <v>55</v>
      </c>
      <c r="I65" s="16" t="s">
        <v>55</v>
      </c>
      <c r="J65" s="18" t="s">
        <v>55</v>
      </c>
      <c r="K65" s="16" t="s">
        <v>55</v>
      </c>
      <c r="L65" s="18" t="s">
        <v>55</v>
      </c>
      <c r="M65" s="16" t="s">
        <v>55</v>
      </c>
      <c r="N65" s="18" t="s">
        <v>55</v>
      </c>
      <c r="O65" s="16" t="s">
        <v>55</v>
      </c>
      <c r="P65" s="24" t="s">
        <v>457</v>
      </c>
      <c r="Q65" s="16" t="s">
        <v>55</v>
      </c>
      <c r="R65" s="18" t="s">
        <v>55</v>
      </c>
      <c r="S65" s="16" t="s">
        <v>55</v>
      </c>
      <c r="T65" s="18" t="s">
        <v>55</v>
      </c>
      <c r="U65" s="16" t="s">
        <v>55</v>
      </c>
      <c r="V65" s="18" t="s">
        <v>55</v>
      </c>
      <c r="W65" s="16" t="s">
        <v>55</v>
      </c>
      <c r="X65" s="18" t="s">
        <v>55</v>
      </c>
      <c r="Y65" s="16" t="s">
        <v>55</v>
      </c>
      <c r="Z65" s="18" t="s">
        <v>55</v>
      </c>
      <c r="AA65" s="16" t="s">
        <v>55</v>
      </c>
      <c r="AB65" s="18" t="s">
        <v>55</v>
      </c>
      <c r="AC65" s="56" t="s">
        <v>55</v>
      </c>
      <c r="AD65" s="48" t="s">
        <v>55</v>
      </c>
      <c r="AE65" s="56" t="s">
        <v>55</v>
      </c>
      <c r="AF65" s="48" t="s">
        <v>55</v>
      </c>
      <c r="AG65" s="56" t="s">
        <v>55</v>
      </c>
      <c r="AH65" s="48" t="s">
        <v>55</v>
      </c>
      <c r="AI65" s="56" t="s">
        <v>55</v>
      </c>
      <c r="AJ65" s="48" t="s">
        <v>55</v>
      </c>
      <c r="AK65" s="56" t="s">
        <v>55</v>
      </c>
      <c r="AL65" s="48" t="s">
        <v>55</v>
      </c>
      <c r="AM65" s="56" t="s">
        <v>55</v>
      </c>
      <c r="AN65" s="48" t="s">
        <v>55</v>
      </c>
      <c r="AO65" s="56" t="s">
        <v>55</v>
      </c>
      <c r="AP65" s="48" t="s">
        <v>55</v>
      </c>
      <c r="AQ65" s="56" t="s">
        <v>55</v>
      </c>
      <c r="AR65" s="48" t="s">
        <v>55</v>
      </c>
      <c r="AS65" s="56" t="s">
        <v>55</v>
      </c>
      <c r="AT65" s="48" t="s">
        <v>55</v>
      </c>
      <c r="AU65" s="56" t="s">
        <v>55</v>
      </c>
      <c r="AV65" s="48" t="s">
        <v>55</v>
      </c>
      <c r="AW65" s="56" t="s">
        <v>55</v>
      </c>
      <c r="AX65" s="48" t="s">
        <v>55</v>
      </c>
      <c r="AY65" s="56" t="s">
        <v>55</v>
      </c>
      <c r="AZ65" s="48" t="s">
        <v>55</v>
      </c>
      <c r="BA65" s="56" t="s">
        <v>55</v>
      </c>
      <c r="BB65" s="48" t="s">
        <v>55</v>
      </c>
      <c r="BC65" s="56" t="s">
        <v>55</v>
      </c>
    </row>
    <row r="66" spans="1:55" ht="12" x14ac:dyDescent="0.15">
      <c r="A66" s="4" t="s">
        <v>553</v>
      </c>
      <c r="B66" s="18" t="s">
        <v>55</v>
      </c>
      <c r="C66" s="16" t="s">
        <v>55</v>
      </c>
      <c r="D66" s="18" t="s">
        <v>55</v>
      </c>
      <c r="E66" s="16" t="s">
        <v>55</v>
      </c>
      <c r="F66" s="18" t="s">
        <v>55</v>
      </c>
      <c r="G66" s="16" t="s">
        <v>55</v>
      </c>
      <c r="H66" s="18" t="s">
        <v>55</v>
      </c>
      <c r="I66" s="16" t="s">
        <v>55</v>
      </c>
      <c r="J66" s="18" t="s">
        <v>55</v>
      </c>
      <c r="K66" s="16" t="s">
        <v>55</v>
      </c>
      <c r="L66" s="18" t="s">
        <v>55</v>
      </c>
      <c r="M66" s="16" t="s">
        <v>55</v>
      </c>
      <c r="N66" s="18" t="s">
        <v>55</v>
      </c>
      <c r="O66" s="16" t="s">
        <v>55</v>
      </c>
      <c r="P66" s="24" t="s">
        <v>457</v>
      </c>
      <c r="Q66" s="16" t="s">
        <v>55</v>
      </c>
      <c r="R66" s="18" t="s">
        <v>55</v>
      </c>
      <c r="S66" s="16" t="s">
        <v>55</v>
      </c>
      <c r="T66" s="18" t="s">
        <v>55</v>
      </c>
      <c r="U66" s="16" t="s">
        <v>55</v>
      </c>
      <c r="V66" s="18" t="s">
        <v>55</v>
      </c>
      <c r="W66" s="16" t="s">
        <v>55</v>
      </c>
      <c r="X66" s="18" t="s">
        <v>55</v>
      </c>
      <c r="Y66" s="16" t="s">
        <v>55</v>
      </c>
      <c r="Z66" s="18" t="s">
        <v>55</v>
      </c>
      <c r="AA66" s="16" t="s">
        <v>55</v>
      </c>
      <c r="AB66" s="18" t="s">
        <v>55</v>
      </c>
      <c r="AC66" s="56" t="s">
        <v>55</v>
      </c>
      <c r="AD66" s="48" t="s">
        <v>55</v>
      </c>
      <c r="AE66" s="56" t="s">
        <v>55</v>
      </c>
      <c r="AF66" s="48" t="s">
        <v>55</v>
      </c>
      <c r="AG66" s="56" t="s">
        <v>55</v>
      </c>
      <c r="AH66" s="48" t="s">
        <v>55</v>
      </c>
      <c r="AI66" s="56" t="s">
        <v>55</v>
      </c>
      <c r="AJ66" s="48" t="s">
        <v>55</v>
      </c>
      <c r="AK66" s="56" t="s">
        <v>55</v>
      </c>
      <c r="AL66" s="48" t="s">
        <v>55</v>
      </c>
      <c r="AM66" s="56" t="s">
        <v>55</v>
      </c>
      <c r="AN66" s="48" t="s">
        <v>55</v>
      </c>
      <c r="AO66" s="56" t="s">
        <v>55</v>
      </c>
      <c r="AP66" s="48" t="s">
        <v>55</v>
      </c>
      <c r="AQ66" s="56" t="s">
        <v>55</v>
      </c>
      <c r="AR66" s="48" t="s">
        <v>55</v>
      </c>
      <c r="AS66" s="56" t="s">
        <v>55</v>
      </c>
      <c r="AT66" s="48" t="s">
        <v>55</v>
      </c>
      <c r="AU66" s="56" t="s">
        <v>55</v>
      </c>
      <c r="AV66" s="48" t="s">
        <v>55</v>
      </c>
      <c r="AW66" s="56" t="s">
        <v>55</v>
      </c>
      <c r="AX66" s="48" t="s">
        <v>55</v>
      </c>
      <c r="AY66" s="56" t="s">
        <v>55</v>
      </c>
      <c r="AZ66" s="48" t="s">
        <v>55</v>
      </c>
      <c r="BA66" s="56" t="s">
        <v>55</v>
      </c>
      <c r="BB66" s="48" t="s">
        <v>55</v>
      </c>
      <c r="BC66" s="56" t="s">
        <v>55</v>
      </c>
    </row>
    <row r="67" spans="1:55" ht="12" x14ac:dyDescent="0.15">
      <c r="A67" s="4" t="s">
        <v>554</v>
      </c>
      <c r="B67" s="18" t="s">
        <v>457</v>
      </c>
      <c r="C67" s="16" t="s">
        <v>55</v>
      </c>
      <c r="D67" s="18" t="s">
        <v>457</v>
      </c>
      <c r="E67" s="16" t="s">
        <v>55</v>
      </c>
      <c r="F67" s="24">
        <v>7.038049</v>
      </c>
      <c r="G67" s="16" t="s">
        <v>55</v>
      </c>
      <c r="H67" s="24">
        <v>6.0972819999999999</v>
      </c>
      <c r="I67" s="16" t="s">
        <v>55</v>
      </c>
      <c r="J67" s="24">
        <v>3.2595480000000001</v>
      </c>
      <c r="K67" s="16" t="s">
        <v>55</v>
      </c>
      <c r="L67" s="24">
        <v>2.7213620000000001</v>
      </c>
      <c r="M67" s="16" t="s">
        <v>55</v>
      </c>
      <c r="N67" s="24">
        <v>2.7380330000000002</v>
      </c>
      <c r="O67" s="16" t="s">
        <v>55</v>
      </c>
      <c r="P67" s="24">
        <v>1.1141490000000001</v>
      </c>
      <c r="Q67" s="16" t="s">
        <v>55</v>
      </c>
      <c r="R67" s="24">
        <v>3.909796</v>
      </c>
      <c r="S67" s="16" t="s">
        <v>55</v>
      </c>
      <c r="T67" s="24">
        <v>2.916137</v>
      </c>
      <c r="U67" s="16" t="s">
        <v>55</v>
      </c>
      <c r="V67" s="24">
        <v>1.8942619999999999</v>
      </c>
      <c r="W67" s="16" t="s">
        <v>55</v>
      </c>
      <c r="X67" s="24">
        <v>0.73380400000000001</v>
      </c>
      <c r="Y67" s="16" t="s">
        <v>55</v>
      </c>
      <c r="Z67" s="24">
        <v>3.4721320000000002</v>
      </c>
      <c r="AA67" s="16" t="s">
        <v>55</v>
      </c>
      <c r="AB67" s="24">
        <v>2.0746850000000001</v>
      </c>
      <c r="AC67" s="56" t="s">
        <v>55</v>
      </c>
      <c r="AD67" s="61">
        <v>1.83822</v>
      </c>
      <c r="AE67" s="56" t="s">
        <v>55</v>
      </c>
      <c r="AF67" s="61">
        <v>1.575564</v>
      </c>
      <c r="AG67" s="56" t="s">
        <v>55</v>
      </c>
      <c r="AH67" s="61">
        <v>2.2146469999999998</v>
      </c>
      <c r="AI67" s="56" t="s">
        <v>55</v>
      </c>
      <c r="AJ67" s="61">
        <v>1.357219</v>
      </c>
      <c r="AK67" s="56" t="s">
        <v>55</v>
      </c>
      <c r="AL67" s="61">
        <v>0.944249</v>
      </c>
      <c r="AM67" s="56" t="s">
        <v>55</v>
      </c>
      <c r="AN67" s="61">
        <v>0.76179399999999997</v>
      </c>
      <c r="AO67" s="56" t="s">
        <v>55</v>
      </c>
      <c r="AP67" s="61">
        <v>0.34051900000000002</v>
      </c>
      <c r="AQ67" s="56" t="s">
        <v>55</v>
      </c>
      <c r="AR67" s="61">
        <v>0.78533299999999995</v>
      </c>
      <c r="AS67" s="56" t="s">
        <v>55</v>
      </c>
      <c r="AT67" s="61">
        <v>2.3257300000000001</v>
      </c>
      <c r="AU67" s="56" t="s">
        <v>55</v>
      </c>
      <c r="AV67" s="61">
        <v>6.157864</v>
      </c>
      <c r="AW67" s="56" t="s">
        <v>55</v>
      </c>
      <c r="AX67" s="61">
        <v>0.40149699999999999</v>
      </c>
      <c r="AY67" s="56" t="s">
        <v>55</v>
      </c>
      <c r="AZ67" s="48" t="s">
        <v>457</v>
      </c>
      <c r="BA67" s="56" t="s">
        <v>55</v>
      </c>
      <c r="BB67" s="61">
        <v>0.49570799999999998</v>
      </c>
      <c r="BC67" s="56" t="s">
        <v>55</v>
      </c>
    </row>
    <row r="68" spans="1:55" ht="12" x14ac:dyDescent="0.15">
      <c r="A68" s="4" t="s">
        <v>555</v>
      </c>
      <c r="B68" s="18" t="s">
        <v>457</v>
      </c>
      <c r="C68" s="16" t="s">
        <v>55</v>
      </c>
      <c r="D68" s="18" t="s">
        <v>457</v>
      </c>
      <c r="E68" s="16" t="s">
        <v>55</v>
      </c>
      <c r="F68" s="24">
        <v>7.7568590000000004</v>
      </c>
      <c r="G68" s="16" t="s">
        <v>55</v>
      </c>
      <c r="H68" s="24">
        <v>6.805301</v>
      </c>
      <c r="I68" s="16" t="s">
        <v>55</v>
      </c>
      <c r="J68" s="24">
        <v>4.5439550000000004</v>
      </c>
      <c r="K68" s="16" t="s">
        <v>55</v>
      </c>
      <c r="L68" s="24">
        <v>3.3502399999999999</v>
      </c>
      <c r="M68" s="16" t="s">
        <v>55</v>
      </c>
      <c r="N68" s="24">
        <v>3.488569</v>
      </c>
      <c r="O68" s="16" t="s">
        <v>55</v>
      </c>
      <c r="P68" s="24">
        <v>1.6204829999999999</v>
      </c>
      <c r="Q68" s="16" t="s">
        <v>55</v>
      </c>
      <c r="R68" s="24">
        <v>6.3007330000000001</v>
      </c>
      <c r="S68" s="16" t="s">
        <v>55</v>
      </c>
      <c r="T68" s="24">
        <v>4.3999670000000002</v>
      </c>
      <c r="U68" s="16" t="s">
        <v>55</v>
      </c>
      <c r="V68" s="24">
        <v>2.8203079999999998</v>
      </c>
      <c r="W68" s="16" t="s">
        <v>55</v>
      </c>
      <c r="X68" s="24">
        <v>1.445986</v>
      </c>
      <c r="Y68" s="16" t="s">
        <v>55</v>
      </c>
      <c r="Z68" s="24">
        <v>6.0031270000000001</v>
      </c>
      <c r="AA68" s="16" t="s">
        <v>55</v>
      </c>
      <c r="AB68" s="24">
        <v>3.9295520000000002</v>
      </c>
      <c r="AC68" s="56" t="s">
        <v>55</v>
      </c>
      <c r="AD68" s="61">
        <v>3.12216</v>
      </c>
      <c r="AE68" s="56" t="s">
        <v>55</v>
      </c>
      <c r="AF68" s="61">
        <v>2.4519549999999999</v>
      </c>
      <c r="AG68" s="56" t="s">
        <v>55</v>
      </c>
      <c r="AH68" s="61">
        <v>4.4249010000000002</v>
      </c>
      <c r="AI68" s="56" t="s">
        <v>55</v>
      </c>
      <c r="AJ68" s="61">
        <v>3.1125539999999998</v>
      </c>
      <c r="AK68" s="56" t="s">
        <v>55</v>
      </c>
      <c r="AL68" s="61">
        <v>2.9174159999999998</v>
      </c>
      <c r="AM68" s="56" t="s">
        <v>55</v>
      </c>
      <c r="AN68" s="61">
        <v>2.0463100000000001</v>
      </c>
      <c r="AO68" s="56" t="s">
        <v>55</v>
      </c>
      <c r="AP68" s="61">
        <v>1.675489</v>
      </c>
      <c r="AQ68" s="56" t="s">
        <v>55</v>
      </c>
      <c r="AR68" s="61">
        <v>2.1009519999999999</v>
      </c>
      <c r="AS68" s="56" t="s">
        <v>55</v>
      </c>
      <c r="AT68" s="61">
        <v>5.6858459999999997</v>
      </c>
      <c r="AU68" s="56" t="s">
        <v>55</v>
      </c>
      <c r="AV68" s="61">
        <v>10.75381</v>
      </c>
      <c r="AW68" s="56" t="s">
        <v>55</v>
      </c>
      <c r="AX68" s="61">
        <v>3.9603790000000001</v>
      </c>
      <c r="AY68" s="56" t="s">
        <v>55</v>
      </c>
      <c r="AZ68" s="61">
        <v>0.60575699999999999</v>
      </c>
      <c r="BA68" s="56" t="s">
        <v>55</v>
      </c>
      <c r="BB68" s="61">
        <v>1.820832</v>
      </c>
      <c r="BC68" s="56" t="s">
        <v>55</v>
      </c>
    </row>
    <row r="69" spans="1:55" ht="12" x14ac:dyDescent="0.15">
      <c r="A69" s="4" t="s">
        <v>556</v>
      </c>
      <c r="B69" s="18" t="s">
        <v>55</v>
      </c>
      <c r="C69" s="16" t="s">
        <v>55</v>
      </c>
      <c r="D69" s="18" t="s">
        <v>55</v>
      </c>
      <c r="E69" s="16" t="s">
        <v>55</v>
      </c>
      <c r="F69" s="18" t="s">
        <v>55</v>
      </c>
      <c r="G69" s="16" t="s">
        <v>55</v>
      </c>
      <c r="H69" s="18" t="s">
        <v>55</v>
      </c>
      <c r="I69" s="16" t="s">
        <v>55</v>
      </c>
      <c r="J69" s="24">
        <v>4.5439550000000004</v>
      </c>
      <c r="K69" s="16" t="s">
        <v>55</v>
      </c>
      <c r="L69" s="24">
        <v>3.3502399999999999</v>
      </c>
      <c r="M69" s="16" t="s">
        <v>55</v>
      </c>
      <c r="N69" s="24">
        <v>3.488569</v>
      </c>
      <c r="O69" s="16" t="s">
        <v>55</v>
      </c>
      <c r="P69" s="24">
        <v>1.6204829999999999</v>
      </c>
      <c r="Q69" s="16" t="s">
        <v>55</v>
      </c>
      <c r="R69" s="24">
        <v>6.3007330000000001</v>
      </c>
      <c r="S69" s="16" t="s">
        <v>55</v>
      </c>
      <c r="T69" s="24">
        <v>4.3999670000000002</v>
      </c>
      <c r="U69" s="16" t="s">
        <v>55</v>
      </c>
      <c r="V69" s="24">
        <v>2.8091029999999999</v>
      </c>
      <c r="W69" s="16" t="s">
        <v>55</v>
      </c>
      <c r="X69" s="24">
        <v>1.445986</v>
      </c>
      <c r="Y69" s="16" t="s">
        <v>55</v>
      </c>
      <c r="Z69" s="24">
        <v>6.0455769999999998</v>
      </c>
      <c r="AA69" s="16" t="s">
        <v>55</v>
      </c>
      <c r="AB69" s="24">
        <v>3.9711500000000002</v>
      </c>
      <c r="AC69" s="56" t="s">
        <v>55</v>
      </c>
      <c r="AD69" s="61">
        <v>3.1487729999999998</v>
      </c>
      <c r="AE69" s="56" t="s">
        <v>55</v>
      </c>
      <c r="AF69" s="61">
        <v>2.4679039999999999</v>
      </c>
      <c r="AG69" s="56" t="s">
        <v>55</v>
      </c>
      <c r="AH69" s="61">
        <v>4.4526399999999997</v>
      </c>
      <c r="AI69" s="56" t="s">
        <v>55</v>
      </c>
      <c r="AJ69" s="61">
        <v>3.043663</v>
      </c>
      <c r="AK69" s="56" t="s">
        <v>55</v>
      </c>
      <c r="AL69" s="61">
        <v>2.7867609999999998</v>
      </c>
      <c r="AM69" s="56" t="s">
        <v>55</v>
      </c>
      <c r="AN69" s="61">
        <v>1.961676</v>
      </c>
      <c r="AO69" s="56" t="s">
        <v>55</v>
      </c>
      <c r="AP69" s="61">
        <v>1.61758</v>
      </c>
      <c r="AQ69" s="56" t="s">
        <v>55</v>
      </c>
      <c r="AR69" s="61">
        <v>2.0696490000000001</v>
      </c>
      <c r="AS69" s="56" t="s">
        <v>55</v>
      </c>
      <c r="AT69" s="61">
        <v>5.6019290000000002</v>
      </c>
      <c r="AU69" s="56" t="s">
        <v>55</v>
      </c>
      <c r="AV69" s="61">
        <v>10.508551000000001</v>
      </c>
      <c r="AW69" s="56" t="s">
        <v>55</v>
      </c>
      <c r="AX69" s="61">
        <v>3.8375560000000002</v>
      </c>
      <c r="AY69" s="56" t="s">
        <v>55</v>
      </c>
      <c r="AZ69" s="61">
        <v>0.59186000000000005</v>
      </c>
      <c r="BA69" s="56" t="s">
        <v>55</v>
      </c>
      <c r="BB69" s="48" t="s">
        <v>55</v>
      </c>
      <c r="BC69" s="56" t="s">
        <v>55</v>
      </c>
    </row>
    <row r="70" spans="1:55" ht="12" x14ac:dyDescent="0.15">
      <c r="A70" s="4" t="s">
        <v>557</v>
      </c>
      <c r="B70" s="18" t="s">
        <v>55</v>
      </c>
      <c r="C70" s="16" t="s">
        <v>55</v>
      </c>
      <c r="D70" s="18" t="s">
        <v>55</v>
      </c>
      <c r="E70" s="16" t="s">
        <v>55</v>
      </c>
      <c r="F70" s="18" t="s">
        <v>55</v>
      </c>
      <c r="G70" s="16" t="s">
        <v>55</v>
      </c>
      <c r="H70" s="18" t="s">
        <v>55</v>
      </c>
      <c r="I70" s="16" t="s">
        <v>55</v>
      </c>
      <c r="J70" s="18" t="s">
        <v>55</v>
      </c>
      <c r="K70" s="16" t="s">
        <v>55</v>
      </c>
      <c r="L70" s="18" t="s">
        <v>55</v>
      </c>
      <c r="M70" s="16" t="s">
        <v>55</v>
      </c>
      <c r="N70" s="18" t="s">
        <v>55</v>
      </c>
      <c r="O70" s="16" t="s">
        <v>55</v>
      </c>
      <c r="P70" s="24">
        <v>8.3890000000000006E-3</v>
      </c>
      <c r="Q70" s="16" t="s">
        <v>55</v>
      </c>
      <c r="R70" s="18" t="s">
        <v>55</v>
      </c>
      <c r="S70" s="16" t="s">
        <v>55</v>
      </c>
      <c r="T70" s="18" t="s">
        <v>55</v>
      </c>
      <c r="U70" s="16" t="s">
        <v>55</v>
      </c>
      <c r="V70" s="18" t="s">
        <v>55</v>
      </c>
      <c r="W70" s="16" t="s">
        <v>55</v>
      </c>
      <c r="X70" s="18" t="s">
        <v>55</v>
      </c>
      <c r="Y70" s="16" t="s">
        <v>55</v>
      </c>
      <c r="Z70" s="24">
        <v>2.2590000000000002E-3</v>
      </c>
      <c r="AA70" s="16" t="s">
        <v>55</v>
      </c>
      <c r="AB70" s="18" t="s">
        <v>55</v>
      </c>
      <c r="AC70" s="56" t="s">
        <v>55</v>
      </c>
      <c r="AD70" s="48" t="s">
        <v>55</v>
      </c>
      <c r="AE70" s="56" t="s">
        <v>55</v>
      </c>
      <c r="AF70" s="48" t="s">
        <v>55</v>
      </c>
      <c r="AG70" s="56" t="s">
        <v>55</v>
      </c>
      <c r="AH70" s="48" t="s">
        <v>55</v>
      </c>
      <c r="AI70" s="56" t="s">
        <v>55</v>
      </c>
      <c r="AJ70" s="48" t="s">
        <v>55</v>
      </c>
      <c r="AK70" s="56" t="s">
        <v>55</v>
      </c>
      <c r="AL70" s="48" t="s">
        <v>55</v>
      </c>
      <c r="AM70" s="56" t="s">
        <v>55</v>
      </c>
      <c r="AN70" s="48" t="s">
        <v>55</v>
      </c>
      <c r="AO70" s="56" t="s">
        <v>55</v>
      </c>
      <c r="AP70" s="48" t="s">
        <v>55</v>
      </c>
      <c r="AQ70" s="56" t="s">
        <v>55</v>
      </c>
      <c r="AR70" s="48" t="s">
        <v>55</v>
      </c>
      <c r="AS70" s="56" t="s">
        <v>55</v>
      </c>
      <c r="AT70" s="61">
        <v>0.11854000000000001</v>
      </c>
      <c r="AU70" s="56" t="s">
        <v>55</v>
      </c>
      <c r="AV70" s="61">
        <v>0.16711999999999999</v>
      </c>
      <c r="AW70" s="56" t="s">
        <v>55</v>
      </c>
      <c r="AX70" s="61">
        <v>7.9732999999999998E-2</v>
      </c>
      <c r="AY70" s="56" t="s">
        <v>55</v>
      </c>
      <c r="AZ70" s="61">
        <v>1.2553E-2</v>
      </c>
      <c r="BA70" s="56" t="s">
        <v>55</v>
      </c>
      <c r="BB70" s="48" t="s">
        <v>55</v>
      </c>
      <c r="BC70" s="56" t="s">
        <v>55</v>
      </c>
    </row>
    <row r="71" spans="1:55" ht="12" x14ac:dyDescent="0.15">
      <c r="A71" s="4" t="s">
        <v>558</v>
      </c>
      <c r="B71" s="18" t="s">
        <v>55</v>
      </c>
      <c r="C71" s="16" t="s">
        <v>55</v>
      </c>
      <c r="D71" s="18" t="s">
        <v>55</v>
      </c>
      <c r="E71" s="16" t="s">
        <v>55</v>
      </c>
      <c r="F71" s="18" t="s">
        <v>55</v>
      </c>
      <c r="G71" s="16" t="s">
        <v>55</v>
      </c>
      <c r="H71" s="18" t="s">
        <v>55</v>
      </c>
      <c r="I71" s="16" t="s">
        <v>55</v>
      </c>
      <c r="J71" s="18" t="s">
        <v>55</v>
      </c>
      <c r="K71" s="16" t="s">
        <v>55</v>
      </c>
      <c r="L71" s="18" t="s">
        <v>55</v>
      </c>
      <c r="M71" s="16" t="s">
        <v>55</v>
      </c>
      <c r="N71" s="18" t="s">
        <v>55</v>
      </c>
      <c r="O71" s="16" t="s">
        <v>55</v>
      </c>
      <c r="P71" s="24" t="s">
        <v>457</v>
      </c>
      <c r="Q71" s="16" t="s">
        <v>55</v>
      </c>
      <c r="R71" s="18" t="s">
        <v>55</v>
      </c>
      <c r="S71" s="16" t="s">
        <v>55</v>
      </c>
      <c r="T71" s="18" t="s">
        <v>55</v>
      </c>
      <c r="U71" s="16" t="s">
        <v>55</v>
      </c>
      <c r="V71" s="18" t="s">
        <v>55</v>
      </c>
      <c r="W71" s="16" t="s">
        <v>55</v>
      </c>
      <c r="X71" s="18" t="s">
        <v>55</v>
      </c>
      <c r="Y71" s="16" t="s">
        <v>55</v>
      </c>
      <c r="Z71" s="18" t="s">
        <v>55</v>
      </c>
      <c r="AA71" s="16" t="s">
        <v>55</v>
      </c>
      <c r="AB71" s="18" t="s">
        <v>55</v>
      </c>
      <c r="AC71" s="56" t="s">
        <v>55</v>
      </c>
      <c r="AD71" s="48" t="s">
        <v>55</v>
      </c>
      <c r="AE71" s="56" t="s">
        <v>55</v>
      </c>
      <c r="AF71" s="48" t="s">
        <v>55</v>
      </c>
      <c r="AG71" s="56" t="s">
        <v>55</v>
      </c>
      <c r="AH71" s="48" t="s">
        <v>55</v>
      </c>
      <c r="AI71" s="56" t="s">
        <v>55</v>
      </c>
      <c r="AJ71" s="48" t="s">
        <v>55</v>
      </c>
      <c r="AK71" s="56" t="s">
        <v>55</v>
      </c>
      <c r="AL71" s="48" t="s">
        <v>55</v>
      </c>
      <c r="AM71" s="56" t="s">
        <v>55</v>
      </c>
      <c r="AN71" s="48" t="s">
        <v>55</v>
      </c>
      <c r="AO71" s="56" t="s">
        <v>55</v>
      </c>
      <c r="AP71" s="48" t="s">
        <v>55</v>
      </c>
      <c r="AQ71" s="56" t="s">
        <v>55</v>
      </c>
      <c r="AR71" s="48" t="s">
        <v>55</v>
      </c>
      <c r="AS71" s="56" t="s">
        <v>55</v>
      </c>
      <c r="AT71" s="48" t="s">
        <v>55</v>
      </c>
      <c r="AU71" s="56" t="s">
        <v>55</v>
      </c>
      <c r="AV71" s="48" t="s">
        <v>55</v>
      </c>
      <c r="AW71" s="56" t="s">
        <v>55</v>
      </c>
      <c r="AX71" s="48" t="s">
        <v>55</v>
      </c>
      <c r="AY71" s="56" t="s">
        <v>55</v>
      </c>
      <c r="AZ71" s="48" t="s">
        <v>55</v>
      </c>
      <c r="BA71" s="56" t="s">
        <v>55</v>
      </c>
      <c r="BB71" s="48" t="s">
        <v>55</v>
      </c>
      <c r="BC71" s="56" t="s">
        <v>55</v>
      </c>
    </row>
    <row r="72" spans="1:55" ht="12" x14ac:dyDescent="0.15">
      <c r="A72" s="4" t="s">
        <v>559</v>
      </c>
      <c r="B72" s="18" t="s">
        <v>55</v>
      </c>
      <c r="C72" s="16" t="s">
        <v>55</v>
      </c>
      <c r="D72" s="18" t="s">
        <v>55</v>
      </c>
      <c r="E72" s="16" t="s">
        <v>55</v>
      </c>
      <c r="F72" s="18" t="s">
        <v>55</v>
      </c>
      <c r="G72" s="16" t="s">
        <v>55</v>
      </c>
      <c r="H72" s="18" t="s">
        <v>55</v>
      </c>
      <c r="I72" s="16" t="s">
        <v>55</v>
      </c>
      <c r="J72" s="18" t="s">
        <v>55</v>
      </c>
      <c r="K72" s="16" t="s">
        <v>55</v>
      </c>
      <c r="L72" s="18" t="s">
        <v>55</v>
      </c>
      <c r="M72" s="16" t="s">
        <v>55</v>
      </c>
      <c r="N72" s="18" t="s">
        <v>55</v>
      </c>
      <c r="O72" s="16" t="s">
        <v>55</v>
      </c>
      <c r="P72" s="24" t="s">
        <v>457</v>
      </c>
      <c r="Q72" s="16" t="s">
        <v>55</v>
      </c>
      <c r="R72" s="18" t="s">
        <v>55</v>
      </c>
      <c r="S72" s="16" t="s">
        <v>55</v>
      </c>
      <c r="T72" s="18" t="s">
        <v>55</v>
      </c>
      <c r="U72" s="16" t="s">
        <v>55</v>
      </c>
      <c r="V72" s="18" t="s">
        <v>55</v>
      </c>
      <c r="W72" s="16" t="s">
        <v>55</v>
      </c>
      <c r="X72" s="18" t="s">
        <v>55</v>
      </c>
      <c r="Y72" s="16" t="s">
        <v>55</v>
      </c>
      <c r="Z72" s="18" t="s">
        <v>55</v>
      </c>
      <c r="AA72" s="16" t="s">
        <v>55</v>
      </c>
      <c r="AB72" s="18" t="s">
        <v>55</v>
      </c>
      <c r="AC72" s="56" t="s">
        <v>55</v>
      </c>
      <c r="AD72" s="48" t="s">
        <v>55</v>
      </c>
      <c r="AE72" s="56" t="s">
        <v>55</v>
      </c>
      <c r="AF72" s="48" t="s">
        <v>55</v>
      </c>
      <c r="AG72" s="56" t="s">
        <v>55</v>
      </c>
      <c r="AH72" s="48" t="s">
        <v>55</v>
      </c>
      <c r="AI72" s="56" t="s">
        <v>55</v>
      </c>
      <c r="AJ72" s="48" t="s">
        <v>55</v>
      </c>
      <c r="AK72" s="56" t="s">
        <v>55</v>
      </c>
      <c r="AL72" s="48" t="s">
        <v>55</v>
      </c>
      <c r="AM72" s="56" t="s">
        <v>55</v>
      </c>
      <c r="AN72" s="48" t="s">
        <v>55</v>
      </c>
      <c r="AO72" s="56" t="s">
        <v>55</v>
      </c>
      <c r="AP72" s="48" t="s">
        <v>55</v>
      </c>
      <c r="AQ72" s="56" t="s">
        <v>55</v>
      </c>
      <c r="AR72" s="48" t="s">
        <v>55</v>
      </c>
      <c r="AS72" s="56" t="s">
        <v>55</v>
      </c>
      <c r="AT72" s="48" t="s">
        <v>55</v>
      </c>
      <c r="AU72" s="56" t="s">
        <v>55</v>
      </c>
      <c r="AV72" s="48" t="s">
        <v>55</v>
      </c>
      <c r="AW72" s="56" t="s">
        <v>55</v>
      </c>
      <c r="AX72" s="48" t="s">
        <v>55</v>
      </c>
      <c r="AY72" s="56" t="s">
        <v>55</v>
      </c>
      <c r="AZ72" s="48" t="s">
        <v>55</v>
      </c>
      <c r="BA72" s="56" t="s">
        <v>55</v>
      </c>
      <c r="BB72" s="48" t="s">
        <v>55</v>
      </c>
      <c r="BC72" s="56" t="s">
        <v>55</v>
      </c>
    </row>
    <row r="73" spans="1:55" x14ac:dyDescent="0.15">
      <c r="A73" s="4"/>
      <c r="B73" s="4"/>
      <c r="C73" s="52"/>
      <c r="D73" s="4"/>
      <c r="E73" s="52"/>
      <c r="F73" s="4"/>
      <c r="G73" s="52"/>
      <c r="H73" s="4"/>
      <c r="I73" s="52"/>
      <c r="J73" s="4"/>
      <c r="K73" s="52"/>
      <c r="L73" s="4"/>
      <c r="M73" s="52"/>
      <c r="N73" s="4"/>
      <c r="O73" s="52"/>
      <c r="P73" s="4"/>
      <c r="Q73" s="52"/>
      <c r="R73" s="4"/>
      <c r="S73" s="52"/>
      <c r="T73" s="4"/>
      <c r="U73" s="52"/>
      <c r="V73" s="4"/>
      <c r="W73" s="52"/>
      <c r="X73" s="4"/>
      <c r="Y73" s="52"/>
      <c r="Z73" s="4"/>
      <c r="AA73" s="52"/>
      <c r="AB73" s="4"/>
      <c r="AD73" s="34"/>
      <c r="AF73" s="34"/>
      <c r="AH73" s="34"/>
      <c r="AJ73" s="34"/>
      <c r="AL73" s="34"/>
      <c r="AN73" s="34"/>
      <c r="AP73" s="34"/>
      <c r="AR73" s="34"/>
      <c r="AT73" s="34"/>
      <c r="AV73" s="34"/>
      <c r="AX73" s="34"/>
      <c r="AZ73" s="34"/>
      <c r="BB73" s="34"/>
    </row>
    <row r="74" spans="1:55" x14ac:dyDescent="0.15">
      <c r="A74" s="9" t="s">
        <v>560</v>
      </c>
      <c r="B74" s="4"/>
      <c r="C74" s="52"/>
      <c r="D74" s="4"/>
      <c r="E74" s="52"/>
      <c r="F74" s="4"/>
      <c r="G74" s="52"/>
      <c r="H74" s="4"/>
      <c r="I74" s="52"/>
      <c r="J74" s="4"/>
      <c r="K74" s="52"/>
      <c r="L74" s="4"/>
      <c r="M74" s="52"/>
      <c r="N74" s="4"/>
      <c r="O74" s="52"/>
      <c r="P74" s="4"/>
      <c r="Q74" s="52"/>
      <c r="R74" s="4"/>
      <c r="S74" s="52"/>
      <c r="T74" s="4"/>
      <c r="U74" s="52"/>
      <c r="V74" s="4"/>
      <c r="W74" s="52"/>
      <c r="X74" s="4"/>
      <c r="Y74" s="52"/>
      <c r="Z74" s="4"/>
      <c r="AA74" s="52"/>
      <c r="AB74" s="4"/>
      <c r="AD74" s="34"/>
      <c r="AF74" s="34"/>
      <c r="AH74" s="34"/>
      <c r="AJ74" s="34"/>
      <c r="AL74" s="34"/>
      <c r="AN74" s="34"/>
      <c r="AP74" s="34"/>
      <c r="AR74" s="34"/>
      <c r="AT74" s="34"/>
      <c r="AV74" s="34"/>
      <c r="AX74" s="34"/>
      <c r="AZ74" s="34"/>
      <c r="BB74" s="34"/>
    </row>
    <row r="75" spans="1:55" ht="12" x14ac:dyDescent="0.15">
      <c r="A75" s="4" t="s">
        <v>561</v>
      </c>
      <c r="B75" s="19" t="s">
        <v>55</v>
      </c>
      <c r="C75" s="16" t="s">
        <v>55</v>
      </c>
      <c r="D75" s="19" t="s">
        <v>55</v>
      </c>
      <c r="E75" s="16" t="s">
        <v>55</v>
      </c>
      <c r="F75" s="19">
        <v>14.57</v>
      </c>
      <c r="G75" s="16">
        <v>3.0105420628999999E-2</v>
      </c>
      <c r="H75" s="19">
        <v>11.286</v>
      </c>
      <c r="I75" s="16">
        <v>2.4601152239000001E-2</v>
      </c>
      <c r="J75" s="19">
        <v>6.8310000000000004</v>
      </c>
      <c r="K75" s="16">
        <v>1.4230419891999999E-2</v>
      </c>
      <c r="L75" s="19">
        <v>20.803999999999998</v>
      </c>
      <c r="M75" s="16">
        <v>5.9891237696999999E-2</v>
      </c>
      <c r="N75" s="19">
        <v>4.7690000000000001</v>
      </c>
      <c r="O75" s="16">
        <v>1.4811110973000001E-2</v>
      </c>
      <c r="P75" s="19">
        <v>4.7560000000000002</v>
      </c>
      <c r="Q75" s="16">
        <v>2.2261957142000001E-2</v>
      </c>
      <c r="R75" s="19">
        <v>205.06399999999999</v>
      </c>
      <c r="S75" s="16">
        <v>0.52593728680499996</v>
      </c>
      <c r="T75" s="19">
        <v>0.82799999999999996</v>
      </c>
      <c r="U75" s="16">
        <v>1.518034915E-3</v>
      </c>
      <c r="V75" s="19">
        <v>9.6690000000000005</v>
      </c>
      <c r="W75" s="16">
        <v>1.9333591941000001E-2</v>
      </c>
      <c r="X75" s="19">
        <v>8.3800000000000008</v>
      </c>
      <c r="Y75" s="16">
        <v>1.274185578E-2</v>
      </c>
      <c r="Z75" s="19">
        <v>167.40100000000001</v>
      </c>
      <c r="AA75" s="16">
        <v>0.12939787831999999</v>
      </c>
      <c r="AB75" s="19">
        <v>169.40899999999999</v>
      </c>
      <c r="AC75" s="56">
        <v>0.134516710471</v>
      </c>
      <c r="AD75" s="58">
        <v>158.565</v>
      </c>
      <c r="AE75" s="56">
        <v>0.113589637422</v>
      </c>
      <c r="AF75" s="58">
        <v>21.587</v>
      </c>
      <c r="AG75" s="56">
        <v>1.3571770315E-2</v>
      </c>
      <c r="AH75" s="58">
        <v>298.86399999999998</v>
      </c>
      <c r="AI75" s="56">
        <v>0.164317885921</v>
      </c>
      <c r="AJ75" s="58">
        <v>110.512</v>
      </c>
      <c r="AK75" s="56">
        <v>6.1828457807999997E-2</v>
      </c>
      <c r="AL75" s="58">
        <v>299.91765199999998</v>
      </c>
      <c r="AM75" s="56">
        <v>0.177231889462</v>
      </c>
      <c r="AN75" s="58">
        <v>58.456409000000001</v>
      </c>
      <c r="AO75" s="56">
        <v>4.5935278826999999E-2</v>
      </c>
      <c r="AP75" s="58">
        <v>13.388328</v>
      </c>
      <c r="AQ75" s="56">
        <v>1.0694962194999999E-2</v>
      </c>
      <c r="AR75" s="58">
        <v>15.353773</v>
      </c>
      <c r="AS75" s="56">
        <v>1.1339842847000001E-2</v>
      </c>
      <c r="AT75" s="58">
        <v>286.57059199999998</v>
      </c>
      <c r="AU75" s="56">
        <v>0.15765144123399999</v>
      </c>
      <c r="AV75" s="58">
        <v>42.066934000000003</v>
      </c>
      <c r="AW75" s="56">
        <v>2.1038284766999999E-2</v>
      </c>
      <c r="AX75" s="58">
        <v>47.904668000000001</v>
      </c>
      <c r="AY75" s="56">
        <v>1.778687093E-2</v>
      </c>
      <c r="AZ75" s="58">
        <v>481.60115999999999</v>
      </c>
      <c r="BA75" s="56">
        <v>0.16166803683600001</v>
      </c>
      <c r="BB75" s="58" t="s">
        <v>55</v>
      </c>
      <c r="BC75" s="56" t="s">
        <v>55</v>
      </c>
    </row>
    <row r="76" spans="1:55" ht="12" x14ac:dyDescent="0.15">
      <c r="A76" s="4" t="s">
        <v>562</v>
      </c>
      <c r="B76" s="19" t="s">
        <v>55</v>
      </c>
      <c r="C76" s="16" t="s">
        <v>55</v>
      </c>
      <c r="D76" s="19" t="s">
        <v>55</v>
      </c>
      <c r="E76" s="16" t="s">
        <v>55</v>
      </c>
      <c r="F76" s="19" t="s">
        <v>55</v>
      </c>
      <c r="G76" s="16" t="s">
        <v>55</v>
      </c>
      <c r="H76" s="19" t="s">
        <v>55</v>
      </c>
      <c r="I76" s="16" t="s">
        <v>55</v>
      </c>
      <c r="J76" s="19">
        <v>148</v>
      </c>
      <c r="K76" s="16">
        <v>0.30831534827099999</v>
      </c>
      <c r="L76" s="19">
        <v>32</v>
      </c>
      <c r="M76" s="16">
        <v>9.2122649793E-2</v>
      </c>
      <c r="N76" s="19">
        <v>0.18498200000000001</v>
      </c>
      <c r="O76" s="16">
        <v>5.7449967100000005E-4</v>
      </c>
      <c r="P76" s="19">
        <v>200.20484400000001</v>
      </c>
      <c r="Q76" s="16">
        <v>0.93712187906599997</v>
      </c>
      <c r="R76" s="19">
        <v>0.37827899999999998</v>
      </c>
      <c r="S76" s="16">
        <v>9.7018994500000001E-4</v>
      </c>
      <c r="T76" s="19" t="s">
        <v>55</v>
      </c>
      <c r="U76" s="16" t="s">
        <v>55</v>
      </c>
      <c r="V76" s="19" t="s">
        <v>55</v>
      </c>
      <c r="W76" s="16" t="s">
        <v>55</v>
      </c>
      <c r="X76" s="19">
        <v>150</v>
      </c>
      <c r="Y76" s="16">
        <v>0.22807617744299999</v>
      </c>
      <c r="Z76" s="19">
        <v>110</v>
      </c>
      <c r="AA76" s="16">
        <v>8.5027966470999999E-2</v>
      </c>
      <c r="AB76" s="19">
        <v>6.5365000000000002</v>
      </c>
      <c r="AC76" s="56">
        <v>5.1902111339999996E-3</v>
      </c>
      <c r="AD76" s="58">
        <v>203.26</v>
      </c>
      <c r="AE76" s="56">
        <v>0.14560735157400001</v>
      </c>
      <c r="AF76" s="58">
        <v>168.47300000000001</v>
      </c>
      <c r="AG76" s="56">
        <v>0.105919157842</v>
      </c>
      <c r="AH76" s="58">
        <v>191.07499999999999</v>
      </c>
      <c r="AI76" s="56">
        <v>0.10505460695299999</v>
      </c>
      <c r="AJ76" s="58">
        <v>206.01499999999999</v>
      </c>
      <c r="AK76" s="56">
        <v>0.115259788396</v>
      </c>
      <c r="AL76" s="58">
        <v>180.133601</v>
      </c>
      <c r="AM76" s="56">
        <v>0.106447280605</v>
      </c>
      <c r="AN76" s="58">
        <v>5.8512909999999998</v>
      </c>
      <c r="AO76" s="56">
        <v>4.5979677540000001E-3</v>
      </c>
      <c r="AP76" s="58">
        <v>248.042248</v>
      </c>
      <c r="AQ76" s="56">
        <v>0.198142924587</v>
      </c>
      <c r="AR76" s="58">
        <v>248.523349</v>
      </c>
      <c r="AS76" s="56">
        <v>0.18355199868200001</v>
      </c>
      <c r="AT76" s="58">
        <v>18.663440999999999</v>
      </c>
      <c r="AU76" s="56">
        <v>1.0267342338E-2</v>
      </c>
      <c r="AV76" s="58">
        <v>21.388000000000002</v>
      </c>
      <c r="AW76" s="56">
        <v>1.0696449487E-2</v>
      </c>
      <c r="AX76" s="58">
        <v>365.64928600000002</v>
      </c>
      <c r="AY76" s="56">
        <v>0.13576457007500001</v>
      </c>
      <c r="AZ76" s="58" t="s">
        <v>55</v>
      </c>
      <c r="BA76" s="56" t="s">
        <v>55</v>
      </c>
      <c r="BB76" s="58" t="s">
        <v>55</v>
      </c>
      <c r="BC76" s="56" t="s">
        <v>55</v>
      </c>
    </row>
    <row r="77" spans="1:55" ht="12" x14ac:dyDescent="0.15">
      <c r="A77" s="4" t="s">
        <v>563</v>
      </c>
      <c r="B77" s="19" t="s">
        <v>55</v>
      </c>
      <c r="C77" s="16" t="s">
        <v>55</v>
      </c>
      <c r="D77" s="19" t="s">
        <v>55</v>
      </c>
      <c r="E77" s="16" t="s">
        <v>55</v>
      </c>
      <c r="F77" s="19" t="s">
        <v>55</v>
      </c>
      <c r="G77" s="16" t="s">
        <v>55</v>
      </c>
      <c r="H77" s="19">
        <v>120</v>
      </c>
      <c r="I77" s="16">
        <v>0.26157524975000002</v>
      </c>
      <c r="J77" s="19">
        <v>32</v>
      </c>
      <c r="K77" s="16">
        <v>6.6662778005000006E-2</v>
      </c>
      <c r="L77" s="19">
        <v>62</v>
      </c>
      <c r="M77" s="16">
        <v>0.178487633974</v>
      </c>
      <c r="N77" s="19">
        <v>260.18498199999999</v>
      </c>
      <c r="O77" s="16">
        <v>0.80805800837300001</v>
      </c>
      <c r="P77" s="19">
        <v>0.19611100000000001</v>
      </c>
      <c r="Q77" s="16">
        <v>9.1795935199999999E-4</v>
      </c>
      <c r="R77" s="19">
        <v>0.37827899999999998</v>
      </c>
      <c r="S77" s="16">
        <v>9.7018994500000001E-4</v>
      </c>
      <c r="T77" s="19">
        <v>100</v>
      </c>
      <c r="U77" s="16">
        <v>0.18333755009700001</v>
      </c>
      <c r="V77" s="19">
        <v>100</v>
      </c>
      <c r="W77" s="16">
        <v>0.199954410394</v>
      </c>
      <c r="X77" s="19">
        <v>80</v>
      </c>
      <c r="Y77" s="16">
        <v>0.12164062797</v>
      </c>
      <c r="Z77" s="19">
        <v>115</v>
      </c>
      <c r="AA77" s="16">
        <v>8.8892874038000003E-2</v>
      </c>
      <c r="AB77" s="19">
        <v>6.5365000000000002</v>
      </c>
      <c r="AC77" s="56">
        <v>5.1902111339999996E-3</v>
      </c>
      <c r="AD77" s="58">
        <v>203.26</v>
      </c>
      <c r="AE77" s="56">
        <v>0.14560735157400001</v>
      </c>
      <c r="AF77" s="58">
        <v>168.47300000000001</v>
      </c>
      <c r="AG77" s="56">
        <v>0.105919157842</v>
      </c>
      <c r="AH77" s="58">
        <v>191.07499999999999</v>
      </c>
      <c r="AI77" s="56">
        <v>0.10505460695299999</v>
      </c>
      <c r="AJ77" s="58">
        <v>266.36099999999999</v>
      </c>
      <c r="AK77" s="56">
        <v>0.14902173384</v>
      </c>
      <c r="AL77" s="58">
        <v>5.3721899999999998</v>
      </c>
      <c r="AM77" s="56">
        <v>3.1746160249999998E-3</v>
      </c>
      <c r="AN77" s="58">
        <v>253.66134199999999</v>
      </c>
      <c r="AO77" s="56">
        <v>0.19932809202099999</v>
      </c>
      <c r="AP77" s="58" t="s">
        <v>55</v>
      </c>
      <c r="AQ77" s="56" t="s">
        <v>55</v>
      </c>
      <c r="AR77" s="58" t="s">
        <v>55</v>
      </c>
      <c r="AS77" s="56" t="s">
        <v>55</v>
      </c>
      <c r="AT77" s="58">
        <v>18.663440999999999</v>
      </c>
      <c r="AU77" s="56">
        <v>1.0267342338E-2</v>
      </c>
      <c r="AV77" s="58">
        <v>366.747297</v>
      </c>
      <c r="AW77" s="56">
        <v>0.18341565068400001</v>
      </c>
      <c r="AX77" s="58">
        <v>6.6950000000000003</v>
      </c>
      <c r="AY77" s="56">
        <v>2.48583501E-3</v>
      </c>
      <c r="AZ77" s="58">
        <v>211.46796699999999</v>
      </c>
      <c r="BA77" s="56">
        <v>7.0987393548999994E-2</v>
      </c>
      <c r="BB77" s="58" t="s">
        <v>55</v>
      </c>
      <c r="BC77" s="56" t="s">
        <v>55</v>
      </c>
    </row>
    <row r="78" spans="1:55" ht="12" x14ac:dyDescent="0.15">
      <c r="A78" s="4" t="s">
        <v>564</v>
      </c>
      <c r="B78" s="19" t="s">
        <v>55</v>
      </c>
      <c r="C78" s="16" t="s">
        <v>55</v>
      </c>
      <c r="D78" s="19" t="s">
        <v>55</v>
      </c>
      <c r="E78" s="16" t="s">
        <v>55</v>
      </c>
      <c r="F78" s="19" t="s">
        <v>55</v>
      </c>
      <c r="G78" s="16" t="s">
        <v>55</v>
      </c>
      <c r="H78" s="19">
        <v>80</v>
      </c>
      <c r="I78" s="16">
        <v>0.174383499833</v>
      </c>
      <c r="J78" s="19">
        <v>232</v>
      </c>
      <c r="K78" s="16">
        <v>0.483305140533</v>
      </c>
      <c r="L78" s="19">
        <v>230</v>
      </c>
      <c r="M78" s="16">
        <v>0.66213154538600005</v>
      </c>
      <c r="N78" s="19">
        <v>0.17069500000000001</v>
      </c>
      <c r="O78" s="16">
        <v>5.3012845199999997E-4</v>
      </c>
      <c r="P78" s="19">
        <v>0.19611100000000001</v>
      </c>
      <c r="Q78" s="16">
        <v>9.1795935199999999E-4</v>
      </c>
      <c r="R78" s="19">
        <v>50.145491999999997</v>
      </c>
      <c r="S78" s="16">
        <v>0.128610502126</v>
      </c>
      <c r="T78" s="19">
        <v>40</v>
      </c>
      <c r="U78" s="16">
        <v>7.3335020038999998E-2</v>
      </c>
      <c r="V78" s="19">
        <v>40</v>
      </c>
      <c r="W78" s="16">
        <v>7.9981764157999999E-2</v>
      </c>
      <c r="X78" s="19" t="s">
        <v>55</v>
      </c>
      <c r="Y78" s="16" t="s">
        <v>55</v>
      </c>
      <c r="Z78" s="19">
        <v>70</v>
      </c>
      <c r="AA78" s="16">
        <v>5.4108705936E-2</v>
      </c>
      <c r="AB78" s="19">
        <v>187.93100000000001</v>
      </c>
      <c r="AC78" s="56">
        <v>0.14922383058499999</v>
      </c>
      <c r="AD78" s="58">
        <v>175.59200000000001</v>
      </c>
      <c r="AE78" s="56">
        <v>0.12578710064699999</v>
      </c>
      <c r="AF78" s="58">
        <v>269.90699999999998</v>
      </c>
      <c r="AG78" s="56">
        <v>0.16969082366800001</v>
      </c>
      <c r="AH78" s="58">
        <v>98.548500000000004</v>
      </c>
      <c r="AI78" s="56">
        <v>5.4182776048000002E-2</v>
      </c>
      <c r="AJ78" s="58">
        <v>6.0880000000000001</v>
      </c>
      <c r="AK78" s="56">
        <v>3.4060703919999999E-3</v>
      </c>
      <c r="AL78" s="58">
        <v>253.48736299999999</v>
      </c>
      <c r="AM78" s="56">
        <v>0.149794598616</v>
      </c>
      <c r="AN78" s="58">
        <v>5.8512909999999998</v>
      </c>
      <c r="AO78" s="56">
        <v>4.5979677540000001E-3</v>
      </c>
      <c r="AP78" s="58" t="s">
        <v>55</v>
      </c>
      <c r="AQ78" s="56" t="s">
        <v>55</v>
      </c>
      <c r="AR78" s="58">
        <v>367.81455699999998</v>
      </c>
      <c r="AS78" s="56">
        <v>0.271656958404</v>
      </c>
      <c r="AT78" s="58">
        <v>386.15913699999999</v>
      </c>
      <c r="AU78" s="56">
        <v>0.21243821310800001</v>
      </c>
      <c r="AV78" s="58" t="s">
        <v>55</v>
      </c>
      <c r="AW78" s="56" t="s">
        <v>55</v>
      </c>
      <c r="AX78" s="58">
        <v>247.060328</v>
      </c>
      <c r="AY78" s="56">
        <v>9.1732817477999995E-2</v>
      </c>
      <c r="AZ78" s="58">
        <v>247.37745799999999</v>
      </c>
      <c r="BA78" s="56">
        <v>8.3041801627000006E-2</v>
      </c>
      <c r="BB78" s="58" t="s">
        <v>55</v>
      </c>
      <c r="BC78" s="56" t="s">
        <v>55</v>
      </c>
    </row>
    <row r="79" spans="1:55" ht="12" x14ac:dyDescent="0.15">
      <c r="A79" s="4" t="s">
        <v>565</v>
      </c>
      <c r="B79" s="19" t="s">
        <v>55</v>
      </c>
      <c r="C79" s="16" t="s">
        <v>55</v>
      </c>
      <c r="D79" s="19" t="s">
        <v>55</v>
      </c>
      <c r="E79" s="16" t="s">
        <v>55</v>
      </c>
      <c r="F79" s="19" t="s">
        <v>55</v>
      </c>
      <c r="G79" s="16" t="s">
        <v>55</v>
      </c>
      <c r="H79" s="19" t="s">
        <v>55</v>
      </c>
      <c r="I79" s="16" t="s">
        <v>55</v>
      </c>
      <c r="J79" s="19" t="s">
        <v>55</v>
      </c>
      <c r="K79" s="16" t="s">
        <v>55</v>
      </c>
      <c r="L79" s="19" t="s">
        <v>55</v>
      </c>
      <c r="M79" s="16" t="s">
        <v>55</v>
      </c>
      <c r="N79" s="19">
        <v>0.17069500000000001</v>
      </c>
      <c r="O79" s="16">
        <v>5.3012845199999997E-4</v>
      </c>
      <c r="P79" s="19">
        <v>0.19611100000000001</v>
      </c>
      <c r="Q79" s="16">
        <v>9.1795935199999999E-4</v>
      </c>
      <c r="R79" s="19">
        <v>50.145491999999997</v>
      </c>
      <c r="S79" s="16">
        <v>0.128610502126</v>
      </c>
      <c r="T79" s="19">
        <v>40</v>
      </c>
      <c r="U79" s="16">
        <v>7.3335020038999998E-2</v>
      </c>
      <c r="V79" s="19">
        <v>40</v>
      </c>
      <c r="W79" s="16">
        <v>7.9981764157999999E-2</v>
      </c>
      <c r="X79" s="19" t="s">
        <v>55</v>
      </c>
      <c r="Y79" s="16" t="s">
        <v>55</v>
      </c>
      <c r="Z79" s="19">
        <v>275.90499999999997</v>
      </c>
      <c r="AA79" s="16">
        <v>0.21326946444700001</v>
      </c>
      <c r="AB79" s="19">
        <v>187.93100000000001</v>
      </c>
      <c r="AC79" s="56">
        <v>0.14922383058499999</v>
      </c>
      <c r="AD79" s="58">
        <v>175.59200000000001</v>
      </c>
      <c r="AE79" s="56">
        <v>0.12578710064699999</v>
      </c>
      <c r="AF79" s="58">
        <v>269.90699999999998</v>
      </c>
      <c r="AG79" s="56">
        <v>0.16969082366800001</v>
      </c>
      <c r="AH79" s="58">
        <v>98.548500000000004</v>
      </c>
      <c r="AI79" s="56">
        <v>5.4182776048000002E-2</v>
      </c>
      <c r="AJ79" s="58">
        <v>6.0880000000000001</v>
      </c>
      <c r="AK79" s="56">
        <v>3.4060703919999999E-3</v>
      </c>
      <c r="AL79" s="58">
        <v>5.3721899999999998</v>
      </c>
      <c r="AM79" s="56">
        <v>3.1746160249999998E-3</v>
      </c>
      <c r="AN79" s="58">
        <v>5.8512909999999998</v>
      </c>
      <c r="AO79" s="56">
        <v>4.5979677540000001E-3</v>
      </c>
      <c r="AP79" s="58" t="s">
        <v>55</v>
      </c>
      <c r="AQ79" s="56" t="s">
        <v>55</v>
      </c>
      <c r="AR79" s="58" t="s">
        <v>55</v>
      </c>
      <c r="AS79" s="56" t="s">
        <v>55</v>
      </c>
      <c r="AT79" s="58">
        <v>18.663440999999999</v>
      </c>
      <c r="AU79" s="56">
        <v>1.0267342338E-2</v>
      </c>
      <c r="AV79" s="58">
        <v>247.80222800000001</v>
      </c>
      <c r="AW79" s="56">
        <v>0.123929493854</v>
      </c>
      <c r="AX79" s="58">
        <v>39.823999999999998</v>
      </c>
      <c r="AY79" s="56">
        <v>1.4786541218E-2</v>
      </c>
      <c r="AZ79" s="58">
        <v>36.018999999999998</v>
      </c>
      <c r="BA79" s="56">
        <v>1.2091169004999999E-2</v>
      </c>
      <c r="BB79" s="58" t="s">
        <v>55</v>
      </c>
      <c r="BC79" s="56" t="s">
        <v>55</v>
      </c>
    </row>
    <row r="80" spans="1:55" ht="12" x14ac:dyDescent="0.15">
      <c r="A80" s="4" t="s">
        <v>566</v>
      </c>
      <c r="B80" s="19" t="s">
        <v>55</v>
      </c>
      <c r="C80" s="16" t="s">
        <v>55</v>
      </c>
      <c r="D80" s="19" t="s">
        <v>55</v>
      </c>
      <c r="E80" s="16" t="s">
        <v>55</v>
      </c>
      <c r="F80" s="19">
        <v>14.57</v>
      </c>
      <c r="G80" s="16">
        <v>3.0105420628999999E-2</v>
      </c>
      <c r="H80" s="19">
        <v>211.286</v>
      </c>
      <c r="I80" s="16">
        <v>0.46055990182200002</v>
      </c>
      <c r="J80" s="19">
        <v>418.83100000000002</v>
      </c>
      <c r="K80" s="16">
        <v>0.87251368670200002</v>
      </c>
      <c r="L80" s="19">
        <v>344.80399999999997</v>
      </c>
      <c r="M80" s="16">
        <v>0.99263306684899999</v>
      </c>
      <c r="N80" s="19">
        <v>265.48035399999998</v>
      </c>
      <c r="O80" s="16">
        <v>0.82450387592100005</v>
      </c>
      <c r="P80" s="19">
        <v>205.54917699999999</v>
      </c>
      <c r="Q80" s="16">
        <v>0.96213771426399997</v>
      </c>
      <c r="R80" s="19">
        <v>306.11154199999999</v>
      </c>
      <c r="S80" s="16">
        <v>0.78509867094800001</v>
      </c>
      <c r="T80" s="19">
        <v>180.828</v>
      </c>
      <c r="U80" s="16">
        <v>0.33152562508900002</v>
      </c>
      <c r="V80" s="19">
        <v>189.66900000000001</v>
      </c>
      <c r="W80" s="16">
        <v>0.37925153065099998</v>
      </c>
      <c r="X80" s="19">
        <v>238.38</v>
      </c>
      <c r="Y80" s="16">
        <v>0.36245866119300002</v>
      </c>
      <c r="Z80" s="19">
        <v>738.30600000000004</v>
      </c>
      <c r="AA80" s="16">
        <v>0.57069688921299999</v>
      </c>
      <c r="AB80" s="19">
        <v>558.34400000000005</v>
      </c>
      <c r="AC80" s="56">
        <v>0.44334479390800002</v>
      </c>
      <c r="AD80" s="58">
        <v>916.26900000000001</v>
      </c>
      <c r="AE80" s="56">
        <v>0.65637854186300004</v>
      </c>
      <c r="AF80" s="58">
        <v>898.34699999999998</v>
      </c>
      <c r="AG80" s="56">
        <v>0.56479173333499999</v>
      </c>
      <c r="AH80" s="58">
        <v>878.11099999999999</v>
      </c>
      <c r="AI80" s="56">
        <v>0.48279265192300003</v>
      </c>
      <c r="AJ80" s="58">
        <v>595.06399999999996</v>
      </c>
      <c r="AK80" s="56">
        <v>0.33292212082700001</v>
      </c>
      <c r="AL80" s="58">
        <v>744.28299600000003</v>
      </c>
      <c r="AM80" s="56">
        <v>0.43982300073300001</v>
      </c>
      <c r="AN80" s="58">
        <v>329.67162400000001</v>
      </c>
      <c r="AO80" s="56">
        <v>0.25905727410899998</v>
      </c>
      <c r="AP80" s="58">
        <v>261.43057599999997</v>
      </c>
      <c r="AQ80" s="56">
        <v>0.20883788678199999</v>
      </c>
      <c r="AR80" s="58">
        <v>631.69167900000002</v>
      </c>
      <c r="AS80" s="56">
        <v>0.466548799934</v>
      </c>
      <c r="AT80" s="58">
        <v>728.72005200000001</v>
      </c>
      <c r="AU80" s="56">
        <v>0.40089168135499997</v>
      </c>
      <c r="AV80" s="58">
        <v>678.004459</v>
      </c>
      <c r="AW80" s="56">
        <v>0.33907987879200002</v>
      </c>
      <c r="AX80" s="58">
        <v>707.13328200000001</v>
      </c>
      <c r="AY80" s="56">
        <v>0.26255663471000001</v>
      </c>
      <c r="AZ80" s="58">
        <v>976.46558500000003</v>
      </c>
      <c r="BA80" s="56">
        <v>0.327788401018</v>
      </c>
      <c r="BB80" s="58" t="s">
        <v>55</v>
      </c>
      <c r="BC80" s="56" t="s">
        <v>55</v>
      </c>
    </row>
    <row r="81" spans="1:55" ht="12" x14ac:dyDescent="0.15">
      <c r="A81" s="4" t="s">
        <v>567</v>
      </c>
      <c r="B81" s="19" t="s">
        <v>55</v>
      </c>
      <c r="C81" s="16" t="s">
        <v>55</v>
      </c>
      <c r="D81" s="19" t="s">
        <v>55</v>
      </c>
      <c r="E81" s="16" t="s">
        <v>55</v>
      </c>
      <c r="F81" s="19" t="s">
        <v>55</v>
      </c>
      <c r="G81" s="16" t="s">
        <v>55</v>
      </c>
      <c r="H81" s="19">
        <v>201.547</v>
      </c>
      <c r="I81" s="16">
        <v>0.43933089051099999</v>
      </c>
      <c r="J81" s="19">
        <v>1.3109999999999999</v>
      </c>
      <c r="K81" s="16">
        <v>2.7310906860000001E-3</v>
      </c>
      <c r="L81" s="19">
        <v>1.1419999999999999</v>
      </c>
      <c r="M81" s="16">
        <v>3.2876270640000002E-3</v>
      </c>
      <c r="N81" s="19">
        <v>0.44064599999999998</v>
      </c>
      <c r="O81" s="16">
        <v>1.3685168390000001E-3</v>
      </c>
      <c r="P81" s="19">
        <v>0.31282300000000002</v>
      </c>
      <c r="Q81" s="16">
        <v>1.4642666570000001E-3</v>
      </c>
      <c r="R81" s="19">
        <v>1.7458000000000001E-2</v>
      </c>
      <c r="S81" s="16">
        <v>4.4775353999999999E-5</v>
      </c>
      <c r="T81" s="19" t="s">
        <v>55</v>
      </c>
      <c r="U81" s="16" t="s">
        <v>55</v>
      </c>
      <c r="V81" s="19">
        <v>306.65100000000001</v>
      </c>
      <c r="W81" s="16">
        <v>0.61316219901900004</v>
      </c>
      <c r="X81" s="19">
        <v>285.94</v>
      </c>
      <c r="Y81" s="16">
        <v>0.43477401452100001</v>
      </c>
      <c r="Z81" s="19">
        <v>464.31599999999997</v>
      </c>
      <c r="AA81" s="16">
        <v>0.358907684364</v>
      </c>
      <c r="AB81" s="19">
        <v>701.25300000000004</v>
      </c>
      <c r="AC81" s="56">
        <v>0.55681957138000004</v>
      </c>
      <c r="AD81" s="58">
        <v>479.32299999999998</v>
      </c>
      <c r="AE81" s="56">
        <v>0.34336786666500002</v>
      </c>
      <c r="AF81" s="58">
        <v>569.43399999999997</v>
      </c>
      <c r="AG81" s="56">
        <v>0.35800377346399997</v>
      </c>
      <c r="AH81" s="58">
        <v>836.73800000000006</v>
      </c>
      <c r="AI81" s="56">
        <v>0.460045436152</v>
      </c>
      <c r="AJ81" s="58">
        <v>1052.7149999999999</v>
      </c>
      <c r="AK81" s="56">
        <v>0.58896540611899995</v>
      </c>
      <c r="AL81" s="58">
        <v>775.08500500000002</v>
      </c>
      <c r="AM81" s="56">
        <v>0.45802499123899998</v>
      </c>
      <c r="AN81" s="58">
        <v>789.00737700000002</v>
      </c>
      <c r="AO81" s="56">
        <v>0.620005136801</v>
      </c>
      <c r="AP81" s="58">
        <v>783.570424</v>
      </c>
      <c r="AQ81" s="56">
        <v>0.62593746300399999</v>
      </c>
      <c r="AR81" s="58">
        <v>702.10231999999996</v>
      </c>
      <c r="AS81" s="56">
        <v>0.51855201788500005</v>
      </c>
      <c r="AT81" s="58">
        <v>1062.1999470000001</v>
      </c>
      <c r="AU81" s="56">
        <v>0.58434939661600005</v>
      </c>
      <c r="AV81" s="58">
        <v>1275.9345410000001</v>
      </c>
      <c r="AW81" s="56">
        <v>0.63811339846799997</v>
      </c>
      <c r="AX81" s="58">
        <v>1902.6007179999999</v>
      </c>
      <c r="AY81" s="56">
        <v>0.70643039216400005</v>
      </c>
      <c r="AZ81" s="58">
        <v>1934.143415</v>
      </c>
      <c r="BA81" s="56">
        <v>0.64926996617300003</v>
      </c>
      <c r="BB81" s="58" t="s">
        <v>55</v>
      </c>
      <c r="BC81" s="56" t="s">
        <v>55</v>
      </c>
    </row>
    <row r="82" spans="1:55" x14ac:dyDescent="0.15">
      <c r="A82" s="4"/>
      <c r="B82" s="4"/>
      <c r="C82" s="52"/>
      <c r="D82" s="4"/>
      <c r="E82" s="52"/>
      <c r="F82" s="4"/>
      <c r="G82" s="52"/>
      <c r="H82" s="4"/>
      <c r="I82" s="52"/>
      <c r="J82" s="4"/>
      <c r="K82" s="52"/>
      <c r="L82" s="4"/>
      <c r="M82" s="52"/>
      <c r="N82" s="4"/>
      <c r="O82" s="52"/>
      <c r="P82" s="4"/>
      <c r="Q82" s="52"/>
      <c r="R82" s="4"/>
      <c r="S82" s="52"/>
      <c r="T82" s="4"/>
      <c r="U82" s="52"/>
      <c r="V82" s="4"/>
      <c r="W82" s="52"/>
      <c r="X82" s="4"/>
      <c r="Y82" s="52"/>
      <c r="Z82" s="4"/>
      <c r="AA82" s="52"/>
      <c r="AB82" s="4"/>
      <c r="AD82" s="34"/>
      <c r="AF82" s="34"/>
      <c r="AH82" s="34"/>
      <c r="AJ82" s="34"/>
      <c r="AL82" s="34"/>
      <c r="AN82" s="34"/>
      <c r="AP82" s="34"/>
      <c r="AR82" s="34"/>
      <c r="AT82" s="34"/>
      <c r="AV82" s="34"/>
      <c r="AX82" s="34"/>
      <c r="AZ82" s="34"/>
      <c r="BB82" s="34"/>
    </row>
    <row r="83" spans="1:55" ht="12" x14ac:dyDescent="0.15">
      <c r="A83" s="4" t="s">
        <v>568</v>
      </c>
      <c r="B83" s="19" t="s">
        <v>55</v>
      </c>
      <c r="C83" s="16" t="s">
        <v>55</v>
      </c>
      <c r="D83" s="19" t="s">
        <v>55</v>
      </c>
      <c r="E83" s="16" t="s">
        <v>55</v>
      </c>
      <c r="F83" s="19" t="s">
        <v>55</v>
      </c>
      <c r="G83" s="16" t="s">
        <v>55</v>
      </c>
      <c r="H83" s="19" t="s">
        <v>55</v>
      </c>
      <c r="I83" s="16" t="s">
        <v>55</v>
      </c>
      <c r="J83" s="19" t="s">
        <v>55</v>
      </c>
      <c r="K83" s="16" t="s">
        <v>55</v>
      </c>
      <c r="L83" s="19" t="s">
        <v>55</v>
      </c>
      <c r="M83" s="16" t="s">
        <v>55</v>
      </c>
      <c r="N83" s="19">
        <v>0.17299999999999999</v>
      </c>
      <c r="O83" s="16" t="s">
        <v>55</v>
      </c>
      <c r="P83" s="19">
        <v>0.17899999999999999</v>
      </c>
      <c r="Q83" s="16" t="s">
        <v>55</v>
      </c>
      <c r="R83" s="19">
        <v>0.184</v>
      </c>
      <c r="S83" s="16" t="s">
        <v>55</v>
      </c>
      <c r="T83" s="19" t="s">
        <v>55</v>
      </c>
      <c r="U83" s="16" t="s">
        <v>55</v>
      </c>
      <c r="V83" s="19" t="s">
        <v>55</v>
      </c>
      <c r="W83" s="16" t="s">
        <v>55</v>
      </c>
      <c r="X83" s="19" t="s">
        <v>55</v>
      </c>
      <c r="Y83" s="16" t="s">
        <v>55</v>
      </c>
      <c r="Z83" s="19" t="s">
        <v>55</v>
      </c>
      <c r="AA83" s="16" t="s">
        <v>55</v>
      </c>
      <c r="AB83" s="19">
        <v>0.20699999999999999</v>
      </c>
      <c r="AC83" s="56" t="s">
        <v>55</v>
      </c>
      <c r="AD83" s="58" t="s">
        <v>55</v>
      </c>
      <c r="AE83" s="56" t="s">
        <v>55</v>
      </c>
      <c r="AF83" s="58" t="s">
        <v>55</v>
      </c>
      <c r="AG83" s="56" t="s">
        <v>55</v>
      </c>
      <c r="AH83" s="58" t="s">
        <v>55</v>
      </c>
      <c r="AI83" s="56" t="s">
        <v>55</v>
      </c>
      <c r="AJ83" s="58" t="s">
        <v>55</v>
      </c>
      <c r="AK83" s="56" t="s">
        <v>55</v>
      </c>
      <c r="AL83" s="58" t="s">
        <v>55</v>
      </c>
      <c r="AM83" s="56" t="s">
        <v>55</v>
      </c>
      <c r="AN83" s="58" t="s">
        <v>55</v>
      </c>
      <c r="AO83" s="56" t="s">
        <v>55</v>
      </c>
      <c r="AP83" s="58" t="s">
        <v>55</v>
      </c>
      <c r="AQ83" s="56" t="s">
        <v>55</v>
      </c>
      <c r="AR83" s="58" t="s">
        <v>55</v>
      </c>
      <c r="AS83" s="56" t="s">
        <v>55</v>
      </c>
      <c r="AT83" s="58">
        <v>7.694</v>
      </c>
      <c r="AU83" s="56" t="s">
        <v>55</v>
      </c>
      <c r="AV83" s="58">
        <v>5.5279999999999996</v>
      </c>
      <c r="AW83" s="56" t="s">
        <v>55</v>
      </c>
      <c r="AX83" s="58">
        <v>7.7039999999999997</v>
      </c>
      <c r="AY83" s="56" t="s">
        <v>55</v>
      </c>
      <c r="AZ83" s="58">
        <v>12.148999999999999</v>
      </c>
      <c r="BA83" s="56" t="s">
        <v>55</v>
      </c>
      <c r="BB83" s="58">
        <v>17.030999999999999</v>
      </c>
      <c r="BC83" s="56" t="s">
        <v>55</v>
      </c>
    </row>
    <row r="84" spans="1:55" ht="12" x14ac:dyDescent="0.15">
      <c r="A84" s="4" t="s">
        <v>569</v>
      </c>
      <c r="B84" s="19" t="s">
        <v>55</v>
      </c>
      <c r="C84" s="16" t="s">
        <v>55</v>
      </c>
      <c r="D84" s="19" t="s">
        <v>55</v>
      </c>
      <c r="E84" s="16" t="s">
        <v>55</v>
      </c>
      <c r="F84" s="19" t="s">
        <v>55</v>
      </c>
      <c r="G84" s="16" t="s">
        <v>55</v>
      </c>
      <c r="H84" s="19" t="s">
        <v>55</v>
      </c>
      <c r="I84" s="16" t="s">
        <v>55</v>
      </c>
      <c r="J84" s="19" t="s">
        <v>55</v>
      </c>
      <c r="K84" s="16" t="s">
        <v>55</v>
      </c>
      <c r="L84" s="19" t="s">
        <v>55</v>
      </c>
      <c r="M84" s="16" t="s">
        <v>55</v>
      </c>
      <c r="N84" s="19">
        <v>0.18498200000000001</v>
      </c>
      <c r="O84" s="16" t="s">
        <v>55</v>
      </c>
      <c r="P84" s="19">
        <v>0.204844</v>
      </c>
      <c r="Q84" s="16" t="s">
        <v>55</v>
      </c>
      <c r="R84" s="19">
        <v>0.37827899999999998</v>
      </c>
      <c r="S84" s="16" t="s">
        <v>55</v>
      </c>
      <c r="T84" s="19" t="s">
        <v>55</v>
      </c>
      <c r="U84" s="16" t="s">
        <v>55</v>
      </c>
      <c r="V84" s="19" t="s">
        <v>55</v>
      </c>
      <c r="W84" s="16" t="s">
        <v>55</v>
      </c>
      <c r="X84" s="19" t="s">
        <v>55</v>
      </c>
      <c r="Y84" s="16" t="s">
        <v>55</v>
      </c>
      <c r="Z84" s="19" t="s">
        <v>55</v>
      </c>
      <c r="AA84" s="16" t="s">
        <v>55</v>
      </c>
      <c r="AB84" s="19" t="s">
        <v>55</v>
      </c>
      <c r="AC84" s="56" t="s">
        <v>55</v>
      </c>
      <c r="AD84" s="58" t="s">
        <v>55</v>
      </c>
      <c r="AE84" s="56" t="s">
        <v>55</v>
      </c>
      <c r="AF84" s="58" t="s">
        <v>55</v>
      </c>
      <c r="AG84" s="56" t="s">
        <v>55</v>
      </c>
      <c r="AH84" s="58" t="s">
        <v>55</v>
      </c>
      <c r="AI84" s="56" t="s">
        <v>55</v>
      </c>
      <c r="AJ84" s="58" t="s">
        <v>55</v>
      </c>
      <c r="AK84" s="56" t="s">
        <v>55</v>
      </c>
      <c r="AL84" s="58" t="s">
        <v>55</v>
      </c>
      <c r="AM84" s="56" t="s">
        <v>55</v>
      </c>
      <c r="AN84" s="58" t="s">
        <v>55</v>
      </c>
      <c r="AO84" s="56" t="s">
        <v>55</v>
      </c>
      <c r="AP84" s="58" t="s">
        <v>55</v>
      </c>
      <c r="AQ84" s="56" t="s">
        <v>55</v>
      </c>
      <c r="AR84" s="58" t="s">
        <v>55</v>
      </c>
      <c r="AS84" s="56" t="s">
        <v>55</v>
      </c>
      <c r="AT84" s="58">
        <v>5.0075000000000003</v>
      </c>
      <c r="AU84" s="56" t="s">
        <v>55</v>
      </c>
      <c r="AV84" s="58">
        <v>21.388000000000002</v>
      </c>
      <c r="AW84" s="56" t="s">
        <v>55</v>
      </c>
      <c r="AX84" s="58" t="s">
        <v>55</v>
      </c>
      <c r="AY84" s="56" t="s">
        <v>55</v>
      </c>
      <c r="AZ84" s="58" t="s">
        <v>55</v>
      </c>
      <c r="BA84" s="56" t="s">
        <v>55</v>
      </c>
      <c r="BB84" s="58" t="s">
        <v>55</v>
      </c>
      <c r="BC84" s="56" t="s">
        <v>55</v>
      </c>
    </row>
    <row r="85" spans="1:55" ht="12" x14ac:dyDescent="0.15">
      <c r="A85" s="4" t="s">
        <v>570</v>
      </c>
      <c r="B85" s="19" t="s">
        <v>55</v>
      </c>
      <c r="C85" s="16" t="s">
        <v>55</v>
      </c>
      <c r="D85" s="19" t="s">
        <v>55</v>
      </c>
      <c r="E85" s="16" t="s">
        <v>55</v>
      </c>
      <c r="F85" s="19" t="s">
        <v>55</v>
      </c>
      <c r="G85" s="16" t="s">
        <v>55</v>
      </c>
      <c r="H85" s="19" t="s">
        <v>55</v>
      </c>
      <c r="I85" s="16" t="s">
        <v>55</v>
      </c>
      <c r="J85" s="19" t="s">
        <v>55</v>
      </c>
      <c r="K85" s="16" t="s">
        <v>55</v>
      </c>
      <c r="L85" s="19" t="s">
        <v>55</v>
      </c>
      <c r="M85" s="16" t="s">
        <v>55</v>
      </c>
      <c r="N85" s="19">
        <v>0.18498200000000001</v>
      </c>
      <c r="O85" s="16" t="s">
        <v>55</v>
      </c>
      <c r="P85" s="19">
        <v>0.19611100000000001</v>
      </c>
      <c r="Q85" s="16" t="s">
        <v>55</v>
      </c>
      <c r="R85" s="19">
        <v>0.37827899999999998</v>
      </c>
      <c r="S85" s="16" t="s">
        <v>55</v>
      </c>
      <c r="T85" s="19" t="s">
        <v>55</v>
      </c>
      <c r="U85" s="16" t="s">
        <v>55</v>
      </c>
      <c r="V85" s="19" t="s">
        <v>55</v>
      </c>
      <c r="W85" s="16" t="s">
        <v>55</v>
      </c>
      <c r="X85" s="19" t="s">
        <v>55</v>
      </c>
      <c r="Y85" s="16" t="s">
        <v>55</v>
      </c>
      <c r="Z85" s="19" t="s">
        <v>55</v>
      </c>
      <c r="AA85" s="16" t="s">
        <v>55</v>
      </c>
      <c r="AB85" s="19" t="s">
        <v>55</v>
      </c>
      <c r="AC85" s="56" t="s">
        <v>55</v>
      </c>
      <c r="AD85" s="58" t="s">
        <v>55</v>
      </c>
      <c r="AE85" s="56" t="s">
        <v>55</v>
      </c>
      <c r="AF85" s="58" t="s">
        <v>55</v>
      </c>
      <c r="AG85" s="56" t="s">
        <v>55</v>
      </c>
      <c r="AH85" s="58" t="s">
        <v>55</v>
      </c>
      <c r="AI85" s="56" t="s">
        <v>55</v>
      </c>
      <c r="AJ85" s="58" t="s">
        <v>55</v>
      </c>
      <c r="AK85" s="56" t="s">
        <v>55</v>
      </c>
      <c r="AL85" s="58" t="s">
        <v>55</v>
      </c>
      <c r="AM85" s="56" t="s">
        <v>55</v>
      </c>
      <c r="AN85" s="58" t="s">
        <v>55</v>
      </c>
      <c r="AO85" s="56" t="s">
        <v>55</v>
      </c>
      <c r="AP85" s="58" t="s">
        <v>55</v>
      </c>
      <c r="AQ85" s="56" t="s">
        <v>55</v>
      </c>
      <c r="AR85" s="58" t="s">
        <v>55</v>
      </c>
      <c r="AS85" s="56" t="s">
        <v>55</v>
      </c>
      <c r="AT85" s="58">
        <v>5.0075000000000003</v>
      </c>
      <c r="AU85" s="56" t="s">
        <v>55</v>
      </c>
      <c r="AV85" s="58" t="s">
        <v>55</v>
      </c>
      <c r="AW85" s="56" t="s">
        <v>55</v>
      </c>
      <c r="AX85" s="58">
        <v>6.6950000000000003</v>
      </c>
      <c r="AY85" s="56" t="s">
        <v>55</v>
      </c>
      <c r="AZ85" s="58">
        <v>13.566000000000001</v>
      </c>
      <c r="BA85" s="56" t="s">
        <v>55</v>
      </c>
      <c r="BB85" s="58" t="s">
        <v>55</v>
      </c>
      <c r="BC85" s="56" t="s">
        <v>55</v>
      </c>
    </row>
    <row r="86" spans="1:55" ht="12" x14ac:dyDescent="0.15">
      <c r="A86" s="4" t="s">
        <v>571</v>
      </c>
      <c r="B86" s="19" t="s">
        <v>55</v>
      </c>
      <c r="C86" s="16" t="s">
        <v>55</v>
      </c>
      <c r="D86" s="19" t="s">
        <v>55</v>
      </c>
      <c r="E86" s="16" t="s">
        <v>55</v>
      </c>
      <c r="F86" s="19" t="s">
        <v>55</v>
      </c>
      <c r="G86" s="16" t="s">
        <v>55</v>
      </c>
      <c r="H86" s="19" t="s">
        <v>55</v>
      </c>
      <c r="I86" s="16" t="s">
        <v>55</v>
      </c>
      <c r="J86" s="19" t="s">
        <v>55</v>
      </c>
      <c r="K86" s="16" t="s">
        <v>55</v>
      </c>
      <c r="L86" s="19" t="s">
        <v>55</v>
      </c>
      <c r="M86" s="16" t="s">
        <v>55</v>
      </c>
      <c r="N86" s="19">
        <v>0.17069500000000001</v>
      </c>
      <c r="O86" s="16" t="s">
        <v>55</v>
      </c>
      <c r="P86" s="19">
        <v>0.19611100000000001</v>
      </c>
      <c r="Q86" s="16" t="s">
        <v>55</v>
      </c>
      <c r="R86" s="19">
        <v>0.14549200000000001</v>
      </c>
      <c r="S86" s="16" t="s">
        <v>55</v>
      </c>
      <c r="T86" s="19" t="s">
        <v>55</v>
      </c>
      <c r="U86" s="16" t="s">
        <v>55</v>
      </c>
      <c r="V86" s="19" t="s">
        <v>55</v>
      </c>
      <c r="W86" s="16" t="s">
        <v>55</v>
      </c>
      <c r="X86" s="19" t="s">
        <v>55</v>
      </c>
      <c r="Y86" s="16" t="s">
        <v>55</v>
      </c>
      <c r="Z86" s="19" t="s">
        <v>55</v>
      </c>
      <c r="AA86" s="16" t="s">
        <v>55</v>
      </c>
      <c r="AB86" s="19" t="s">
        <v>55</v>
      </c>
      <c r="AC86" s="56" t="s">
        <v>55</v>
      </c>
      <c r="AD86" s="58" t="s">
        <v>55</v>
      </c>
      <c r="AE86" s="56" t="s">
        <v>55</v>
      </c>
      <c r="AF86" s="58" t="s">
        <v>55</v>
      </c>
      <c r="AG86" s="56" t="s">
        <v>55</v>
      </c>
      <c r="AH86" s="58" t="s">
        <v>55</v>
      </c>
      <c r="AI86" s="56" t="s">
        <v>55</v>
      </c>
      <c r="AJ86" s="58" t="s">
        <v>55</v>
      </c>
      <c r="AK86" s="56" t="s">
        <v>55</v>
      </c>
      <c r="AL86" s="58" t="s">
        <v>55</v>
      </c>
      <c r="AM86" s="56" t="s">
        <v>55</v>
      </c>
      <c r="AN86" s="58" t="s">
        <v>55</v>
      </c>
      <c r="AO86" s="56" t="s">
        <v>55</v>
      </c>
      <c r="AP86" s="58" t="s">
        <v>55</v>
      </c>
      <c r="AQ86" s="56" t="s">
        <v>55</v>
      </c>
      <c r="AR86" s="58" t="s">
        <v>55</v>
      </c>
      <c r="AS86" s="56" t="s">
        <v>55</v>
      </c>
      <c r="AT86" s="58">
        <v>5.0075000000000003</v>
      </c>
      <c r="AU86" s="56" t="s">
        <v>55</v>
      </c>
      <c r="AV86" s="58" t="s">
        <v>55</v>
      </c>
      <c r="AW86" s="56" t="s">
        <v>55</v>
      </c>
      <c r="AX86" s="58" t="s">
        <v>55</v>
      </c>
      <c r="AY86" s="56" t="s">
        <v>55</v>
      </c>
      <c r="AZ86" s="58" t="s">
        <v>55</v>
      </c>
      <c r="BA86" s="56" t="s">
        <v>55</v>
      </c>
      <c r="BB86" s="58" t="s">
        <v>55</v>
      </c>
      <c r="BC86" s="56" t="s">
        <v>55</v>
      </c>
    </row>
    <row r="87" spans="1:55" ht="12" x14ac:dyDescent="0.15">
      <c r="A87" s="4" t="s">
        <v>572</v>
      </c>
      <c r="B87" s="19" t="s">
        <v>55</v>
      </c>
      <c r="C87" s="16" t="s">
        <v>55</v>
      </c>
      <c r="D87" s="19" t="s">
        <v>55</v>
      </c>
      <c r="E87" s="16" t="s">
        <v>55</v>
      </c>
      <c r="F87" s="19" t="s">
        <v>55</v>
      </c>
      <c r="G87" s="16" t="s">
        <v>55</v>
      </c>
      <c r="H87" s="19" t="s">
        <v>55</v>
      </c>
      <c r="I87" s="16" t="s">
        <v>55</v>
      </c>
      <c r="J87" s="19" t="s">
        <v>55</v>
      </c>
      <c r="K87" s="16" t="s">
        <v>55</v>
      </c>
      <c r="L87" s="19" t="s">
        <v>55</v>
      </c>
      <c r="M87" s="16" t="s">
        <v>55</v>
      </c>
      <c r="N87" s="19">
        <v>0.17069500000000001</v>
      </c>
      <c r="O87" s="16" t="s">
        <v>55</v>
      </c>
      <c r="P87" s="19">
        <v>0.19611100000000001</v>
      </c>
      <c r="Q87" s="16" t="s">
        <v>55</v>
      </c>
      <c r="R87" s="19">
        <v>0.14549200000000001</v>
      </c>
      <c r="S87" s="16" t="s">
        <v>55</v>
      </c>
      <c r="T87" s="19" t="s">
        <v>55</v>
      </c>
      <c r="U87" s="16" t="s">
        <v>55</v>
      </c>
      <c r="V87" s="19" t="s">
        <v>55</v>
      </c>
      <c r="W87" s="16" t="s">
        <v>55</v>
      </c>
      <c r="X87" s="19" t="s">
        <v>55</v>
      </c>
      <c r="Y87" s="16" t="s">
        <v>55</v>
      </c>
      <c r="Z87" s="19" t="s">
        <v>55</v>
      </c>
      <c r="AA87" s="16" t="s">
        <v>55</v>
      </c>
      <c r="AB87" s="19" t="s">
        <v>55</v>
      </c>
      <c r="AC87" s="56" t="s">
        <v>55</v>
      </c>
      <c r="AD87" s="58" t="s">
        <v>55</v>
      </c>
      <c r="AE87" s="56" t="s">
        <v>55</v>
      </c>
      <c r="AF87" s="58" t="s">
        <v>55</v>
      </c>
      <c r="AG87" s="56" t="s">
        <v>55</v>
      </c>
      <c r="AH87" s="58" t="s">
        <v>55</v>
      </c>
      <c r="AI87" s="56" t="s">
        <v>55</v>
      </c>
      <c r="AJ87" s="58" t="s">
        <v>55</v>
      </c>
      <c r="AK87" s="56" t="s">
        <v>55</v>
      </c>
      <c r="AL87" s="58" t="s">
        <v>55</v>
      </c>
      <c r="AM87" s="56" t="s">
        <v>55</v>
      </c>
      <c r="AN87" s="58" t="s">
        <v>55</v>
      </c>
      <c r="AO87" s="56" t="s">
        <v>55</v>
      </c>
      <c r="AP87" s="58" t="s">
        <v>55</v>
      </c>
      <c r="AQ87" s="56" t="s">
        <v>55</v>
      </c>
      <c r="AR87" s="58" t="s">
        <v>55</v>
      </c>
      <c r="AS87" s="56" t="s">
        <v>55</v>
      </c>
      <c r="AT87" s="58">
        <v>5.0075000000000003</v>
      </c>
      <c r="AU87" s="56" t="s">
        <v>55</v>
      </c>
      <c r="AV87" s="58" t="s">
        <v>55</v>
      </c>
      <c r="AW87" s="56" t="s">
        <v>55</v>
      </c>
      <c r="AX87" s="58">
        <v>39.823999999999998</v>
      </c>
      <c r="AY87" s="56" t="s">
        <v>55</v>
      </c>
      <c r="AZ87" s="58">
        <v>36.018999999999998</v>
      </c>
      <c r="BA87" s="56" t="s">
        <v>55</v>
      </c>
      <c r="BB87" s="58" t="s">
        <v>55</v>
      </c>
      <c r="BC87" s="56" t="s">
        <v>55</v>
      </c>
    </row>
    <row r="88" spans="1:55" ht="12" x14ac:dyDescent="0.15">
      <c r="A88" s="4" t="s">
        <v>573</v>
      </c>
      <c r="B88" s="19" t="s">
        <v>55</v>
      </c>
      <c r="C88" s="16" t="s">
        <v>55</v>
      </c>
      <c r="D88" s="19" t="s">
        <v>55</v>
      </c>
      <c r="E88" s="16" t="s">
        <v>55</v>
      </c>
      <c r="F88" s="19" t="s">
        <v>55</v>
      </c>
      <c r="G88" s="16" t="s">
        <v>55</v>
      </c>
      <c r="H88" s="19" t="s">
        <v>55</v>
      </c>
      <c r="I88" s="16" t="s">
        <v>55</v>
      </c>
      <c r="J88" s="19" t="s">
        <v>55</v>
      </c>
      <c r="K88" s="16" t="s">
        <v>55</v>
      </c>
      <c r="L88" s="19" t="s">
        <v>55</v>
      </c>
      <c r="M88" s="16" t="s">
        <v>55</v>
      </c>
      <c r="N88" s="19">
        <v>0.88435399999999997</v>
      </c>
      <c r="O88" s="16" t="s">
        <v>55</v>
      </c>
      <c r="P88" s="19">
        <v>0.97217699999999996</v>
      </c>
      <c r="Q88" s="16" t="s">
        <v>55</v>
      </c>
      <c r="R88" s="19">
        <v>1.2315419999999999</v>
      </c>
      <c r="S88" s="16" t="s">
        <v>55</v>
      </c>
      <c r="T88" s="19" t="s">
        <v>55</v>
      </c>
      <c r="U88" s="16" t="s">
        <v>55</v>
      </c>
      <c r="V88" s="19" t="s">
        <v>55</v>
      </c>
      <c r="W88" s="16" t="s">
        <v>55</v>
      </c>
      <c r="X88" s="19" t="s">
        <v>55</v>
      </c>
      <c r="Y88" s="16" t="s">
        <v>55</v>
      </c>
      <c r="Z88" s="19" t="s">
        <v>55</v>
      </c>
      <c r="AA88" s="16" t="s">
        <v>55</v>
      </c>
      <c r="AB88" s="19">
        <v>0.20699999999999999</v>
      </c>
      <c r="AC88" s="56" t="s">
        <v>55</v>
      </c>
      <c r="AD88" s="58" t="s">
        <v>55</v>
      </c>
      <c r="AE88" s="56" t="s">
        <v>55</v>
      </c>
      <c r="AF88" s="58" t="s">
        <v>55</v>
      </c>
      <c r="AG88" s="56" t="s">
        <v>55</v>
      </c>
      <c r="AH88" s="58" t="s">
        <v>55</v>
      </c>
      <c r="AI88" s="56" t="s">
        <v>55</v>
      </c>
      <c r="AJ88" s="58" t="s">
        <v>55</v>
      </c>
      <c r="AK88" s="56" t="s">
        <v>55</v>
      </c>
      <c r="AL88" s="58" t="s">
        <v>55</v>
      </c>
      <c r="AM88" s="56" t="s">
        <v>55</v>
      </c>
      <c r="AN88" s="58" t="s">
        <v>55</v>
      </c>
      <c r="AO88" s="56" t="s">
        <v>55</v>
      </c>
      <c r="AP88" s="58" t="s">
        <v>55</v>
      </c>
      <c r="AQ88" s="56" t="s">
        <v>55</v>
      </c>
      <c r="AR88" s="58" t="s">
        <v>55</v>
      </c>
      <c r="AS88" s="56" t="s">
        <v>55</v>
      </c>
      <c r="AT88" s="58">
        <v>27.724</v>
      </c>
      <c r="AU88" s="56" t="s">
        <v>55</v>
      </c>
      <c r="AV88" s="58">
        <v>26.916</v>
      </c>
      <c r="AW88" s="56" t="s">
        <v>55</v>
      </c>
      <c r="AX88" s="58">
        <v>54.222999999999999</v>
      </c>
      <c r="AY88" s="56" t="s">
        <v>55</v>
      </c>
      <c r="AZ88" s="58">
        <v>61.734000000000002</v>
      </c>
      <c r="BA88" s="56" t="s">
        <v>55</v>
      </c>
      <c r="BB88" s="58">
        <v>17.030999999999999</v>
      </c>
      <c r="BC88" s="56" t="s">
        <v>55</v>
      </c>
    </row>
    <row r="89" spans="1:55" ht="12" x14ac:dyDescent="0.15">
      <c r="A89" s="4" t="s">
        <v>574</v>
      </c>
      <c r="B89" s="19" t="s">
        <v>55</v>
      </c>
      <c r="C89" s="16" t="s">
        <v>55</v>
      </c>
      <c r="D89" s="19" t="s">
        <v>55</v>
      </c>
      <c r="E89" s="16" t="s">
        <v>55</v>
      </c>
      <c r="F89" s="19" t="s">
        <v>55</v>
      </c>
      <c r="G89" s="16" t="s">
        <v>55</v>
      </c>
      <c r="H89" s="19">
        <v>1.5469999999999999</v>
      </c>
      <c r="I89" s="16" t="s">
        <v>55</v>
      </c>
      <c r="J89" s="19">
        <v>1.3109999999999999</v>
      </c>
      <c r="K89" s="16" t="s">
        <v>55</v>
      </c>
      <c r="L89" s="19">
        <v>1.1419999999999999</v>
      </c>
      <c r="M89" s="16" t="s">
        <v>55</v>
      </c>
      <c r="N89" s="19">
        <v>0.44064599999999998</v>
      </c>
      <c r="O89" s="16" t="s">
        <v>55</v>
      </c>
      <c r="P89" s="19">
        <v>0.31282300000000002</v>
      </c>
      <c r="Q89" s="16" t="s">
        <v>55</v>
      </c>
      <c r="R89" s="19">
        <v>1.7458000000000001E-2</v>
      </c>
      <c r="S89" s="16" t="s">
        <v>55</v>
      </c>
      <c r="T89" s="19" t="s">
        <v>55</v>
      </c>
      <c r="U89" s="16" t="s">
        <v>55</v>
      </c>
      <c r="V89" s="19" t="s">
        <v>55</v>
      </c>
      <c r="W89" s="16" t="s">
        <v>55</v>
      </c>
      <c r="X89" s="19" t="s">
        <v>55</v>
      </c>
      <c r="Y89" s="16" t="s">
        <v>55</v>
      </c>
      <c r="Z89" s="19" t="s">
        <v>55</v>
      </c>
      <c r="AA89" s="16" t="s">
        <v>55</v>
      </c>
      <c r="AB89" s="19" t="s">
        <v>55</v>
      </c>
      <c r="AC89" s="56" t="s">
        <v>55</v>
      </c>
      <c r="AD89" s="58" t="s">
        <v>55</v>
      </c>
      <c r="AE89" s="56" t="s">
        <v>55</v>
      </c>
      <c r="AF89" s="58" t="s">
        <v>55</v>
      </c>
      <c r="AG89" s="56" t="s">
        <v>55</v>
      </c>
      <c r="AH89" s="58" t="s">
        <v>55</v>
      </c>
      <c r="AI89" s="56" t="s">
        <v>55</v>
      </c>
      <c r="AJ89" s="58" t="s">
        <v>55</v>
      </c>
      <c r="AK89" s="56" t="s">
        <v>55</v>
      </c>
      <c r="AL89" s="58" t="s">
        <v>55</v>
      </c>
      <c r="AM89" s="56" t="s">
        <v>55</v>
      </c>
      <c r="AN89" s="58" t="s">
        <v>55</v>
      </c>
      <c r="AO89" s="56" t="s">
        <v>55</v>
      </c>
      <c r="AP89" s="58" t="s">
        <v>55</v>
      </c>
      <c r="AQ89" s="56" t="s">
        <v>55</v>
      </c>
      <c r="AR89" s="58" t="s">
        <v>55</v>
      </c>
      <c r="AS89" s="56" t="s">
        <v>55</v>
      </c>
      <c r="AT89" s="58">
        <v>10.173</v>
      </c>
      <c r="AU89" s="56" t="s">
        <v>55</v>
      </c>
      <c r="AV89" s="58">
        <v>4.1580000000000004</v>
      </c>
      <c r="AW89" s="56" t="s">
        <v>55</v>
      </c>
      <c r="AX89" s="58" t="s">
        <v>55</v>
      </c>
      <c r="AY89" s="56" t="s">
        <v>55</v>
      </c>
      <c r="AZ89" s="58" t="s">
        <v>55</v>
      </c>
      <c r="BA89" s="56" t="s">
        <v>55</v>
      </c>
      <c r="BB89" s="58">
        <v>55.106000000000002</v>
      </c>
      <c r="BC89" s="56" t="s">
        <v>55</v>
      </c>
    </row>
    <row r="90" spans="1:55" ht="12" x14ac:dyDescent="0.15">
      <c r="A90" s="4" t="s">
        <v>575</v>
      </c>
      <c r="B90" s="19" t="s">
        <v>55</v>
      </c>
      <c r="C90" s="16" t="s">
        <v>55</v>
      </c>
      <c r="D90" s="19" t="s">
        <v>55</v>
      </c>
      <c r="E90" s="16" t="s">
        <v>55</v>
      </c>
      <c r="F90" s="19" t="s">
        <v>55</v>
      </c>
      <c r="G90" s="16" t="s">
        <v>55</v>
      </c>
      <c r="H90" s="19" t="s">
        <v>55</v>
      </c>
      <c r="I90" s="16" t="s">
        <v>55</v>
      </c>
      <c r="J90" s="19" t="s">
        <v>55</v>
      </c>
      <c r="K90" s="16" t="s">
        <v>55</v>
      </c>
      <c r="L90" s="19" t="s">
        <v>55</v>
      </c>
      <c r="M90" s="16" t="s">
        <v>55</v>
      </c>
      <c r="N90" s="19" t="s">
        <v>55</v>
      </c>
      <c r="O90" s="16" t="s">
        <v>55</v>
      </c>
      <c r="P90" s="19" t="s">
        <v>55</v>
      </c>
      <c r="Q90" s="16" t="s">
        <v>55</v>
      </c>
      <c r="R90" s="19" t="s">
        <v>55</v>
      </c>
      <c r="S90" s="16" t="s">
        <v>55</v>
      </c>
      <c r="T90" s="19" t="s">
        <v>55</v>
      </c>
      <c r="U90" s="16" t="s">
        <v>55</v>
      </c>
      <c r="V90" s="19" t="s">
        <v>55</v>
      </c>
      <c r="W90" s="16" t="s">
        <v>55</v>
      </c>
      <c r="X90" s="19" t="s">
        <v>55</v>
      </c>
      <c r="Y90" s="16" t="s">
        <v>55</v>
      </c>
      <c r="Z90" s="19" t="s">
        <v>55</v>
      </c>
      <c r="AA90" s="16" t="s">
        <v>55</v>
      </c>
      <c r="AB90" s="19" t="s">
        <v>55</v>
      </c>
      <c r="AC90" s="56" t="s">
        <v>55</v>
      </c>
      <c r="AD90" s="58" t="s">
        <v>55</v>
      </c>
      <c r="AE90" s="56" t="s">
        <v>55</v>
      </c>
      <c r="AF90" s="58" t="s">
        <v>55</v>
      </c>
      <c r="AG90" s="56" t="s">
        <v>55</v>
      </c>
      <c r="AH90" s="58" t="s">
        <v>55</v>
      </c>
      <c r="AI90" s="56" t="s">
        <v>55</v>
      </c>
      <c r="AJ90" s="58" t="s">
        <v>55</v>
      </c>
      <c r="AK90" s="56" t="s">
        <v>55</v>
      </c>
      <c r="AL90" s="58" t="s">
        <v>55</v>
      </c>
      <c r="AM90" s="56" t="s">
        <v>55</v>
      </c>
      <c r="AN90" s="58" t="s">
        <v>55</v>
      </c>
      <c r="AO90" s="56" t="s">
        <v>55</v>
      </c>
      <c r="AP90" s="58" t="s">
        <v>55</v>
      </c>
      <c r="AQ90" s="56" t="s">
        <v>55</v>
      </c>
      <c r="AR90" s="58" t="s">
        <v>55</v>
      </c>
      <c r="AS90" s="56" t="s">
        <v>55</v>
      </c>
      <c r="AT90" s="58" t="s">
        <v>55</v>
      </c>
      <c r="AU90" s="56" t="s">
        <v>55</v>
      </c>
      <c r="AV90" s="58" t="s">
        <v>55</v>
      </c>
      <c r="AW90" s="56" t="s">
        <v>55</v>
      </c>
      <c r="AX90" s="58" t="s">
        <v>55</v>
      </c>
      <c r="AY90" s="56" t="s">
        <v>55</v>
      </c>
      <c r="AZ90" s="58">
        <v>13.94</v>
      </c>
      <c r="BA90" s="56" t="s">
        <v>55</v>
      </c>
      <c r="BB90" s="58" t="s">
        <v>55</v>
      </c>
      <c r="BC90" s="56" t="s">
        <v>55</v>
      </c>
    </row>
    <row r="91" spans="1:55" x14ac:dyDescent="0.15">
      <c r="A91" s="4"/>
      <c r="B91" s="4"/>
      <c r="C91" s="52"/>
      <c r="D91" s="4"/>
      <c r="E91" s="52"/>
      <c r="F91" s="4"/>
      <c r="G91" s="52"/>
      <c r="H91" s="4"/>
      <c r="I91" s="52"/>
      <c r="J91" s="4"/>
      <c r="K91" s="52"/>
      <c r="L91" s="4"/>
      <c r="M91" s="52"/>
      <c r="N91" s="4"/>
      <c r="O91" s="52"/>
      <c r="P91" s="4"/>
      <c r="Q91" s="52"/>
      <c r="R91" s="4"/>
      <c r="S91" s="52"/>
      <c r="T91" s="4"/>
      <c r="U91" s="52"/>
      <c r="V91" s="4"/>
      <c r="W91" s="52"/>
      <c r="X91" s="4"/>
      <c r="Y91" s="52"/>
      <c r="Z91" s="4"/>
      <c r="AA91" s="52"/>
      <c r="AB91" s="4"/>
      <c r="AD91" s="34"/>
      <c r="AF91" s="34"/>
      <c r="AH91" s="34"/>
      <c r="AJ91" s="34"/>
      <c r="AL91" s="34"/>
      <c r="AN91" s="34"/>
      <c r="AP91" s="34"/>
      <c r="AR91" s="34"/>
      <c r="AT91" s="34"/>
      <c r="AV91" s="34"/>
      <c r="AX91" s="34"/>
      <c r="AZ91" s="34"/>
      <c r="BB91" s="34"/>
    </row>
    <row r="92" spans="1:55" ht="12" x14ac:dyDescent="0.15">
      <c r="A92" s="4" t="s">
        <v>576</v>
      </c>
      <c r="B92" s="19" t="s">
        <v>55</v>
      </c>
      <c r="C92" s="16" t="s">
        <v>55</v>
      </c>
      <c r="D92" s="19" t="s">
        <v>55</v>
      </c>
      <c r="E92" s="16" t="s">
        <v>55</v>
      </c>
      <c r="F92" s="19" t="s">
        <v>55</v>
      </c>
      <c r="G92" s="16" t="s">
        <v>55</v>
      </c>
      <c r="H92" s="19" t="s">
        <v>55</v>
      </c>
      <c r="I92" s="16" t="s">
        <v>55</v>
      </c>
      <c r="J92" s="19" t="s">
        <v>55</v>
      </c>
      <c r="K92" s="16" t="s">
        <v>55</v>
      </c>
      <c r="L92" s="19">
        <v>2.9740000000000002</v>
      </c>
      <c r="M92" s="16" t="s">
        <v>55</v>
      </c>
      <c r="N92" s="19">
        <v>2.9609999999999999</v>
      </c>
      <c r="O92" s="16" t="s">
        <v>55</v>
      </c>
      <c r="P92" s="19">
        <v>3.7909999999999999</v>
      </c>
      <c r="Q92" s="16" t="s">
        <v>55</v>
      </c>
      <c r="R92" s="19">
        <v>3.9449999999999998</v>
      </c>
      <c r="S92" s="16" t="s">
        <v>55</v>
      </c>
      <c r="T92" s="19" t="s">
        <v>55</v>
      </c>
      <c r="U92" s="16" t="s">
        <v>55</v>
      </c>
      <c r="V92" s="19" t="s">
        <v>55</v>
      </c>
      <c r="W92" s="16" t="s">
        <v>55</v>
      </c>
      <c r="X92" s="19" t="s">
        <v>55</v>
      </c>
      <c r="Y92" s="16" t="s">
        <v>55</v>
      </c>
      <c r="Z92" s="19" t="s">
        <v>55</v>
      </c>
      <c r="AA92" s="16" t="s">
        <v>55</v>
      </c>
      <c r="AB92" s="19" t="s">
        <v>55</v>
      </c>
      <c r="AC92" s="56" t="s">
        <v>55</v>
      </c>
      <c r="AD92" s="58" t="s">
        <v>55</v>
      </c>
      <c r="AE92" s="56" t="s">
        <v>55</v>
      </c>
      <c r="AF92" s="58" t="s">
        <v>55</v>
      </c>
      <c r="AG92" s="56" t="s">
        <v>55</v>
      </c>
      <c r="AH92" s="58" t="s">
        <v>55</v>
      </c>
      <c r="AI92" s="56" t="s">
        <v>55</v>
      </c>
      <c r="AJ92" s="58" t="s">
        <v>55</v>
      </c>
      <c r="AK92" s="56" t="s">
        <v>55</v>
      </c>
      <c r="AL92" s="58" t="s">
        <v>55</v>
      </c>
      <c r="AM92" s="56" t="s">
        <v>55</v>
      </c>
      <c r="AN92" s="58" t="s">
        <v>55</v>
      </c>
      <c r="AO92" s="56" t="s">
        <v>55</v>
      </c>
      <c r="AP92" s="58" t="s">
        <v>55</v>
      </c>
      <c r="AQ92" s="56" t="s">
        <v>55</v>
      </c>
      <c r="AR92" s="58" t="s">
        <v>55</v>
      </c>
      <c r="AS92" s="56" t="s">
        <v>55</v>
      </c>
      <c r="AT92" s="58" t="s">
        <v>55</v>
      </c>
      <c r="AU92" s="56" t="s">
        <v>55</v>
      </c>
      <c r="AV92" s="58" t="s">
        <v>55</v>
      </c>
      <c r="AW92" s="56" t="s">
        <v>55</v>
      </c>
      <c r="AX92" s="58" t="s">
        <v>55</v>
      </c>
      <c r="AY92" s="56" t="s">
        <v>55</v>
      </c>
      <c r="AZ92" s="58" t="s">
        <v>55</v>
      </c>
      <c r="BA92" s="56" t="s">
        <v>55</v>
      </c>
      <c r="BB92" s="58" t="s">
        <v>55</v>
      </c>
      <c r="BC92" s="56" t="s">
        <v>55</v>
      </c>
    </row>
    <row r="93" spans="1:55" ht="12" x14ac:dyDescent="0.15">
      <c r="A93" s="4" t="s">
        <v>577</v>
      </c>
      <c r="B93" s="19" t="s">
        <v>55</v>
      </c>
      <c r="C93" s="16" t="s">
        <v>55</v>
      </c>
      <c r="D93" s="19" t="s">
        <v>55</v>
      </c>
      <c r="E93" s="16" t="s">
        <v>55</v>
      </c>
      <c r="F93" s="19" t="s">
        <v>55</v>
      </c>
      <c r="G93" s="16" t="s">
        <v>55</v>
      </c>
      <c r="H93" s="19" t="s">
        <v>55</v>
      </c>
      <c r="I93" s="16" t="s">
        <v>55</v>
      </c>
      <c r="J93" s="19" t="s">
        <v>55</v>
      </c>
      <c r="K93" s="16" t="s">
        <v>55</v>
      </c>
      <c r="L93" s="19">
        <v>3.032</v>
      </c>
      <c r="M93" s="16" t="s">
        <v>55</v>
      </c>
      <c r="N93" s="19">
        <v>3.06</v>
      </c>
      <c r="O93" s="16" t="s">
        <v>55</v>
      </c>
      <c r="P93" s="19">
        <v>3.7909999999999999</v>
      </c>
      <c r="Q93" s="16" t="s">
        <v>55</v>
      </c>
      <c r="R93" s="19">
        <v>3.9449999999999998</v>
      </c>
      <c r="S93" s="16" t="s">
        <v>55</v>
      </c>
      <c r="T93" s="19" t="s">
        <v>55</v>
      </c>
      <c r="U93" s="16" t="s">
        <v>55</v>
      </c>
      <c r="V93" s="19" t="s">
        <v>55</v>
      </c>
      <c r="W93" s="16" t="s">
        <v>55</v>
      </c>
      <c r="X93" s="19" t="s">
        <v>55</v>
      </c>
      <c r="Y93" s="16" t="s">
        <v>55</v>
      </c>
      <c r="Z93" s="19" t="s">
        <v>55</v>
      </c>
      <c r="AA93" s="16" t="s">
        <v>55</v>
      </c>
      <c r="AB93" s="19" t="s">
        <v>55</v>
      </c>
      <c r="AC93" s="56" t="s">
        <v>55</v>
      </c>
      <c r="AD93" s="58" t="s">
        <v>55</v>
      </c>
      <c r="AE93" s="56" t="s">
        <v>55</v>
      </c>
      <c r="AF93" s="58" t="s">
        <v>55</v>
      </c>
      <c r="AG93" s="56" t="s">
        <v>55</v>
      </c>
      <c r="AH93" s="58" t="s">
        <v>55</v>
      </c>
      <c r="AI93" s="56" t="s">
        <v>55</v>
      </c>
      <c r="AJ93" s="58" t="s">
        <v>55</v>
      </c>
      <c r="AK93" s="56" t="s">
        <v>55</v>
      </c>
      <c r="AL93" s="58" t="s">
        <v>55</v>
      </c>
      <c r="AM93" s="56" t="s">
        <v>55</v>
      </c>
      <c r="AN93" s="58" t="s">
        <v>55</v>
      </c>
      <c r="AO93" s="56" t="s">
        <v>55</v>
      </c>
      <c r="AP93" s="58" t="s">
        <v>55</v>
      </c>
      <c r="AQ93" s="56" t="s">
        <v>55</v>
      </c>
      <c r="AR93" s="58" t="s">
        <v>55</v>
      </c>
      <c r="AS93" s="56" t="s">
        <v>55</v>
      </c>
      <c r="AT93" s="58" t="s">
        <v>55</v>
      </c>
      <c r="AU93" s="56" t="s">
        <v>55</v>
      </c>
      <c r="AV93" s="58" t="s">
        <v>55</v>
      </c>
      <c r="AW93" s="56" t="s">
        <v>55</v>
      </c>
      <c r="AX93" s="58" t="s">
        <v>55</v>
      </c>
      <c r="AY93" s="56" t="s">
        <v>55</v>
      </c>
      <c r="AZ93" s="58" t="s">
        <v>55</v>
      </c>
      <c r="BA93" s="56" t="s">
        <v>55</v>
      </c>
      <c r="BB93" s="58" t="s">
        <v>55</v>
      </c>
      <c r="BC93" s="56" t="s">
        <v>55</v>
      </c>
    </row>
    <row r="94" spans="1:55" ht="12" x14ac:dyDescent="0.15">
      <c r="A94" s="4" t="s">
        <v>578</v>
      </c>
      <c r="B94" s="19" t="s">
        <v>55</v>
      </c>
      <c r="C94" s="16" t="s">
        <v>55</v>
      </c>
      <c r="D94" s="19" t="s">
        <v>55</v>
      </c>
      <c r="E94" s="16" t="s">
        <v>55</v>
      </c>
      <c r="F94" s="19" t="s">
        <v>55</v>
      </c>
      <c r="G94" s="16" t="s">
        <v>55</v>
      </c>
      <c r="H94" s="19" t="s">
        <v>55</v>
      </c>
      <c r="I94" s="16" t="s">
        <v>55</v>
      </c>
      <c r="J94" s="19" t="s">
        <v>55</v>
      </c>
      <c r="K94" s="16" t="s">
        <v>55</v>
      </c>
      <c r="L94" s="19">
        <v>3.1349999999999998</v>
      </c>
      <c r="M94" s="16" t="s">
        <v>55</v>
      </c>
      <c r="N94" s="19">
        <v>3.06</v>
      </c>
      <c r="O94" s="16" t="s">
        <v>55</v>
      </c>
      <c r="P94" s="19">
        <v>3.7909999999999999</v>
      </c>
      <c r="Q94" s="16" t="s">
        <v>55</v>
      </c>
      <c r="R94" s="19">
        <v>3.9449999999999998</v>
      </c>
      <c r="S94" s="16" t="s">
        <v>55</v>
      </c>
      <c r="T94" s="19" t="s">
        <v>55</v>
      </c>
      <c r="U94" s="16" t="s">
        <v>55</v>
      </c>
      <c r="V94" s="19" t="s">
        <v>55</v>
      </c>
      <c r="W94" s="16" t="s">
        <v>55</v>
      </c>
      <c r="X94" s="19" t="s">
        <v>55</v>
      </c>
      <c r="Y94" s="16" t="s">
        <v>55</v>
      </c>
      <c r="Z94" s="19" t="s">
        <v>55</v>
      </c>
      <c r="AA94" s="16" t="s">
        <v>55</v>
      </c>
      <c r="AB94" s="19" t="s">
        <v>55</v>
      </c>
      <c r="AC94" s="56" t="s">
        <v>55</v>
      </c>
      <c r="AD94" s="58" t="s">
        <v>55</v>
      </c>
      <c r="AE94" s="56" t="s">
        <v>55</v>
      </c>
      <c r="AF94" s="58" t="s">
        <v>55</v>
      </c>
      <c r="AG94" s="56" t="s">
        <v>55</v>
      </c>
      <c r="AH94" s="58" t="s">
        <v>55</v>
      </c>
      <c r="AI94" s="56" t="s">
        <v>55</v>
      </c>
      <c r="AJ94" s="58" t="s">
        <v>55</v>
      </c>
      <c r="AK94" s="56" t="s">
        <v>55</v>
      </c>
      <c r="AL94" s="58" t="s">
        <v>55</v>
      </c>
      <c r="AM94" s="56" t="s">
        <v>55</v>
      </c>
      <c r="AN94" s="58" t="s">
        <v>55</v>
      </c>
      <c r="AO94" s="56" t="s">
        <v>55</v>
      </c>
      <c r="AP94" s="58" t="s">
        <v>55</v>
      </c>
      <c r="AQ94" s="56" t="s">
        <v>55</v>
      </c>
      <c r="AR94" s="58" t="s">
        <v>55</v>
      </c>
      <c r="AS94" s="56" t="s">
        <v>55</v>
      </c>
      <c r="AT94" s="58" t="s">
        <v>55</v>
      </c>
      <c r="AU94" s="56" t="s">
        <v>55</v>
      </c>
      <c r="AV94" s="58" t="s">
        <v>55</v>
      </c>
      <c r="AW94" s="56" t="s">
        <v>55</v>
      </c>
      <c r="AX94" s="58" t="s">
        <v>55</v>
      </c>
      <c r="AY94" s="56" t="s">
        <v>55</v>
      </c>
      <c r="AZ94" s="58" t="s">
        <v>55</v>
      </c>
      <c r="BA94" s="56" t="s">
        <v>55</v>
      </c>
      <c r="BB94" s="58" t="s">
        <v>55</v>
      </c>
      <c r="BC94" s="56" t="s">
        <v>55</v>
      </c>
    </row>
    <row r="95" spans="1:55" ht="12" x14ac:dyDescent="0.15">
      <c r="A95" s="4" t="s">
        <v>579</v>
      </c>
      <c r="B95" s="19" t="s">
        <v>55</v>
      </c>
      <c r="C95" s="16" t="s">
        <v>55</v>
      </c>
      <c r="D95" s="19" t="s">
        <v>55</v>
      </c>
      <c r="E95" s="16" t="s">
        <v>55</v>
      </c>
      <c r="F95" s="19" t="s">
        <v>55</v>
      </c>
      <c r="G95" s="16" t="s">
        <v>55</v>
      </c>
      <c r="H95" s="19" t="s">
        <v>55</v>
      </c>
      <c r="I95" s="16" t="s">
        <v>55</v>
      </c>
      <c r="J95" s="19" t="s">
        <v>55</v>
      </c>
      <c r="K95" s="16" t="s">
        <v>55</v>
      </c>
      <c r="L95" s="19">
        <v>3.1349999999999998</v>
      </c>
      <c r="M95" s="16" t="s">
        <v>55</v>
      </c>
      <c r="N95" s="19">
        <v>3.06</v>
      </c>
      <c r="O95" s="16" t="s">
        <v>55</v>
      </c>
      <c r="P95" s="19">
        <v>3.7909999999999999</v>
      </c>
      <c r="Q95" s="16" t="s">
        <v>55</v>
      </c>
      <c r="R95" s="19">
        <v>3.9449999999999998</v>
      </c>
      <c r="S95" s="16" t="s">
        <v>55</v>
      </c>
      <c r="T95" s="19" t="s">
        <v>55</v>
      </c>
      <c r="U95" s="16" t="s">
        <v>55</v>
      </c>
      <c r="V95" s="19" t="s">
        <v>55</v>
      </c>
      <c r="W95" s="16" t="s">
        <v>55</v>
      </c>
      <c r="X95" s="19" t="s">
        <v>55</v>
      </c>
      <c r="Y95" s="16" t="s">
        <v>55</v>
      </c>
      <c r="Z95" s="19" t="s">
        <v>55</v>
      </c>
      <c r="AA95" s="16" t="s">
        <v>55</v>
      </c>
      <c r="AB95" s="19" t="s">
        <v>55</v>
      </c>
      <c r="AC95" s="56" t="s">
        <v>55</v>
      </c>
      <c r="AD95" s="58" t="s">
        <v>55</v>
      </c>
      <c r="AE95" s="56" t="s">
        <v>55</v>
      </c>
      <c r="AF95" s="58" t="s">
        <v>55</v>
      </c>
      <c r="AG95" s="56" t="s">
        <v>55</v>
      </c>
      <c r="AH95" s="58" t="s">
        <v>55</v>
      </c>
      <c r="AI95" s="56" t="s">
        <v>55</v>
      </c>
      <c r="AJ95" s="58" t="s">
        <v>55</v>
      </c>
      <c r="AK95" s="56" t="s">
        <v>55</v>
      </c>
      <c r="AL95" s="58" t="s">
        <v>55</v>
      </c>
      <c r="AM95" s="56" t="s">
        <v>55</v>
      </c>
      <c r="AN95" s="58" t="s">
        <v>55</v>
      </c>
      <c r="AO95" s="56" t="s">
        <v>55</v>
      </c>
      <c r="AP95" s="58" t="s">
        <v>55</v>
      </c>
      <c r="AQ95" s="56" t="s">
        <v>55</v>
      </c>
      <c r="AR95" s="58" t="s">
        <v>55</v>
      </c>
      <c r="AS95" s="56" t="s">
        <v>55</v>
      </c>
      <c r="AT95" s="58" t="s">
        <v>55</v>
      </c>
      <c r="AU95" s="56" t="s">
        <v>55</v>
      </c>
      <c r="AV95" s="58" t="s">
        <v>55</v>
      </c>
      <c r="AW95" s="56" t="s">
        <v>55</v>
      </c>
      <c r="AX95" s="58" t="s">
        <v>55</v>
      </c>
      <c r="AY95" s="56" t="s">
        <v>55</v>
      </c>
      <c r="AZ95" s="58" t="s">
        <v>55</v>
      </c>
      <c r="BA95" s="56" t="s">
        <v>55</v>
      </c>
      <c r="BB95" s="58" t="s">
        <v>55</v>
      </c>
      <c r="BC95" s="56" t="s">
        <v>55</v>
      </c>
    </row>
    <row r="96" spans="1:55" ht="12" x14ac:dyDescent="0.15">
      <c r="A96" s="4" t="s">
        <v>580</v>
      </c>
      <c r="B96" s="19" t="s">
        <v>55</v>
      </c>
      <c r="C96" s="16" t="s">
        <v>55</v>
      </c>
      <c r="D96" s="19" t="s">
        <v>55</v>
      </c>
      <c r="E96" s="16" t="s">
        <v>55</v>
      </c>
      <c r="F96" s="19" t="s">
        <v>55</v>
      </c>
      <c r="G96" s="16" t="s">
        <v>55</v>
      </c>
      <c r="H96" s="19" t="s">
        <v>55</v>
      </c>
      <c r="I96" s="16" t="s">
        <v>55</v>
      </c>
      <c r="J96" s="19" t="s">
        <v>55</v>
      </c>
      <c r="K96" s="16" t="s">
        <v>55</v>
      </c>
      <c r="L96" s="19">
        <v>3.1349999999999998</v>
      </c>
      <c r="M96" s="16" t="s">
        <v>55</v>
      </c>
      <c r="N96" s="19">
        <v>3.06</v>
      </c>
      <c r="O96" s="16" t="s">
        <v>55</v>
      </c>
      <c r="P96" s="19">
        <v>3.7909999999999999</v>
      </c>
      <c r="Q96" s="16" t="s">
        <v>55</v>
      </c>
      <c r="R96" s="19">
        <v>3.9449999999999998</v>
      </c>
      <c r="S96" s="16" t="s">
        <v>55</v>
      </c>
      <c r="T96" s="19" t="s">
        <v>55</v>
      </c>
      <c r="U96" s="16" t="s">
        <v>55</v>
      </c>
      <c r="V96" s="19" t="s">
        <v>55</v>
      </c>
      <c r="W96" s="16" t="s">
        <v>55</v>
      </c>
      <c r="X96" s="19" t="s">
        <v>55</v>
      </c>
      <c r="Y96" s="16" t="s">
        <v>55</v>
      </c>
      <c r="Z96" s="19" t="s">
        <v>55</v>
      </c>
      <c r="AA96" s="16" t="s">
        <v>55</v>
      </c>
      <c r="AB96" s="19" t="s">
        <v>55</v>
      </c>
      <c r="AC96" s="56" t="s">
        <v>55</v>
      </c>
      <c r="AD96" s="58" t="s">
        <v>55</v>
      </c>
      <c r="AE96" s="56" t="s">
        <v>55</v>
      </c>
      <c r="AF96" s="58" t="s">
        <v>55</v>
      </c>
      <c r="AG96" s="56" t="s">
        <v>55</v>
      </c>
      <c r="AH96" s="58" t="s">
        <v>55</v>
      </c>
      <c r="AI96" s="56" t="s">
        <v>55</v>
      </c>
      <c r="AJ96" s="58" t="s">
        <v>55</v>
      </c>
      <c r="AK96" s="56" t="s">
        <v>55</v>
      </c>
      <c r="AL96" s="58" t="s">
        <v>55</v>
      </c>
      <c r="AM96" s="56" t="s">
        <v>55</v>
      </c>
      <c r="AN96" s="58" t="s">
        <v>55</v>
      </c>
      <c r="AO96" s="56" t="s">
        <v>55</v>
      </c>
      <c r="AP96" s="58" t="s">
        <v>55</v>
      </c>
      <c r="AQ96" s="56" t="s">
        <v>55</v>
      </c>
      <c r="AR96" s="58" t="s">
        <v>55</v>
      </c>
      <c r="AS96" s="56" t="s">
        <v>55</v>
      </c>
      <c r="AT96" s="58" t="s">
        <v>55</v>
      </c>
      <c r="AU96" s="56" t="s">
        <v>55</v>
      </c>
      <c r="AV96" s="58" t="s">
        <v>55</v>
      </c>
      <c r="AW96" s="56" t="s">
        <v>55</v>
      </c>
      <c r="AX96" s="58" t="s">
        <v>55</v>
      </c>
      <c r="AY96" s="56" t="s">
        <v>55</v>
      </c>
      <c r="AZ96" s="58" t="s">
        <v>55</v>
      </c>
      <c r="BA96" s="56" t="s">
        <v>55</v>
      </c>
      <c r="BB96" s="58" t="s">
        <v>55</v>
      </c>
      <c r="BC96" s="56" t="s">
        <v>55</v>
      </c>
    </row>
    <row r="97" spans="1:55" ht="12" x14ac:dyDescent="0.15">
      <c r="A97" s="4" t="s">
        <v>581</v>
      </c>
      <c r="B97" s="19" t="s">
        <v>55</v>
      </c>
      <c r="C97" s="16" t="s">
        <v>55</v>
      </c>
      <c r="D97" s="19" t="s">
        <v>55</v>
      </c>
      <c r="E97" s="16" t="s">
        <v>55</v>
      </c>
      <c r="F97" s="19" t="s">
        <v>55</v>
      </c>
      <c r="G97" s="16" t="s">
        <v>55</v>
      </c>
      <c r="H97" s="19" t="s">
        <v>55</v>
      </c>
      <c r="I97" s="16" t="s">
        <v>55</v>
      </c>
      <c r="J97" s="19" t="s">
        <v>55</v>
      </c>
      <c r="K97" s="16" t="s">
        <v>55</v>
      </c>
      <c r="L97" s="19">
        <v>15.411</v>
      </c>
      <c r="M97" s="16" t="s">
        <v>55</v>
      </c>
      <c r="N97" s="19">
        <v>15.201000000000001</v>
      </c>
      <c r="O97" s="16" t="s">
        <v>55</v>
      </c>
      <c r="P97" s="19">
        <v>18.954999999999998</v>
      </c>
      <c r="Q97" s="16" t="s">
        <v>55</v>
      </c>
      <c r="R97" s="19">
        <v>19.725000000000001</v>
      </c>
      <c r="S97" s="16" t="s">
        <v>55</v>
      </c>
      <c r="T97" s="19" t="s">
        <v>55</v>
      </c>
      <c r="U97" s="16" t="s">
        <v>55</v>
      </c>
      <c r="V97" s="19" t="s">
        <v>55</v>
      </c>
      <c r="W97" s="16" t="s">
        <v>55</v>
      </c>
      <c r="X97" s="19" t="s">
        <v>55</v>
      </c>
      <c r="Y97" s="16" t="s">
        <v>55</v>
      </c>
      <c r="Z97" s="19" t="s">
        <v>55</v>
      </c>
      <c r="AA97" s="16" t="s">
        <v>55</v>
      </c>
      <c r="AB97" s="19" t="s">
        <v>55</v>
      </c>
      <c r="AC97" s="56" t="s">
        <v>55</v>
      </c>
      <c r="AD97" s="58" t="s">
        <v>55</v>
      </c>
      <c r="AE97" s="56" t="s">
        <v>55</v>
      </c>
      <c r="AF97" s="58" t="s">
        <v>55</v>
      </c>
      <c r="AG97" s="56" t="s">
        <v>55</v>
      </c>
      <c r="AH97" s="58" t="s">
        <v>55</v>
      </c>
      <c r="AI97" s="56" t="s">
        <v>55</v>
      </c>
      <c r="AJ97" s="58" t="s">
        <v>55</v>
      </c>
      <c r="AK97" s="56" t="s">
        <v>55</v>
      </c>
      <c r="AL97" s="58" t="s">
        <v>55</v>
      </c>
      <c r="AM97" s="56" t="s">
        <v>55</v>
      </c>
      <c r="AN97" s="58" t="s">
        <v>55</v>
      </c>
      <c r="AO97" s="56" t="s">
        <v>55</v>
      </c>
      <c r="AP97" s="58" t="s">
        <v>55</v>
      </c>
      <c r="AQ97" s="56" t="s">
        <v>55</v>
      </c>
      <c r="AR97" s="58" t="s">
        <v>55</v>
      </c>
      <c r="AS97" s="56" t="s">
        <v>55</v>
      </c>
      <c r="AT97" s="58" t="s">
        <v>55</v>
      </c>
      <c r="AU97" s="56" t="s">
        <v>55</v>
      </c>
      <c r="AV97" s="58" t="s">
        <v>55</v>
      </c>
      <c r="AW97" s="56" t="s">
        <v>55</v>
      </c>
      <c r="AX97" s="58" t="s">
        <v>55</v>
      </c>
      <c r="AY97" s="56" t="s">
        <v>55</v>
      </c>
      <c r="AZ97" s="58" t="s">
        <v>55</v>
      </c>
      <c r="BA97" s="56" t="s">
        <v>55</v>
      </c>
      <c r="BB97" s="58" t="s">
        <v>55</v>
      </c>
      <c r="BC97" s="56" t="s">
        <v>55</v>
      </c>
    </row>
    <row r="98" spans="1:55" ht="12" x14ac:dyDescent="0.15">
      <c r="A98" s="4" t="s">
        <v>582</v>
      </c>
      <c r="B98" s="19" t="s">
        <v>55</v>
      </c>
      <c r="C98" s="16" t="s">
        <v>55</v>
      </c>
      <c r="D98" s="19" t="s">
        <v>55</v>
      </c>
      <c r="E98" s="16" t="s">
        <v>55</v>
      </c>
      <c r="F98" s="19" t="s">
        <v>55</v>
      </c>
      <c r="G98" s="16" t="s">
        <v>55</v>
      </c>
      <c r="H98" s="19" t="s">
        <v>55</v>
      </c>
      <c r="I98" s="16" t="s">
        <v>55</v>
      </c>
      <c r="J98" s="19" t="s">
        <v>55</v>
      </c>
      <c r="K98" s="16" t="s">
        <v>55</v>
      </c>
      <c r="L98" s="19">
        <v>72.09</v>
      </c>
      <c r="M98" s="16" t="s">
        <v>55</v>
      </c>
      <c r="N98" s="19">
        <v>70.228999999999999</v>
      </c>
      <c r="O98" s="16" t="s">
        <v>55</v>
      </c>
      <c r="P98" s="19">
        <v>79.619</v>
      </c>
      <c r="Q98" s="16" t="s">
        <v>55</v>
      </c>
      <c r="R98" s="19">
        <v>78.905000000000001</v>
      </c>
      <c r="S98" s="16" t="s">
        <v>55</v>
      </c>
      <c r="T98" s="19" t="s">
        <v>55</v>
      </c>
      <c r="U98" s="16" t="s">
        <v>55</v>
      </c>
      <c r="V98" s="19" t="s">
        <v>55</v>
      </c>
      <c r="W98" s="16" t="s">
        <v>55</v>
      </c>
      <c r="X98" s="19" t="s">
        <v>55</v>
      </c>
      <c r="Y98" s="16" t="s">
        <v>55</v>
      </c>
      <c r="Z98" s="19" t="s">
        <v>55</v>
      </c>
      <c r="AA98" s="16" t="s">
        <v>55</v>
      </c>
      <c r="AB98" s="19" t="s">
        <v>55</v>
      </c>
      <c r="AC98" s="56" t="s">
        <v>55</v>
      </c>
      <c r="AD98" s="58" t="s">
        <v>55</v>
      </c>
      <c r="AE98" s="56" t="s">
        <v>55</v>
      </c>
      <c r="AF98" s="58" t="s">
        <v>55</v>
      </c>
      <c r="AG98" s="56" t="s">
        <v>55</v>
      </c>
      <c r="AH98" s="58" t="s">
        <v>55</v>
      </c>
      <c r="AI98" s="56" t="s">
        <v>55</v>
      </c>
      <c r="AJ98" s="58" t="s">
        <v>55</v>
      </c>
      <c r="AK98" s="56" t="s">
        <v>55</v>
      </c>
      <c r="AL98" s="58" t="s">
        <v>55</v>
      </c>
      <c r="AM98" s="56" t="s">
        <v>55</v>
      </c>
      <c r="AN98" s="58" t="s">
        <v>55</v>
      </c>
      <c r="AO98" s="56" t="s">
        <v>55</v>
      </c>
      <c r="AP98" s="58" t="s">
        <v>55</v>
      </c>
      <c r="AQ98" s="56" t="s">
        <v>55</v>
      </c>
      <c r="AR98" s="58" t="s">
        <v>55</v>
      </c>
      <c r="AS98" s="56" t="s">
        <v>55</v>
      </c>
      <c r="AT98" s="58" t="s">
        <v>55</v>
      </c>
      <c r="AU98" s="56" t="s">
        <v>55</v>
      </c>
      <c r="AV98" s="58" t="s">
        <v>55</v>
      </c>
      <c r="AW98" s="56" t="s">
        <v>55</v>
      </c>
      <c r="AX98" s="58" t="s">
        <v>55</v>
      </c>
      <c r="AY98" s="56" t="s">
        <v>55</v>
      </c>
      <c r="AZ98" s="58" t="s">
        <v>55</v>
      </c>
      <c r="BA98" s="56" t="s">
        <v>55</v>
      </c>
      <c r="BB98" s="58" t="s">
        <v>55</v>
      </c>
      <c r="BC98" s="56" t="s">
        <v>55</v>
      </c>
    </row>
    <row r="99" spans="1:55" x14ac:dyDescent="0.15">
      <c r="A99" s="4"/>
      <c r="B99" s="4"/>
      <c r="C99" s="52"/>
      <c r="D99" s="4"/>
      <c r="E99" s="52"/>
      <c r="F99" s="4"/>
      <c r="G99" s="52"/>
      <c r="H99" s="4"/>
      <c r="I99" s="52"/>
      <c r="J99" s="4"/>
      <c r="K99" s="52"/>
      <c r="L99" s="4"/>
      <c r="M99" s="52"/>
      <c r="N99" s="4"/>
      <c r="O99" s="52"/>
      <c r="P99" s="4"/>
      <c r="Q99" s="52"/>
      <c r="R99" s="4"/>
      <c r="S99" s="52"/>
      <c r="T99" s="4"/>
      <c r="U99" s="52"/>
      <c r="V99" s="4"/>
      <c r="W99" s="52"/>
      <c r="X99" s="4"/>
      <c r="Y99" s="52"/>
      <c r="Z99" s="4"/>
      <c r="AA99" s="52"/>
      <c r="AB99" s="4"/>
      <c r="AD99" s="34"/>
      <c r="AF99" s="34"/>
      <c r="AH99" s="34"/>
      <c r="AJ99" s="34"/>
      <c r="AL99" s="34"/>
      <c r="AN99" s="34"/>
      <c r="AP99" s="34"/>
      <c r="AR99" s="34"/>
      <c r="AT99" s="34"/>
      <c r="AV99" s="34"/>
      <c r="AX99" s="34"/>
      <c r="AZ99" s="34"/>
      <c r="BB99" s="34"/>
    </row>
    <row r="100" spans="1:55" ht="12" x14ac:dyDescent="0.15">
      <c r="A100" s="4" t="s">
        <v>583</v>
      </c>
      <c r="B100" s="19" t="s">
        <v>55</v>
      </c>
      <c r="C100" s="16" t="s">
        <v>55</v>
      </c>
      <c r="D100" s="19" t="s">
        <v>55</v>
      </c>
      <c r="E100" s="16" t="s">
        <v>55</v>
      </c>
      <c r="F100" s="19" t="s">
        <v>55</v>
      </c>
      <c r="G100" s="16" t="s">
        <v>55</v>
      </c>
      <c r="H100" s="19" t="s">
        <v>55</v>
      </c>
      <c r="I100" s="16" t="s">
        <v>55</v>
      </c>
      <c r="J100" s="19" t="s">
        <v>55</v>
      </c>
      <c r="K100" s="16" t="s">
        <v>55</v>
      </c>
      <c r="L100" s="19" t="s">
        <v>55</v>
      </c>
      <c r="M100" s="16" t="s">
        <v>55</v>
      </c>
      <c r="N100" s="19" t="s">
        <v>55</v>
      </c>
      <c r="O100" s="16" t="s">
        <v>55</v>
      </c>
      <c r="P100" s="19" t="s">
        <v>55</v>
      </c>
      <c r="Q100" s="16" t="s">
        <v>55</v>
      </c>
      <c r="R100" s="19" t="s">
        <v>55</v>
      </c>
      <c r="S100" s="16" t="s">
        <v>55</v>
      </c>
      <c r="T100" s="19" t="s">
        <v>55</v>
      </c>
      <c r="U100" s="16" t="s">
        <v>55</v>
      </c>
      <c r="V100" s="19" t="s">
        <v>55</v>
      </c>
      <c r="W100" s="16" t="s">
        <v>55</v>
      </c>
      <c r="X100" s="19" t="s">
        <v>55</v>
      </c>
      <c r="Y100" s="16" t="s">
        <v>55</v>
      </c>
      <c r="Z100" s="19" t="s">
        <v>55</v>
      </c>
      <c r="AA100" s="16" t="s">
        <v>55</v>
      </c>
      <c r="AB100" s="19" t="s">
        <v>55</v>
      </c>
      <c r="AC100" s="56" t="s">
        <v>55</v>
      </c>
      <c r="AD100" s="58" t="s">
        <v>55</v>
      </c>
      <c r="AE100" s="56" t="s">
        <v>55</v>
      </c>
      <c r="AF100" s="58" t="s">
        <v>55</v>
      </c>
      <c r="AG100" s="56" t="s">
        <v>55</v>
      </c>
      <c r="AH100" s="58" t="s">
        <v>55</v>
      </c>
      <c r="AI100" s="56" t="s">
        <v>55</v>
      </c>
      <c r="AJ100" s="58" t="s">
        <v>55</v>
      </c>
      <c r="AK100" s="56" t="s">
        <v>55</v>
      </c>
      <c r="AL100" s="58" t="s">
        <v>55</v>
      </c>
      <c r="AM100" s="56" t="s">
        <v>55</v>
      </c>
      <c r="AN100" s="58" t="s">
        <v>55</v>
      </c>
      <c r="AO100" s="56" t="s">
        <v>55</v>
      </c>
      <c r="AP100" s="58">
        <v>202.59</v>
      </c>
      <c r="AQ100" s="56" t="s">
        <v>55</v>
      </c>
      <c r="AR100" s="58">
        <v>168.85</v>
      </c>
      <c r="AS100" s="56" t="s">
        <v>55</v>
      </c>
      <c r="AT100" s="58">
        <v>215.44</v>
      </c>
      <c r="AU100" s="56" t="s">
        <v>55</v>
      </c>
      <c r="AV100" s="58">
        <v>215.38</v>
      </c>
      <c r="AW100" s="56" t="s">
        <v>55</v>
      </c>
      <c r="AX100" s="58">
        <v>293.7</v>
      </c>
      <c r="AY100" s="56" t="s">
        <v>55</v>
      </c>
      <c r="AZ100" s="58">
        <v>421.37</v>
      </c>
      <c r="BA100" s="56" t="s">
        <v>55</v>
      </c>
      <c r="BB100" s="58" t="s">
        <v>55</v>
      </c>
      <c r="BC100" s="56" t="s">
        <v>55</v>
      </c>
    </row>
    <row r="101" spans="1:55" ht="12" x14ac:dyDescent="0.15">
      <c r="A101" s="4" t="s">
        <v>584</v>
      </c>
      <c r="B101" s="19" t="s">
        <v>55</v>
      </c>
      <c r="C101" s="16" t="s">
        <v>55</v>
      </c>
      <c r="D101" s="19" t="s">
        <v>55</v>
      </c>
      <c r="E101" s="16" t="s">
        <v>55</v>
      </c>
      <c r="F101" s="19" t="s">
        <v>55</v>
      </c>
      <c r="G101" s="16" t="s">
        <v>55</v>
      </c>
      <c r="H101" s="19" t="s">
        <v>55</v>
      </c>
      <c r="I101" s="16" t="s">
        <v>55</v>
      </c>
      <c r="J101" s="19" t="s">
        <v>55</v>
      </c>
      <c r="K101" s="16" t="s">
        <v>55</v>
      </c>
      <c r="L101" s="19" t="s">
        <v>55</v>
      </c>
      <c r="M101" s="16" t="s">
        <v>55</v>
      </c>
      <c r="N101" s="19" t="s">
        <v>55</v>
      </c>
      <c r="O101" s="16" t="s">
        <v>55</v>
      </c>
      <c r="P101" s="19" t="s">
        <v>55</v>
      </c>
      <c r="Q101" s="16" t="s">
        <v>55</v>
      </c>
      <c r="R101" s="19" t="s">
        <v>55</v>
      </c>
      <c r="S101" s="16" t="s">
        <v>55</v>
      </c>
      <c r="T101" s="19" t="s">
        <v>55</v>
      </c>
      <c r="U101" s="16" t="s">
        <v>55</v>
      </c>
      <c r="V101" s="19" t="s">
        <v>55</v>
      </c>
      <c r="W101" s="16" t="s">
        <v>55</v>
      </c>
      <c r="X101" s="19" t="s">
        <v>55</v>
      </c>
      <c r="Y101" s="16" t="s">
        <v>55</v>
      </c>
      <c r="Z101" s="19" t="s">
        <v>55</v>
      </c>
      <c r="AA101" s="16" t="s">
        <v>55</v>
      </c>
      <c r="AB101" s="19" t="s">
        <v>55</v>
      </c>
      <c r="AC101" s="56" t="s">
        <v>55</v>
      </c>
      <c r="AD101" s="58" t="s">
        <v>55</v>
      </c>
      <c r="AE101" s="56" t="s">
        <v>55</v>
      </c>
      <c r="AF101" s="58" t="s">
        <v>55</v>
      </c>
      <c r="AG101" s="56" t="s">
        <v>55</v>
      </c>
      <c r="AH101" s="58" t="s">
        <v>55</v>
      </c>
      <c r="AI101" s="56" t="s">
        <v>55</v>
      </c>
      <c r="AJ101" s="58" t="s">
        <v>55</v>
      </c>
      <c r="AK101" s="56" t="s">
        <v>55</v>
      </c>
      <c r="AL101" s="58" t="s">
        <v>55</v>
      </c>
      <c r="AM101" s="56" t="s">
        <v>55</v>
      </c>
      <c r="AN101" s="58" t="s">
        <v>55</v>
      </c>
      <c r="AO101" s="56" t="s">
        <v>55</v>
      </c>
      <c r="AP101" s="58">
        <v>-2.4</v>
      </c>
      <c r="AQ101" s="56" t="s">
        <v>55</v>
      </c>
      <c r="AR101" s="58">
        <v>4.0549999999999997</v>
      </c>
      <c r="AS101" s="56" t="s">
        <v>55</v>
      </c>
      <c r="AT101" s="58">
        <v>6.0824999999999996</v>
      </c>
      <c r="AU101" s="56" t="s">
        <v>55</v>
      </c>
      <c r="AV101" s="58">
        <v>3.085</v>
      </c>
      <c r="AW101" s="56" t="s">
        <v>55</v>
      </c>
      <c r="AX101" s="58">
        <v>7.8949999999999996</v>
      </c>
      <c r="AY101" s="56" t="s">
        <v>55</v>
      </c>
      <c r="AZ101" s="58">
        <v>5.1074999999999999</v>
      </c>
      <c r="BA101" s="56" t="s">
        <v>55</v>
      </c>
      <c r="BB101" s="58" t="s">
        <v>55</v>
      </c>
      <c r="BC101" s="56" t="s">
        <v>55</v>
      </c>
    </row>
    <row r="102" spans="1:55" ht="12" x14ac:dyDescent="0.15">
      <c r="A102" s="4" t="s">
        <v>585</v>
      </c>
      <c r="B102" s="19" t="s">
        <v>55</v>
      </c>
      <c r="C102" s="16" t="s">
        <v>55</v>
      </c>
      <c r="D102" s="19" t="s">
        <v>55</v>
      </c>
      <c r="E102" s="16" t="s">
        <v>55</v>
      </c>
      <c r="F102" s="19" t="s">
        <v>55</v>
      </c>
      <c r="G102" s="16" t="s">
        <v>55</v>
      </c>
      <c r="H102" s="19" t="s">
        <v>55</v>
      </c>
      <c r="I102" s="16" t="s">
        <v>55</v>
      </c>
      <c r="J102" s="19" t="s">
        <v>55</v>
      </c>
      <c r="K102" s="16" t="s">
        <v>55</v>
      </c>
      <c r="L102" s="19" t="s">
        <v>55</v>
      </c>
      <c r="M102" s="16" t="s">
        <v>55</v>
      </c>
      <c r="N102" s="19" t="s">
        <v>55</v>
      </c>
      <c r="O102" s="16" t="s">
        <v>55</v>
      </c>
      <c r="P102" s="19" t="s">
        <v>55</v>
      </c>
      <c r="Q102" s="16" t="s">
        <v>55</v>
      </c>
      <c r="R102" s="19" t="s">
        <v>55</v>
      </c>
      <c r="S102" s="16" t="s">
        <v>55</v>
      </c>
      <c r="T102" s="19" t="s">
        <v>55</v>
      </c>
      <c r="U102" s="16" t="s">
        <v>55</v>
      </c>
      <c r="V102" s="19" t="s">
        <v>55</v>
      </c>
      <c r="W102" s="16" t="s">
        <v>55</v>
      </c>
      <c r="X102" s="19" t="s">
        <v>55</v>
      </c>
      <c r="Y102" s="16" t="s">
        <v>55</v>
      </c>
      <c r="Z102" s="19" t="s">
        <v>55</v>
      </c>
      <c r="AA102" s="16" t="s">
        <v>55</v>
      </c>
      <c r="AB102" s="19" t="s">
        <v>55</v>
      </c>
      <c r="AC102" s="56" t="s">
        <v>55</v>
      </c>
      <c r="AD102" s="58" t="s">
        <v>55</v>
      </c>
      <c r="AE102" s="56" t="s">
        <v>55</v>
      </c>
      <c r="AF102" s="58" t="s">
        <v>55</v>
      </c>
      <c r="AG102" s="56" t="s">
        <v>55</v>
      </c>
      <c r="AH102" s="58" t="s">
        <v>55</v>
      </c>
      <c r="AI102" s="56" t="s">
        <v>55</v>
      </c>
      <c r="AJ102" s="58" t="s">
        <v>55</v>
      </c>
      <c r="AK102" s="56" t="s">
        <v>55</v>
      </c>
      <c r="AL102" s="58" t="s">
        <v>55</v>
      </c>
      <c r="AM102" s="56" t="s">
        <v>55</v>
      </c>
      <c r="AN102" s="58" t="s">
        <v>55</v>
      </c>
      <c r="AO102" s="56" t="s">
        <v>55</v>
      </c>
      <c r="AP102" s="58">
        <v>-2.4</v>
      </c>
      <c r="AQ102" s="56" t="s">
        <v>55</v>
      </c>
      <c r="AR102" s="58">
        <v>4.0549999999999997</v>
      </c>
      <c r="AS102" s="56" t="s">
        <v>55</v>
      </c>
      <c r="AT102" s="58">
        <v>6.0824999999999996</v>
      </c>
      <c r="AU102" s="56" t="s">
        <v>55</v>
      </c>
      <c r="AV102" s="58">
        <v>3.085</v>
      </c>
      <c r="AW102" s="56" t="s">
        <v>55</v>
      </c>
      <c r="AX102" s="58">
        <v>7.8949999999999996</v>
      </c>
      <c r="AY102" s="56" t="s">
        <v>55</v>
      </c>
      <c r="AZ102" s="58">
        <v>5.1074999999999999</v>
      </c>
      <c r="BA102" s="56" t="s">
        <v>55</v>
      </c>
      <c r="BB102" s="58" t="s">
        <v>55</v>
      </c>
      <c r="BC102" s="56" t="s">
        <v>55</v>
      </c>
    </row>
    <row r="103" spans="1:55" ht="12" x14ac:dyDescent="0.15">
      <c r="A103" s="4" t="s">
        <v>586</v>
      </c>
      <c r="B103" s="19" t="s">
        <v>55</v>
      </c>
      <c r="C103" s="16" t="s">
        <v>55</v>
      </c>
      <c r="D103" s="19" t="s">
        <v>55</v>
      </c>
      <c r="E103" s="16" t="s">
        <v>55</v>
      </c>
      <c r="F103" s="19" t="s">
        <v>55</v>
      </c>
      <c r="G103" s="16" t="s">
        <v>55</v>
      </c>
      <c r="H103" s="19" t="s">
        <v>55</v>
      </c>
      <c r="I103" s="16" t="s">
        <v>55</v>
      </c>
      <c r="J103" s="19" t="s">
        <v>55</v>
      </c>
      <c r="K103" s="16" t="s">
        <v>55</v>
      </c>
      <c r="L103" s="19" t="s">
        <v>55</v>
      </c>
      <c r="M103" s="16" t="s">
        <v>55</v>
      </c>
      <c r="N103" s="19" t="s">
        <v>55</v>
      </c>
      <c r="O103" s="16" t="s">
        <v>55</v>
      </c>
      <c r="P103" s="19" t="s">
        <v>55</v>
      </c>
      <c r="Q103" s="16" t="s">
        <v>55</v>
      </c>
      <c r="R103" s="19" t="s">
        <v>55</v>
      </c>
      <c r="S103" s="16" t="s">
        <v>55</v>
      </c>
      <c r="T103" s="19" t="s">
        <v>55</v>
      </c>
      <c r="U103" s="16" t="s">
        <v>55</v>
      </c>
      <c r="V103" s="19" t="s">
        <v>55</v>
      </c>
      <c r="W103" s="16" t="s">
        <v>55</v>
      </c>
      <c r="X103" s="19" t="s">
        <v>55</v>
      </c>
      <c r="Y103" s="16" t="s">
        <v>55</v>
      </c>
      <c r="Z103" s="19" t="s">
        <v>55</v>
      </c>
      <c r="AA103" s="16" t="s">
        <v>55</v>
      </c>
      <c r="AB103" s="19" t="s">
        <v>55</v>
      </c>
      <c r="AC103" s="56" t="s">
        <v>55</v>
      </c>
      <c r="AD103" s="58" t="s">
        <v>55</v>
      </c>
      <c r="AE103" s="56" t="s">
        <v>55</v>
      </c>
      <c r="AF103" s="58" t="s">
        <v>55</v>
      </c>
      <c r="AG103" s="56" t="s">
        <v>55</v>
      </c>
      <c r="AH103" s="58" t="s">
        <v>55</v>
      </c>
      <c r="AI103" s="56" t="s">
        <v>55</v>
      </c>
      <c r="AJ103" s="58" t="s">
        <v>55</v>
      </c>
      <c r="AK103" s="56" t="s">
        <v>55</v>
      </c>
      <c r="AL103" s="58" t="s">
        <v>55</v>
      </c>
      <c r="AM103" s="56" t="s">
        <v>55</v>
      </c>
      <c r="AN103" s="58" t="s">
        <v>55</v>
      </c>
      <c r="AO103" s="56" t="s">
        <v>55</v>
      </c>
      <c r="AP103" s="58">
        <v>-2.4</v>
      </c>
      <c r="AQ103" s="56" t="s">
        <v>55</v>
      </c>
      <c r="AR103" s="58">
        <v>4.0549999999999997</v>
      </c>
      <c r="AS103" s="56" t="s">
        <v>55</v>
      </c>
      <c r="AT103" s="58">
        <v>6.0824999999999996</v>
      </c>
      <c r="AU103" s="56" t="s">
        <v>55</v>
      </c>
      <c r="AV103" s="58">
        <v>3.085</v>
      </c>
      <c r="AW103" s="56" t="s">
        <v>55</v>
      </c>
      <c r="AX103" s="58">
        <v>7.8949999999999996</v>
      </c>
      <c r="AY103" s="56" t="s">
        <v>55</v>
      </c>
      <c r="AZ103" s="58">
        <v>5.1074999999999999</v>
      </c>
      <c r="BA103" s="56" t="s">
        <v>55</v>
      </c>
      <c r="BB103" s="58" t="s">
        <v>55</v>
      </c>
      <c r="BC103" s="56" t="s">
        <v>55</v>
      </c>
    </row>
    <row r="104" spans="1:55" ht="12" x14ac:dyDescent="0.15">
      <c r="A104" s="4" t="s">
        <v>587</v>
      </c>
      <c r="B104" s="19" t="s">
        <v>55</v>
      </c>
      <c r="C104" s="16" t="s">
        <v>55</v>
      </c>
      <c r="D104" s="19" t="s">
        <v>55</v>
      </c>
      <c r="E104" s="16" t="s">
        <v>55</v>
      </c>
      <c r="F104" s="19" t="s">
        <v>55</v>
      </c>
      <c r="G104" s="16" t="s">
        <v>55</v>
      </c>
      <c r="H104" s="19" t="s">
        <v>55</v>
      </c>
      <c r="I104" s="16" t="s">
        <v>55</v>
      </c>
      <c r="J104" s="19" t="s">
        <v>55</v>
      </c>
      <c r="K104" s="16" t="s">
        <v>55</v>
      </c>
      <c r="L104" s="19" t="s">
        <v>55</v>
      </c>
      <c r="M104" s="16" t="s">
        <v>55</v>
      </c>
      <c r="N104" s="19" t="s">
        <v>55</v>
      </c>
      <c r="O104" s="16" t="s">
        <v>55</v>
      </c>
      <c r="P104" s="19" t="s">
        <v>55</v>
      </c>
      <c r="Q104" s="16" t="s">
        <v>55</v>
      </c>
      <c r="R104" s="19" t="s">
        <v>55</v>
      </c>
      <c r="S104" s="16" t="s">
        <v>55</v>
      </c>
      <c r="T104" s="19" t="s">
        <v>55</v>
      </c>
      <c r="U104" s="16" t="s">
        <v>55</v>
      </c>
      <c r="V104" s="19" t="s">
        <v>55</v>
      </c>
      <c r="W104" s="16" t="s">
        <v>55</v>
      </c>
      <c r="X104" s="19" t="s">
        <v>55</v>
      </c>
      <c r="Y104" s="16" t="s">
        <v>55</v>
      </c>
      <c r="Z104" s="19" t="s">
        <v>55</v>
      </c>
      <c r="AA104" s="16" t="s">
        <v>55</v>
      </c>
      <c r="AB104" s="19" t="s">
        <v>55</v>
      </c>
      <c r="AC104" s="56" t="s">
        <v>55</v>
      </c>
      <c r="AD104" s="58" t="s">
        <v>55</v>
      </c>
      <c r="AE104" s="56" t="s">
        <v>55</v>
      </c>
      <c r="AF104" s="58" t="s">
        <v>55</v>
      </c>
      <c r="AG104" s="56" t="s">
        <v>55</v>
      </c>
      <c r="AH104" s="58" t="s">
        <v>55</v>
      </c>
      <c r="AI104" s="56" t="s">
        <v>55</v>
      </c>
      <c r="AJ104" s="58" t="s">
        <v>55</v>
      </c>
      <c r="AK104" s="56" t="s">
        <v>55</v>
      </c>
      <c r="AL104" s="58" t="s">
        <v>55</v>
      </c>
      <c r="AM104" s="56" t="s">
        <v>55</v>
      </c>
      <c r="AN104" s="58" t="s">
        <v>55</v>
      </c>
      <c r="AO104" s="56" t="s">
        <v>55</v>
      </c>
      <c r="AP104" s="58">
        <v>-2.4</v>
      </c>
      <c r="AQ104" s="56" t="s">
        <v>55</v>
      </c>
      <c r="AR104" s="58">
        <v>4.0549999999999997</v>
      </c>
      <c r="AS104" s="56" t="s">
        <v>55</v>
      </c>
      <c r="AT104" s="58">
        <v>6.0824999999999996</v>
      </c>
      <c r="AU104" s="56" t="s">
        <v>55</v>
      </c>
      <c r="AV104" s="58">
        <v>3.085</v>
      </c>
      <c r="AW104" s="56" t="s">
        <v>55</v>
      </c>
      <c r="AX104" s="58">
        <v>7.8949999999999996</v>
      </c>
      <c r="AY104" s="56" t="s">
        <v>55</v>
      </c>
      <c r="AZ104" s="58">
        <v>5.1074999999999999</v>
      </c>
      <c r="BA104" s="56" t="s">
        <v>55</v>
      </c>
      <c r="BB104" s="58" t="s">
        <v>55</v>
      </c>
      <c r="BC104" s="56" t="s">
        <v>55</v>
      </c>
    </row>
    <row r="105" spans="1:55" ht="12" x14ac:dyDescent="0.15">
      <c r="A105" s="4" t="s">
        <v>588</v>
      </c>
      <c r="B105" s="19" t="s">
        <v>55</v>
      </c>
      <c r="C105" s="16" t="s">
        <v>55</v>
      </c>
      <c r="D105" s="19" t="s">
        <v>55</v>
      </c>
      <c r="E105" s="16" t="s">
        <v>55</v>
      </c>
      <c r="F105" s="19" t="s">
        <v>55</v>
      </c>
      <c r="G105" s="16" t="s">
        <v>55</v>
      </c>
      <c r="H105" s="19" t="s">
        <v>55</v>
      </c>
      <c r="I105" s="16" t="s">
        <v>55</v>
      </c>
      <c r="J105" s="19" t="s">
        <v>55</v>
      </c>
      <c r="K105" s="16" t="s">
        <v>55</v>
      </c>
      <c r="L105" s="19" t="s">
        <v>55</v>
      </c>
      <c r="M105" s="16" t="s">
        <v>55</v>
      </c>
      <c r="N105" s="19" t="s">
        <v>55</v>
      </c>
      <c r="O105" s="16" t="s">
        <v>55</v>
      </c>
      <c r="P105" s="19" t="s">
        <v>55</v>
      </c>
      <c r="Q105" s="16" t="s">
        <v>55</v>
      </c>
      <c r="R105" s="19" t="s">
        <v>55</v>
      </c>
      <c r="S105" s="16" t="s">
        <v>55</v>
      </c>
      <c r="T105" s="19" t="s">
        <v>55</v>
      </c>
      <c r="U105" s="16" t="s">
        <v>55</v>
      </c>
      <c r="V105" s="19" t="s">
        <v>55</v>
      </c>
      <c r="W105" s="16" t="s">
        <v>55</v>
      </c>
      <c r="X105" s="19" t="s">
        <v>55</v>
      </c>
      <c r="Y105" s="16" t="s">
        <v>55</v>
      </c>
      <c r="Z105" s="19" t="s">
        <v>55</v>
      </c>
      <c r="AA105" s="16" t="s">
        <v>55</v>
      </c>
      <c r="AB105" s="19" t="s">
        <v>55</v>
      </c>
      <c r="AC105" s="56" t="s">
        <v>55</v>
      </c>
      <c r="AD105" s="58" t="s">
        <v>55</v>
      </c>
      <c r="AE105" s="56" t="s">
        <v>55</v>
      </c>
      <c r="AF105" s="58" t="s">
        <v>55</v>
      </c>
      <c r="AG105" s="56" t="s">
        <v>55</v>
      </c>
      <c r="AH105" s="58" t="s">
        <v>55</v>
      </c>
      <c r="AI105" s="56" t="s">
        <v>55</v>
      </c>
      <c r="AJ105" s="58" t="s">
        <v>55</v>
      </c>
      <c r="AK105" s="56" t="s">
        <v>55</v>
      </c>
      <c r="AL105" s="58" t="s">
        <v>55</v>
      </c>
      <c r="AM105" s="56" t="s">
        <v>55</v>
      </c>
      <c r="AN105" s="58" t="s">
        <v>55</v>
      </c>
      <c r="AO105" s="56" t="s">
        <v>55</v>
      </c>
      <c r="AP105" s="58">
        <v>193.08</v>
      </c>
      <c r="AQ105" s="56" t="s">
        <v>55</v>
      </c>
      <c r="AR105" s="58">
        <v>185.07</v>
      </c>
      <c r="AS105" s="56" t="s">
        <v>55</v>
      </c>
      <c r="AT105" s="58">
        <v>239.77</v>
      </c>
      <c r="AU105" s="56" t="s">
        <v>55</v>
      </c>
      <c r="AV105" s="58">
        <v>227.72</v>
      </c>
      <c r="AW105" s="56" t="s">
        <v>55</v>
      </c>
      <c r="AX105" s="58">
        <v>325.27999999999997</v>
      </c>
      <c r="AY105" s="56" t="s">
        <v>55</v>
      </c>
      <c r="AZ105" s="58">
        <v>441.8</v>
      </c>
      <c r="BA105" s="56" t="s">
        <v>55</v>
      </c>
      <c r="BB105" s="58" t="s">
        <v>55</v>
      </c>
      <c r="BC105" s="56" t="s">
        <v>55</v>
      </c>
    </row>
    <row r="106" spans="1:55" ht="12" x14ac:dyDescent="0.15">
      <c r="A106" s="4" t="s">
        <v>589</v>
      </c>
      <c r="B106" s="19" t="s">
        <v>55</v>
      </c>
      <c r="C106" s="16" t="s">
        <v>55</v>
      </c>
      <c r="D106" s="19" t="s">
        <v>55</v>
      </c>
      <c r="E106" s="16" t="s">
        <v>55</v>
      </c>
      <c r="F106" s="19" t="s">
        <v>55</v>
      </c>
      <c r="G106" s="16" t="s">
        <v>55</v>
      </c>
      <c r="H106" s="19" t="s">
        <v>55</v>
      </c>
      <c r="I106" s="16" t="s">
        <v>55</v>
      </c>
      <c r="J106" s="19" t="s">
        <v>55</v>
      </c>
      <c r="K106" s="16" t="s">
        <v>55</v>
      </c>
      <c r="L106" s="19" t="s">
        <v>55</v>
      </c>
      <c r="M106" s="16" t="s">
        <v>55</v>
      </c>
      <c r="N106" s="19" t="s">
        <v>55</v>
      </c>
      <c r="O106" s="16" t="s">
        <v>55</v>
      </c>
      <c r="P106" s="19" t="s">
        <v>55</v>
      </c>
      <c r="Q106" s="16" t="s">
        <v>55</v>
      </c>
      <c r="R106" s="19" t="s">
        <v>55</v>
      </c>
      <c r="S106" s="16" t="s">
        <v>55</v>
      </c>
      <c r="T106" s="19" t="s">
        <v>55</v>
      </c>
      <c r="U106" s="16" t="s">
        <v>55</v>
      </c>
      <c r="V106" s="19" t="s">
        <v>55</v>
      </c>
      <c r="W106" s="16" t="s">
        <v>55</v>
      </c>
      <c r="X106" s="19" t="s">
        <v>55</v>
      </c>
      <c r="Y106" s="16" t="s">
        <v>55</v>
      </c>
      <c r="Z106" s="19" t="s">
        <v>55</v>
      </c>
      <c r="AA106" s="16" t="s">
        <v>55</v>
      </c>
      <c r="AB106" s="19" t="s">
        <v>55</v>
      </c>
      <c r="AC106" s="56" t="s">
        <v>55</v>
      </c>
      <c r="AD106" s="58" t="s">
        <v>55</v>
      </c>
      <c r="AE106" s="56" t="s">
        <v>55</v>
      </c>
      <c r="AF106" s="58" t="s">
        <v>55</v>
      </c>
      <c r="AG106" s="56" t="s">
        <v>55</v>
      </c>
      <c r="AH106" s="58" t="s">
        <v>55</v>
      </c>
      <c r="AI106" s="56" t="s">
        <v>55</v>
      </c>
      <c r="AJ106" s="58" t="s">
        <v>55</v>
      </c>
      <c r="AK106" s="56" t="s">
        <v>55</v>
      </c>
      <c r="AL106" s="58" t="s">
        <v>55</v>
      </c>
      <c r="AM106" s="56" t="s">
        <v>55</v>
      </c>
      <c r="AN106" s="58" t="s">
        <v>55</v>
      </c>
      <c r="AO106" s="56" t="s">
        <v>55</v>
      </c>
      <c r="AP106" s="58">
        <v>-18.399999999999999</v>
      </c>
      <c r="AQ106" s="56" t="s">
        <v>55</v>
      </c>
      <c r="AR106" s="58">
        <v>29.27</v>
      </c>
      <c r="AS106" s="56" t="s">
        <v>55</v>
      </c>
      <c r="AT106" s="58">
        <v>32.369999999999997</v>
      </c>
      <c r="AU106" s="56" t="s">
        <v>55</v>
      </c>
      <c r="AV106" s="58">
        <v>11.07</v>
      </c>
      <c r="AW106" s="56" t="s">
        <v>55</v>
      </c>
      <c r="AX106" s="58">
        <v>39.700000000000003</v>
      </c>
      <c r="AY106" s="56" t="s">
        <v>55</v>
      </c>
      <c r="AZ106" s="58">
        <v>12.68</v>
      </c>
      <c r="BA106" s="56" t="s">
        <v>55</v>
      </c>
      <c r="BB106" s="58" t="s">
        <v>55</v>
      </c>
      <c r="BC106" s="56" t="s">
        <v>55</v>
      </c>
    </row>
    <row r="107" spans="1:55" ht="12" x14ac:dyDescent="0.15">
      <c r="A107" s="4" t="s">
        <v>590</v>
      </c>
      <c r="B107" s="19" t="s">
        <v>55</v>
      </c>
      <c r="C107" s="16" t="s">
        <v>55</v>
      </c>
      <c r="D107" s="19" t="s">
        <v>55</v>
      </c>
      <c r="E107" s="16" t="s">
        <v>55</v>
      </c>
      <c r="F107" s="19" t="s">
        <v>55</v>
      </c>
      <c r="G107" s="16" t="s">
        <v>55</v>
      </c>
      <c r="H107" s="19" t="s">
        <v>55</v>
      </c>
      <c r="I107" s="16" t="s">
        <v>55</v>
      </c>
      <c r="J107" s="19" t="s">
        <v>55</v>
      </c>
      <c r="K107" s="16" t="s">
        <v>55</v>
      </c>
      <c r="L107" s="19" t="s">
        <v>55</v>
      </c>
      <c r="M107" s="16" t="s">
        <v>55</v>
      </c>
      <c r="N107" s="19" t="s">
        <v>55</v>
      </c>
      <c r="O107" s="16" t="s">
        <v>55</v>
      </c>
      <c r="P107" s="19" t="s">
        <v>55</v>
      </c>
      <c r="Q107" s="16" t="s">
        <v>55</v>
      </c>
      <c r="R107" s="19" t="s">
        <v>55</v>
      </c>
      <c r="S107" s="16" t="s">
        <v>55</v>
      </c>
      <c r="T107" s="19" t="s">
        <v>55</v>
      </c>
      <c r="U107" s="16" t="s">
        <v>55</v>
      </c>
      <c r="V107" s="19" t="s">
        <v>55</v>
      </c>
      <c r="W107" s="16" t="s">
        <v>55</v>
      </c>
      <c r="X107" s="19" t="s">
        <v>55</v>
      </c>
      <c r="Y107" s="16" t="s">
        <v>55</v>
      </c>
      <c r="Z107" s="19" t="s">
        <v>55</v>
      </c>
      <c r="AA107" s="16" t="s">
        <v>55</v>
      </c>
      <c r="AB107" s="19" t="s">
        <v>55</v>
      </c>
      <c r="AC107" s="56" t="s">
        <v>55</v>
      </c>
      <c r="AD107" s="58" t="s">
        <v>55</v>
      </c>
      <c r="AE107" s="56" t="s">
        <v>55</v>
      </c>
      <c r="AF107" s="58" t="s">
        <v>55</v>
      </c>
      <c r="AG107" s="56" t="s">
        <v>55</v>
      </c>
      <c r="AH107" s="58" t="s">
        <v>55</v>
      </c>
      <c r="AI107" s="56" t="s">
        <v>55</v>
      </c>
      <c r="AJ107" s="58" t="s">
        <v>55</v>
      </c>
      <c r="AK107" s="56" t="s">
        <v>55</v>
      </c>
      <c r="AL107" s="58" t="s">
        <v>55</v>
      </c>
      <c r="AM107" s="56" t="s">
        <v>55</v>
      </c>
      <c r="AN107" s="58" t="s">
        <v>55</v>
      </c>
      <c r="AO107" s="56" t="s">
        <v>55</v>
      </c>
      <c r="AP107" s="58">
        <v>174.72</v>
      </c>
      <c r="AQ107" s="56" t="s">
        <v>55</v>
      </c>
      <c r="AR107" s="58">
        <v>214.34</v>
      </c>
      <c r="AS107" s="56" t="s">
        <v>55</v>
      </c>
      <c r="AT107" s="58">
        <v>272.14</v>
      </c>
      <c r="AU107" s="56" t="s">
        <v>55</v>
      </c>
      <c r="AV107" s="58">
        <v>238.79</v>
      </c>
      <c r="AW107" s="56" t="s">
        <v>55</v>
      </c>
      <c r="AX107" s="58">
        <v>364.98</v>
      </c>
      <c r="AY107" s="56" t="s">
        <v>55</v>
      </c>
      <c r="AZ107" s="58">
        <v>454.48</v>
      </c>
      <c r="BA107" s="56" t="s">
        <v>55</v>
      </c>
      <c r="BB107" s="58" t="s">
        <v>55</v>
      </c>
      <c r="BC107" s="56" t="s">
        <v>55</v>
      </c>
    </row>
    <row r="108" spans="1:55" x14ac:dyDescent="0.15">
      <c r="A108" s="4"/>
      <c r="B108" s="4"/>
      <c r="C108" s="52"/>
      <c r="D108" s="4"/>
      <c r="E108" s="52"/>
      <c r="F108" s="4"/>
      <c r="G108" s="52"/>
      <c r="H108" s="4"/>
      <c r="I108" s="52"/>
      <c r="J108" s="4"/>
      <c r="K108" s="52"/>
      <c r="L108" s="4"/>
      <c r="M108" s="52"/>
      <c r="N108" s="4"/>
      <c r="O108" s="52"/>
      <c r="P108" s="4"/>
      <c r="Q108" s="52"/>
      <c r="R108" s="4"/>
      <c r="S108" s="52"/>
      <c r="T108" s="4"/>
      <c r="U108" s="52"/>
      <c r="V108" s="4"/>
      <c r="W108" s="52"/>
      <c r="X108" s="4"/>
      <c r="Y108" s="52"/>
      <c r="Z108" s="4"/>
      <c r="AA108" s="52"/>
      <c r="AB108" s="4"/>
      <c r="AD108" s="34"/>
      <c r="AF108" s="34"/>
      <c r="AH108" s="34"/>
      <c r="AJ108" s="34"/>
      <c r="AL108" s="34"/>
      <c r="AN108" s="34"/>
      <c r="AP108" s="34"/>
      <c r="AR108" s="34"/>
      <c r="AT108" s="34"/>
      <c r="AV108" s="34"/>
      <c r="AX108" s="34"/>
      <c r="AZ108" s="34"/>
      <c r="BB108" s="34"/>
    </row>
    <row r="109" spans="1:55" x14ac:dyDescent="0.15">
      <c r="A109" s="9" t="s">
        <v>591</v>
      </c>
      <c r="B109" s="4"/>
      <c r="C109" s="52"/>
      <c r="D109" s="4"/>
      <c r="E109" s="52"/>
      <c r="F109" s="4"/>
      <c r="G109" s="52"/>
      <c r="H109" s="4"/>
      <c r="I109" s="52"/>
      <c r="J109" s="4"/>
      <c r="K109" s="52"/>
      <c r="L109" s="4"/>
      <c r="M109" s="52"/>
      <c r="N109" s="4"/>
      <c r="O109" s="52"/>
      <c r="P109" s="4"/>
      <c r="Q109" s="52"/>
      <c r="R109" s="4"/>
      <c r="S109" s="52"/>
      <c r="T109" s="4"/>
      <c r="U109" s="52"/>
      <c r="V109" s="4"/>
      <c r="W109" s="52"/>
      <c r="X109" s="4"/>
      <c r="Y109" s="52"/>
      <c r="Z109" s="4"/>
      <c r="AA109" s="52"/>
      <c r="AB109" s="4"/>
      <c r="AD109" s="34"/>
      <c r="AF109" s="34"/>
      <c r="AH109" s="34"/>
      <c r="AJ109" s="34"/>
      <c r="AL109" s="34"/>
      <c r="AN109" s="34"/>
      <c r="AP109" s="34"/>
      <c r="AR109" s="34"/>
      <c r="AT109" s="34"/>
      <c r="AV109" s="34"/>
      <c r="AX109" s="34"/>
      <c r="AZ109" s="34"/>
      <c r="BB109" s="34"/>
    </row>
    <row r="110" spans="1:55" ht="12" x14ac:dyDescent="0.15">
      <c r="A110" s="4" t="s">
        <v>213</v>
      </c>
      <c r="B110" s="33">
        <v>35855</v>
      </c>
      <c r="C110" s="16" t="s">
        <v>55</v>
      </c>
      <c r="D110" s="33">
        <v>35855</v>
      </c>
      <c r="E110" s="16" t="s">
        <v>55</v>
      </c>
      <c r="F110" s="33">
        <v>36951</v>
      </c>
      <c r="G110" s="16" t="s">
        <v>55</v>
      </c>
      <c r="H110" s="33">
        <v>37799</v>
      </c>
      <c r="I110" s="16" t="s">
        <v>55</v>
      </c>
      <c r="J110" s="33">
        <v>38168</v>
      </c>
      <c r="K110" s="16" t="s">
        <v>55</v>
      </c>
      <c r="L110" s="33">
        <v>38533</v>
      </c>
      <c r="M110" s="16" t="s">
        <v>55</v>
      </c>
      <c r="N110" s="33">
        <v>38898</v>
      </c>
      <c r="O110" s="16" t="s">
        <v>55</v>
      </c>
      <c r="P110" s="33">
        <v>39262</v>
      </c>
      <c r="Q110" s="16" t="s">
        <v>55</v>
      </c>
      <c r="R110" s="33">
        <v>39626</v>
      </c>
      <c r="S110" s="16" t="s">
        <v>55</v>
      </c>
      <c r="T110" s="33">
        <v>39626</v>
      </c>
      <c r="U110" s="16" t="s">
        <v>55</v>
      </c>
      <c r="V110" s="33">
        <v>40359</v>
      </c>
      <c r="W110" s="16" t="s">
        <v>55</v>
      </c>
      <c r="X110" s="33">
        <v>40359</v>
      </c>
      <c r="Y110" s="16" t="s">
        <v>55</v>
      </c>
      <c r="Z110" s="33">
        <v>41026</v>
      </c>
      <c r="AA110" s="16" t="s">
        <v>55</v>
      </c>
      <c r="AB110" s="33">
        <v>41351</v>
      </c>
      <c r="AC110" s="56" t="s">
        <v>55</v>
      </c>
      <c r="AD110" s="62">
        <v>41351</v>
      </c>
      <c r="AE110" s="56" t="s">
        <v>55</v>
      </c>
      <c r="AF110" s="62">
        <v>42142</v>
      </c>
      <c r="AG110" s="56" t="s">
        <v>55</v>
      </c>
      <c r="AH110" s="62">
        <v>42481</v>
      </c>
      <c r="AI110" s="56" t="s">
        <v>55</v>
      </c>
      <c r="AJ110" s="62">
        <v>42852</v>
      </c>
      <c r="AK110" s="56" t="s">
        <v>55</v>
      </c>
      <c r="AL110" s="62">
        <v>43209</v>
      </c>
      <c r="AM110" s="56" t="s">
        <v>55</v>
      </c>
      <c r="AN110" s="62">
        <v>43209</v>
      </c>
      <c r="AO110" s="56" t="s">
        <v>55</v>
      </c>
      <c r="AP110" s="62">
        <v>43524</v>
      </c>
      <c r="AQ110" s="56" t="s">
        <v>55</v>
      </c>
      <c r="AR110" s="62">
        <v>43893</v>
      </c>
      <c r="AS110" s="56" t="s">
        <v>55</v>
      </c>
      <c r="AT110" s="62">
        <v>44259</v>
      </c>
      <c r="AU110" s="56" t="s">
        <v>55</v>
      </c>
      <c r="AV110" s="62">
        <v>44624</v>
      </c>
      <c r="AW110" s="56" t="s">
        <v>55</v>
      </c>
      <c r="AX110" s="62">
        <v>44988</v>
      </c>
      <c r="AY110" s="56" t="s">
        <v>55</v>
      </c>
      <c r="AZ110" s="62">
        <v>44988</v>
      </c>
      <c r="BA110" s="56" t="s">
        <v>55</v>
      </c>
      <c r="BB110" s="62">
        <v>45247</v>
      </c>
      <c r="BC110" s="56" t="s">
        <v>55</v>
      </c>
    </row>
    <row r="111" spans="1:55" ht="72" x14ac:dyDescent="0.15">
      <c r="A111" s="60" t="s">
        <v>100</v>
      </c>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sheetData>
  <mergeCells count="54">
    <mergeCell ref="AZ26:BA26"/>
    <mergeCell ref="BB26:BC26"/>
    <mergeCell ref="AN26:AO26"/>
    <mergeCell ref="AP26:AQ26"/>
    <mergeCell ref="AR26:AS26"/>
    <mergeCell ref="AT26:AU26"/>
    <mergeCell ref="AV26:AW26"/>
    <mergeCell ref="AX26:AY26"/>
    <mergeCell ref="AD26:AE26"/>
    <mergeCell ref="AF26:AG26"/>
    <mergeCell ref="AH26:AI26"/>
    <mergeCell ref="AJ26:AK26"/>
    <mergeCell ref="AL26:AM26"/>
    <mergeCell ref="AZ14:BA14"/>
    <mergeCell ref="BB14:BC14"/>
    <mergeCell ref="B26:C26"/>
    <mergeCell ref="D26:E26"/>
    <mergeCell ref="F26:G26"/>
    <mergeCell ref="H26:I26"/>
    <mergeCell ref="J26:K26"/>
    <mergeCell ref="L26:M26"/>
    <mergeCell ref="N26:O26"/>
    <mergeCell ref="P26:Q26"/>
    <mergeCell ref="R26:S26"/>
    <mergeCell ref="T26:U26"/>
    <mergeCell ref="V26:W26"/>
    <mergeCell ref="X26:Y26"/>
    <mergeCell ref="Z26:AA26"/>
    <mergeCell ref="AB26:AC26"/>
    <mergeCell ref="AP14:AQ14"/>
    <mergeCell ref="AR14:AS14"/>
    <mergeCell ref="AT14:AU14"/>
    <mergeCell ref="AV14:AW14"/>
    <mergeCell ref="AX14:AY14"/>
    <mergeCell ref="AF14:AG14"/>
    <mergeCell ref="AH14:AI14"/>
    <mergeCell ref="AJ14:AK14"/>
    <mergeCell ref="AL14:AM14"/>
    <mergeCell ref="AN14:AO14"/>
    <mergeCell ref="V14:W14"/>
    <mergeCell ref="X14:Y14"/>
    <mergeCell ref="Z14:AA14"/>
    <mergeCell ref="AB14:AC14"/>
    <mergeCell ref="AD14:AE14"/>
    <mergeCell ref="L14:M14"/>
    <mergeCell ref="N14:O14"/>
    <mergeCell ref="P14:Q14"/>
    <mergeCell ref="R14:S14"/>
    <mergeCell ref="T14:U14"/>
    <mergeCell ref="B14:C14"/>
    <mergeCell ref="D14:E14"/>
    <mergeCell ref="F14:G14"/>
    <mergeCell ref="H14:I14"/>
    <mergeCell ref="J14:K14"/>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pageSetUpPr autoPageBreaks="0"/>
  </sheetPr>
  <dimension ref="A5:IU124"/>
  <sheetViews>
    <sheetView workbookViewId="0"/>
  </sheetViews>
  <sheetFormatPr baseColWidth="10" defaultColWidth="8.83203125" defaultRowHeight="11" x14ac:dyDescent="0.15"/>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x14ac:dyDescent="0.2">
      <c r="A5" s="1" t="s">
        <v>592</v>
      </c>
    </row>
    <row r="7" spans="1:255" ht="24" x14ac:dyDescent="0.15">
      <c r="A7" s="2" t="s">
        <v>593</v>
      </c>
      <c r="B7" s="3" t="s">
        <v>594</v>
      </c>
      <c r="C7" t="s">
        <v>108</v>
      </c>
      <c r="D7" s="4" t="s">
        <v>4</v>
      </c>
      <c r="E7" s="3" t="s">
        <v>595</v>
      </c>
      <c r="F7" t="s">
        <v>596</v>
      </c>
    </row>
    <row r="8" spans="1:255" x14ac:dyDescent="0.15">
      <c r="A8" s="4"/>
      <c r="B8" s="3" t="s">
        <v>597</v>
      </c>
      <c r="C8" t="s">
        <v>111</v>
      </c>
      <c r="D8" s="4" t="s">
        <v>4</v>
      </c>
      <c r="E8" s="3" t="s">
        <v>598</v>
      </c>
      <c r="F8" t="s">
        <v>6</v>
      </c>
    </row>
    <row r="9" spans="1:255" x14ac:dyDescent="0.15">
      <c r="A9" s="4"/>
      <c r="B9" s="3" t="s">
        <v>599</v>
      </c>
      <c r="C9" t="s">
        <v>10</v>
      </c>
      <c r="D9" s="4" t="s">
        <v>4</v>
      </c>
      <c r="E9" s="3" t="s">
        <v>600</v>
      </c>
      <c r="F9" s="5" t="s">
        <v>12</v>
      </c>
    </row>
    <row r="12" spans="1:255" x14ac:dyDescent="0.15">
      <c r="A12" s="6" t="s">
        <v>601</v>
      </c>
      <c r="B12" s="6"/>
      <c r="C12" s="6"/>
      <c r="D12" s="6"/>
      <c r="E12" s="6"/>
      <c r="F12" s="6"/>
      <c r="G12" s="6"/>
      <c r="H12" s="6"/>
      <c r="I12" s="6"/>
      <c r="K12" s="68"/>
      <c r="L12" s="68"/>
      <c r="M12" s="68"/>
      <c r="N12" s="68"/>
      <c r="O12" s="68"/>
      <c r="P12" s="68"/>
      <c r="Q12" s="68"/>
      <c r="R12" s="68"/>
      <c r="S12" s="68"/>
      <c r="T12" s="68"/>
      <c r="U12" s="68"/>
      <c r="V12" s="68"/>
      <c r="W12" s="68"/>
      <c r="X12" s="68"/>
      <c r="Y12" s="68"/>
      <c r="Z12" s="68"/>
      <c r="AA12" s="68"/>
      <c r="AB12" s="68"/>
      <c r="AC12" s="68"/>
      <c r="AD12" s="68"/>
      <c r="AE12" s="68"/>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row>
    <row r="13" spans="1:255" ht="30" x14ac:dyDescent="0.3">
      <c r="A13" s="63" t="s">
        <v>602</v>
      </c>
      <c r="B13" s="63" t="s">
        <v>603</v>
      </c>
      <c r="C13" s="64" t="s">
        <v>604</v>
      </c>
      <c r="D13" s="64" t="s">
        <v>605</v>
      </c>
      <c r="E13" s="64" t="s">
        <v>606</v>
      </c>
      <c r="F13" s="64" t="s">
        <v>607</v>
      </c>
      <c r="G13" s="64" t="s">
        <v>608</v>
      </c>
      <c r="H13" s="64" t="s">
        <v>609</v>
      </c>
      <c r="I13" s="64" t="s">
        <v>610</v>
      </c>
      <c r="J13" s="64" t="s">
        <v>611</v>
      </c>
    </row>
    <row r="14" spans="1:255" ht="12" x14ac:dyDescent="0.15">
      <c r="A14" s="52" t="s">
        <v>612</v>
      </c>
      <c r="B14" s="52" t="s">
        <v>613</v>
      </c>
      <c r="C14" s="65">
        <v>113.3</v>
      </c>
      <c r="D14" s="66" t="s">
        <v>614</v>
      </c>
      <c r="E14" s="66" t="s">
        <v>53</v>
      </c>
      <c r="F14" s="67">
        <v>47488</v>
      </c>
      <c r="G14" s="66" t="s">
        <v>615</v>
      </c>
      <c r="H14" s="66" t="s">
        <v>616</v>
      </c>
      <c r="I14" s="66" t="s">
        <v>616</v>
      </c>
      <c r="J14" s="66" t="s">
        <v>617</v>
      </c>
    </row>
    <row r="15" spans="1:255" ht="12" x14ac:dyDescent="0.15">
      <c r="A15" s="52" t="s">
        <v>618</v>
      </c>
      <c r="B15" s="52" t="s">
        <v>613</v>
      </c>
      <c r="C15" s="65">
        <v>61.7</v>
      </c>
      <c r="D15" s="66" t="s">
        <v>619</v>
      </c>
      <c r="E15" s="66" t="s">
        <v>53</v>
      </c>
      <c r="F15" s="67">
        <v>48611</v>
      </c>
      <c r="G15" s="66" t="s">
        <v>615</v>
      </c>
      <c r="H15" s="66" t="s">
        <v>616</v>
      </c>
      <c r="I15" s="66" t="s">
        <v>616</v>
      </c>
      <c r="J15" s="66" t="s">
        <v>617</v>
      </c>
    </row>
    <row r="16" spans="1:255" ht="12" x14ac:dyDescent="0.15">
      <c r="A16" s="52" t="s">
        <v>620</v>
      </c>
      <c r="B16" s="52" t="s">
        <v>613</v>
      </c>
      <c r="C16" s="65">
        <v>124.8</v>
      </c>
      <c r="D16" s="66" t="s">
        <v>621</v>
      </c>
      <c r="E16" s="66" t="s">
        <v>53</v>
      </c>
      <c r="F16" s="67">
        <v>46767</v>
      </c>
      <c r="G16" s="66" t="s">
        <v>615</v>
      </c>
      <c r="H16" s="66" t="s">
        <v>616</v>
      </c>
      <c r="I16" s="66" t="s">
        <v>616</v>
      </c>
      <c r="J16" s="66" t="s">
        <v>617</v>
      </c>
    </row>
    <row r="17" spans="1:10" ht="12" x14ac:dyDescent="0.15">
      <c r="A17" s="52" t="s">
        <v>622</v>
      </c>
      <c r="B17" s="52" t="s">
        <v>613</v>
      </c>
      <c r="C17" s="65">
        <v>123.1</v>
      </c>
      <c r="D17" s="66" t="s">
        <v>623</v>
      </c>
      <c r="E17" s="66" t="s">
        <v>53</v>
      </c>
      <c r="F17" s="67">
        <v>50557</v>
      </c>
      <c r="G17" s="66" t="s">
        <v>615</v>
      </c>
      <c r="H17" s="66" t="s">
        <v>616</v>
      </c>
      <c r="I17" s="66" t="s">
        <v>616</v>
      </c>
      <c r="J17" s="66" t="s">
        <v>617</v>
      </c>
    </row>
    <row r="18" spans="1:10" ht="12" x14ac:dyDescent="0.15">
      <c r="A18" s="52" t="s">
        <v>624</v>
      </c>
      <c r="B18" s="52" t="s">
        <v>613</v>
      </c>
      <c r="C18" s="65">
        <v>691.7</v>
      </c>
      <c r="D18" s="66" t="s">
        <v>625</v>
      </c>
      <c r="E18" s="66" t="s">
        <v>53</v>
      </c>
      <c r="F18" s="67">
        <v>55406</v>
      </c>
      <c r="G18" s="66" t="s">
        <v>615</v>
      </c>
      <c r="H18" s="66" t="s">
        <v>616</v>
      </c>
      <c r="I18" s="66" t="s">
        <v>616</v>
      </c>
      <c r="J18" s="66" t="s">
        <v>49</v>
      </c>
    </row>
    <row r="19" spans="1:10" ht="12" x14ac:dyDescent="0.15">
      <c r="A19" s="52" t="s">
        <v>624</v>
      </c>
      <c r="B19" s="52" t="s">
        <v>613</v>
      </c>
      <c r="C19" s="65">
        <v>253.7</v>
      </c>
      <c r="D19" s="66" t="s">
        <v>626</v>
      </c>
      <c r="E19" s="66" t="s">
        <v>53</v>
      </c>
      <c r="F19" s="67">
        <v>45685</v>
      </c>
      <c r="G19" s="66" t="s">
        <v>615</v>
      </c>
      <c r="H19" s="66" t="s">
        <v>616</v>
      </c>
      <c r="I19" s="66" t="s">
        <v>616</v>
      </c>
      <c r="J19" s="66" t="s">
        <v>49</v>
      </c>
    </row>
    <row r="20" spans="1:10" ht="12" x14ac:dyDescent="0.15">
      <c r="A20" s="52" t="s">
        <v>624</v>
      </c>
      <c r="B20" s="52" t="s">
        <v>613</v>
      </c>
      <c r="C20" s="65">
        <v>302.5</v>
      </c>
      <c r="D20" s="66" t="s">
        <v>627</v>
      </c>
      <c r="E20" s="66" t="s">
        <v>53</v>
      </c>
      <c r="F20" s="67">
        <v>45019</v>
      </c>
      <c r="G20" s="66" t="s">
        <v>615</v>
      </c>
      <c r="H20" s="66" t="s">
        <v>616</v>
      </c>
      <c r="I20" s="66" t="s">
        <v>616</v>
      </c>
      <c r="J20" s="66" t="s">
        <v>49</v>
      </c>
    </row>
    <row r="21" spans="1:10" ht="12" x14ac:dyDescent="0.15">
      <c r="A21" s="52" t="s">
        <v>624</v>
      </c>
      <c r="B21" s="52" t="s">
        <v>613</v>
      </c>
      <c r="C21" s="65">
        <v>448.5</v>
      </c>
      <c r="D21" s="66" t="s">
        <v>628</v>
      </c>
      <c r="E21" s="66" t="s">
        <v>53</v>
      </c>
      <c r="F21" s="67">
        <v>47245</v>
      </c>
      <c r="G21" s="66" t="s">
        <v>615</v>
      </c>
      <c r="H21" s="66" t="s">
        <v>616</v>
      </c>
      <c r="I21" s="66" t="s">
        <v>616</v>
      </c>
      <c r="J21" s="66" t="s">
        <v>49</v>
      </c>
    </row>
    <row r="22" spans="1:10" ht="12" x14ac:dyDescent="0.15">
      <c r="A22" s="52" t="s">
        <v>624</v>
      </c>
      <c r="B22" s="52" t="s">
        <v>613</v>
      </c>
      <c r="C22" s="65">
        <v>401.2</v>
      </c>
      <c r="D22" s="66" t="s">
        <v>628</v>
      </c>
      <c r="E22" s="66" t="s">
        <v>53</v>
      </c>
      <c r="F22" s="67">
        <v>54810</v>
      </c>
      <c r="G22" s="66" t="s">
        <v>615</v>
      </c>
      <c r="H22" s="66" t="s">
        <v>616</v>
      </c>
      <c r="I22" s="66" t="s">
        <v>616</v>
      </c>
      <c r="J22" s="66" t="s">
        <v>49</v>
      </c>
    </row>
    <row r="23" spans="1:10" ht="12" x14ac:dyDescent="0.15">
      <c r="A23" s="52" t="s">
        <v>629</v>
      </c>
      <c r="B23" s="52" t="s">
        <v>630</v>
      </c>
      <c r="C23" s="65">
        <v>0.7</v>
      </c>
      <c r="D23" s="66" t="s">
        <v>631</v>
      </c>
      <c r="E23" s="66" t="s">
        <v>53</v>
      </c>
      <c r="F23" s="67">
        <v>45113</v>
      </c>
      <c r="G23" s="66" t="s">
        <v>615</v>
      </c>
      <c r="H23" s="66" t="s">
        <v>632</v>
      </c>
      <c r="I23" s="66" t="s">
        <v>616</v>
      </c>
      <c r="J23" s="66" t="s">
        <v>617</v>
      </c>
    </row>
    <row r="24" spans="1:10" ht="12" x14ac:dyDescent="0.15">
      <c r="A24" s="52" t="s">
        <v>629</v>
      </c>
      <c r="B24" s="52" t="s">
        <v>630</v>
      </c>
      <c r="C24" s="65">
        <v>0.1</v>
      </c>
      <c r="D24" s="66" t="s">
        <v>633</v>
      </c>
      <c r="E24" s="66" t="s">
        <v>53</v>
      </c>
      <c r="F24" s="67">
        <v>45113</v>
      </c>
      <c r="G24" s="66" t="s">
        <v>615</v>
      </c>
      <c r="H24" s="66" t="s">
        <v>632</v>
      </c>
      <c r="I24" s="66" t="s">
        <v>616</v>
      </c>
      <c r="J24" s="66" t="s">
        <v>617</v>
      </c>
    </row>
    <row r="25" spans="1:10" ht="24" x14ac:dyDescent="0.15">
      <c r="A25" s="52" t="s">
        <v>634</v>
      </c>
      <c r="B25" s="52" t="s">
        <v>630</v>
      </c>
      <c r="C25" s="65">
        <v>0</v>
      </c>
      <c r="D25" s="66" t="s">
        <v>635</v>
      </c>
      <c r="E25" s="66" t="s">
        <v>53</v>
      </c>
      <c r="F25" s="67">
        <v>44957</v>
      </c>
      <c r="G25" s="66" t="s">
        <v>615</v>
      </c>
      <c r="H25" s="66" t="s">
        <v>632</v>
      </c>
      <c r="I25" s="66" t="s">
        <v>616</v>
      </c>
      <c r="J25" s="66" t="s">
        <v>636</v>
      </c>
    </row>
    <row r="26" spans="1:10" ht="12" x14ac:dyDescent="0.15">
      <c r="A26" s="52" t="s">
        <v>637</v>
      </c>
      <c r="B26" s="52" t="s">
        <v>630</v>
      </c>
      <c r="C26" s="65">
        <v>0</v>
      </c>
      <c r="D26" s="66" t="s">
        <v>638</v>
      </c>
      <c r="E26" s="66" t="s">
        <v>53</v>
      </c>
      <c r="F26" s="67">
        <v>45650</v>
      </c>
      <c r="G26" s="66" t="s">
        <v>615</v>
      </c>
      <c r="H26" s="66" t="s">
        <v>632</v>
      </c>
      <c r="I26" s="66" t="s">
        <v>616</v>
      </c>
      <c r="J26" s="66" t="s">
        <v>49</v>
      </c>
    </row>
    <row r="27" spans="1:10" ht="24" x14ac:dyDescent="0.15">
      <c r="A27" s="52" t="s">
        <v>639</v>
      </c>
      <c r="B27" s="52" t="s">
        <v>630</v>
      </c>
      <c r="C27" s="65">
        <v>0.6</v>
      </c>
      <c r="D27" s="66" t="s">
        <v>640</v>
      </c>
      <c r="E27" s="66" t="s">
        <v>53</v>
      </c>
      <c r="F27" s="67">
        <v>45843</v>
      </c>
      <c r="G27" s="66" t="s">
        <v>615</v>
      </c>
      <c r="H27" s="66" t="s">
        <v>632</v>
      </c>
      <c r="I27" s="66" t="s">
        <v>616</v>
      </c>
      <c r="J27" s="66" t="s">
        <v>617</v>
      </c>
    </row>
    <row r="28" spans="1:10" ht="24" x14ac:dyDescent="0.15">
      <c r="A28" s="52" t="s">
        <v>641</v>
      </c>
      <c r="B28" s="52" t="s">
        <v>630</v>
      </c>
      <c r="C28" s="65">
        <v>0</v>
      </c>
      <c r="D28" s="66" t="s">
        <v>642</v>
      </c>
      <c r="E28" s="66" t="s">
        <v>53</v>
      </c>
      <c r="F28" s="67">
        <v>45485</v>
      </c>
      <c r="G28" s="66" t="s">
        <v>615</v>
      </c>
      <c r="H28" s="66" t="s">
        <v>632</v>
      </c>
      <c r="I28" s="66" t="s">
        <v>616</v>
      </c>
      <c r="J28" s="66" t="s">
        <v>617</v>
      </c>
    </row>
    <row r="29" spans="1:10" ht="12" x14ac:dyDescent="0.15">
      <c r="A29" s="52" t="s">
        <v>643</v>
      </c>
      <c r="B29" s="52" t="s">
        <v>630</v>
      </c>
      <c r="C29" s="65">
        <v>0</v>
      </c>
      <c r="D29" s="66" t="s">
        <v>644</v>
      </c>
      <c r="E29" s="66" t="s">
        <v>53</v>
      </c>
      <c r="F29" s="67">
        <v>45381</v>
      </c>
      <c r="G29" s="66" t="s">
        <v>615</v>
      </c>
      <c r="H29" s="66" t="s">
        <v>632</v>
      </c>
      <c r="I29" s="66" t="s">
        <v>616</v>
      </c>
      <c r="J29" s="66" t="s">
        <v>49</v>
      </c>
    </row>
    <row r="30" spans="1:10" ht="24" x14ac:dyDescent="0.15">
      <c r="A30" s="52" t="s">
        <v>645</v>
      </c>
      <c r="B30" s="52" t="s">
        <v>630</v>
      </c>
      <c r="C30" s="65">
        <v>0</v>
      </c>
      <c r="D30" s="66" t="s">
        <v>646</v>
      </c>
      <c r="E30" s="66" t="s">
        <v>53</v>
      </c>
      <c r="F30" s="67">
        <v>45375</v>
      </c>
      <c r="G30" s="66" t="s">
        <v>615</v>
      </c>
      <c r="H30" s="66" t="s">
        <v>632</v>
      </c>
      <c r="I30" s="66" t="s">
        <v>616</v>
      </c>
      <c r="J30" s="66" t="s">
        <v>49</v>
      </c>
    </row>
    <row r="31" spans="1:10" ht="12" x14ac:dyDescent="0.15">
      <c r="A31" s="52" t="s">
        <v>647</v>
      </c>
      <c r="B31" s="52" t="s">
        <v>630</v>
      </c>
      <c r="C31" s="65">
        <v>12</v>
      </c>
      <c r="D31" s="66" t="s">
        <v>648</v>
      </c>
      <c r="E31" s="66" t="s">
        <v>53</v>
      </c>
      <c r="F31" s="67">
        <v>47522</v>
      </c>
      <c r="G31" s="66" t="s">
        <v>615</v>
      </c>
      <c r="H31" s="66" t="s">
        <v>632</v>
      </c>
      <c r="I31" s="66" t="s">
        <v>616</v>
      </c>
      <c r="J31" s="66" t="s">
        <v>617</v>
      </c>
    </row>
    <row r="32" spans="1:10" ht="24" x14ac:dyDescent="0.15">
      <c r="A32" s="52" t="s">
        <v>649</v>
      </c>
      <c r="B32" s="52" t="s">
        <v>630</v>
      </c>
      <c r="C32" s="65">
        <v>4.5999999999999996</v>
      </c>
      <c r="D32" s="66" t="s">
        <v>650</v>
      </c>
      <c r="E32" s="66" t="s">
        <v>53</v>
      </c>
      <c r="F32" s="67">
        <v>45747</v>
      </c>
      <c r="G32" s="66" t="s">
        <v>615</v>
      </c>
      <c r="H32" s="66" t="s">
        <v>632</v>
      </c>
      <c r="I32" s="66" t="s">
        <v>616</v>
      </c>
      <c r="J32" s="66" t="s">
        <v>617</v>
      </c>
    </row>
    <row r="33" spans="1:10" ht="24" x14ac:dyDescent="0.15">
      <c r="A33" s="52" t="s">
        <v>651</v>
      </c>
      <c r="B33" s="52" t="s">
        <v>630</v>
      </c>
      <c r="C33" s="65">
        <v>0</v>
      </c>
      <c r="D33" s="66" t="s">
        <v>652</v>
      </c>
      <c r="E33" s="66" t="s">
        <v>53</v>
      </c>
      <c r="F33" s="67">
        <v>45794</v>
      </c>
      <c r="G33" s="66" t="s">
        <v>615</v>
      </c>
      <c r="H33" s="66" t="s">
        <v>632</v>
      </c>
      <c r="I33" s="66" t="s">
        <v>616</v>
      </c>
      <c r="J33" s="66" t="s">
        <v>49</v>
      </c>
    </row>
    <row r="34" spans="1:10" ht="12" x14ac:dyDescent="0.15">
      <c r="A34" s="52" t="s">
        <v>653</v>
      </c>
      <c r="B34" s="52" t="s">
        <v>630</v>
      </c>
      <c r="C34" s="65">
        <v>0.2</v>
      </c>
      <c r="D34" s="66" t="s">
        <v>654</v>
      </c>
      <c r="E34" s="66" t="s">
        <v>53</v>
      </c>
      <c r="F34" s="67">
        <v>46327</v>
      </c>
      <c r="G34" s="66" t="s">
        <v>615</v>
      </c>
      <c r="H34" s="66" t="s">
        <v>632</v>
      </c>
      <c r="I34" s="66" t="s">
        <v>616</v>
      </c>
      <c r="J34" s="66" t="s">
        <v>655</v>
      </c>
    </row>
    <row r="35" spans="1:10" ht="24" x14ac:dyDescent="0.15">
      <c r="A35" s="52" t="s">
        <v>656</v>
      </c>
      <c r="B35" s="52" t="s">
        <v>630</v>
      </c>
      <c r="C35" s="65">
        <v>0</v>
      </c>
      <c r="D35" s="66" t="s">
        <v>657</v>
      </c>
      <c r="E35" s="66" t="s">
        <v>53</v>
      </c>
      <c r="F35" s="67">
        <v>45856</v>
      </c>
      <c r="G35" s="66" t="s">
        <v>615</v>
      </c>
      <c r="H35" s="66" t="s">
        <v>632</v>
      </c>
      <c r="I35" s="66" t="s">
        <v>616</v>
      </c>
      <c r="J35" s="66" t="s">
        <v>49</v>
      </c>
    </row>
    <row r="36" spans="1:10" ht="24" x14ac:dyDescent="0.15">
      <c r="A36" s="52" t="s">
        <v>658</v>
      </c>
      <c r="B36" s="52" t="s">
        <v>630</v>
      </c>
      <c r="C36" s="65">
        <v>0.2</v>
      </c>
      <c r="D36" s="66" t="s">
        <v>659</v>
      </c>
      <c r="E36" s="66" t="s">
        <v>53</v>
      </c>
      <c r="F36" s="67">
        <v>45535</v>
      </c>
      <c r="G36" s="66" t="s">
        <v>615</v>
      </c>
      <c r="H36" s="66" t="s">
        <v>632</v>
      </c>
      <c r="I36" s="66" t="s">
        <v>616</v>
      </c>
      <c r="J36" s="66" t="s">
        <v>49</v>
      </c>
    </row>
    <row r="37" spans="1:10" ht="24" x14ac:dyDescent="0.15">
      <c r="A37" s="52" t="s">
        <v>660</v>
      </c>
      <c r="B37" s="52" t="s">
        <v>630</v>
      </c>
      <c r="C37" s="65">
        <v>3.1</v>
      </c>
      <c r="D37" s="66" t="s">
        <v>661</v>
      </c>
      <c r="E37" s="66" t="s">
        <v>53</v>
      </c>
      <c r="F37" s="67">
        <v>46874</v>
      </c>
      <c r="G37" s="66" t="s">
        <v>615</v>
      </c>
      <c r="H37" s="66" t="s">
        <v>632</v>
      </c>
      <c r="I37" s="66" t="s">
        <v>616</v>
      </c>
      <c r="J37" s="66" t="s">
        <v>617</v>
      </c>
    </row>
    <row r="38" spans="1:10" ht="24" x14ac:dyDescent="0.15">
      <c r="A38" s="52" t="s">
        <v>662</v>
      </c>
      <c r="B38" s="52" t="s">
        <v>630</v>
      </c>
      <c r="C38" s="65">
        <v>0.6</v>
      </c>
      <c r="D38" s="66" t="s">
        <v>663</v>
      </c>
      <c r="E38" s="66" t="s">
        <v>53</v>
      </c>
      <c r="F38" s="67">
        <v>45383</v>
      </c>
      <c r="G38" s="66" t="s">
        <v>615</v>
      </c>
      <c r="H38" s="66" t="s">
        <v>632</v>
      </c>
      <c r="I38" s="66" t="s">
        <v>616</v>
      </c>
      <c r="J38" s="66" t="s">
        <v>617</v>
      </c>
    </row>
    <row r="39" spans="1:10" ht="24" x14ac:dyDescent="0.15">
      <c r="A39" s="52" t="s">
        <v>664</v>
      </c>
      <c r="B39" s="52" t="s">
        <v>630</v>
      </c>
      <c r="C39" s="65">
        <v>0.2</v>
      </c>
      <c r="D39" s="66" t="s">
        <v>665</v>
      </c>
      <c r="E39" s="66" t="s">
        <v>53</v>
      </c>
      <c r="F39" s="67">
        <v>45572</v>
      </c>
      <c r="G39" s="66" t="s">
        <v>615</v>
      </c>
      <c r="H39" s="66" t="s">
        <v>632</v>
      </c>
      <c r="I39" s="66" t="s">
        <v>616</v>
      </c>
      <c r="J39" s="66" t="s">
        <v>617</v>
      </c>
    </row>
    <row r="40" spans="1:10" ht="24" x14ac:dyDescent="0.15">
      <c r="A40" s="52" t="s">
        <v>664</v>
      </c>
      <c r="B40" s="52" t="s">
        <v>630</v>
      </c>
      <c r="C40" s="65">
        <v>0.1</v>
      </c>
      <c r="D40" s="66" t="s">
        <v>665</v>
      </c>
      <c r="E40" s="66" t="s">
        <v>53</v>
      </c>
      <c r="F40" s="67">
        <v>45572</v>
      </c>
      <c r="G40" s="66" t="s">
        <v>615</v>
      </c>
      <c r="H40" s="66" t="s">
        <v>632</v>
      </c>
      <c r="I40" s="66" t="s">
        <v>616</v>
      </c>
      <c r="J40" s="66" t="s">
        <v>617</v>
      </c>
    </row>
    <row r="41" spans="1:10" ht="24" x14ac:dyDescent="0.15">
      <c r="A41" s="52" t="s">
        <v>664</v>
      </c>
      <c r="B41" s="52" t="s">
        <v>630</v>
      </c>
      <c r="C41" s="65">
        <v>0.1</v>
      </c>
      <c r="D41" s="66" t="s">
        <v>665</v>
      </c>
      <c r="E41" s="66" t="s">
        <v>53</v>
      </c>
      <c r="F41" s="67">
        <v>45572</v>
      </c>
      <c r="G41" s="66" t="s">
        <v>615</v>
      </c>
      <c r="H41" s="66" t="s">
        <v>632</v>
      </c>
      <c r="I41" s="66" t="s">
        <v>616</v>
      </c>
      <c r="J41" s="66" t="s">
        <v>617</v>
      </c>
    </row>
    <row r="42" spans="1:10" ht="24" x14ac:dyDescent="0.15">
      <c r="A42" s="52" t="s">
        <v>664</v>
      </c>
      <c r="B42" s="52" t="s">
        <v>630</v>
      </c>
      <c r="C42" s="65">
        <v>2.6</v>
      </c>
      <c r="D42" s="66" t="s">
        <v>666</v>
      </c>
      <c r="E42" s="66" t="s">
        <v>53</v>
      </c>
      <c r="F42" s="67">
        <v>46874</v>
      </c>
      <c r="G42" s="66" t="s">
        <v>615</v>
      </c>
      <c r="H42" s="66" t="s">
        <v>632</v>
      </c>
      <c r="I42" s="66" t="s">
        <v>616</v>
      </c>
      <c r="J42" s="66" t="s">
        <v>617</v>
      </c>
    </row>
    <row r="43" spans="1:10" ht="24" x14ac:dyDescent="0.15">
      <c r="A43" s="52" t="s">
        <v>667</v>
      </c>
      <c r="B43" s="52" t="s">
        <v>630</v>
      </c>
      <c r="C43" s="65">
        <v>0.1</v>
      </c>
      <c r="D43" s="66" t="s">
        <v>53</v>
      </c>
      <c r="E43" s="66" t="s">
        <v>53</v>
      </c>
      <c r="F43" s="66" t="s">
        <v>55</v>
      </c>
      <c r="G43" s="66" t="s">
        <v>615</v>
      </c>
      <c r="H43" s="66" t="s">
        <v>632</v>
      </c>
      <c r="I43" s="66" t="s">
        <v>616</v>
      </c>
      <c r="J43" s="66" t="s">
        <v>49</v>
      </c>
    </row>
    <row r="44" spans="1:10" ht="24" x14ac:dyDescent="0.15">
      <c r="A44" s="52" t="s">
        <v>668</v>
      </c>
      <c r="B44" s="52" t="s">
        <v>630</v>
      </c>
      <c r="C44" s="65">
        <v>0.1</v>
      </c>
      <c r="D44" s="66" t="s">
        <v>669</v>
      </c>
      <c r="E44" s="66" t="s">
        <v>53</v>
      </c>
      <c r="F44" s="67">
        <v>45230</v>
      </c>
      <c r="G44" s="66" t="s">
        <v>615</v>
      </c>
      <c r="H44" s="66" t="s">
        <v>632</v>
      </c>
      <c r="I44" s="66" t="s">
        <v>616</v>
      </c>
      <c r="J44" s="66" t="s">
        <v>670</v>
      </c>
    </row>
    <row r="45" spans="1:10" ht="24" x14ac:dyDescent="0.15">
      <c r="A45" s="52" t="s">
        <v>668</v>
      </c>
      <c r="B45" s="52" t="s">
        <v>630</v>
      </c>
      <c r="C45" s="65">
        <v>0</v>
      </c>
      <c r="D45" s="66" t="s">
        <v>669</v>
      </c>
      <c r="E45" s="66" t="s">
        <v>53</v>
      </c>
      <c r="F45" s="67">
        <v>45230</v>
      </c>
      <c r="G45" s="66" t="s">
        <v>615</v>
      </c>
      <c r="H45" s="66" t="s">
        <v>632</v>
      </c>
      <c r="I45" s="66" t="s">
        <v>616</v>
      </c>
      <c r="J45" s="66" t="s">
        <v>670</v>
      </c>
    </row>
    <row r="46" spans="1:10" ht="36" x14ac:dyDescent="0.15">
      <c r="A46" s="52" t="s">
        <v>671</v>
      </c>
      <c r="B46" s="52" t="s">
        <v>630</v>
      </c>
      <c r="C46" s="65">
        <v>1.2</v>
      </c>
      <c r="D46" s="66" t="s">
        <v>672</v>
      </c>
      <c r="E46" s="66" t="s">
        <v>53</v>
      </c>
      <c r="F46" s="67">
        <v>46030</v>
      </c>
      <c r="G46" s="66" t="s">
        <v>615</v>
      </c>
      <c r="H46" s="66" t="s">
        <v>632</v>
      </c>
      <c r="I46" s="66" t="s">
        <v>616</v>
      </c>
      <c r="J46" s="66" t="s">
        <v>617</v>
      </c>
    </row>
    <row r="47" spans="1:10" ht="36" x14ac:dyDescent="0.15">
      <c r="A47" s="52" t="s">
        <v>671</v>
      </c>
      <c r="B47" s="52" t="s">
        <v>630</v>
      </c>
      <c r="C47" s="65">
        <v>0.5</v>
      </c>
      <c r="D47" s="66" t="s">
        <v>672</v>
      </c>
      <c r="E47" s="66" t="s">
        <v>53</v>
      </c>
      <c r="F47" s="67">
        <v>45985</v>
      </c>
      <c r="G47" s="66" t="s">
        <v>615</v>
      </c>
      <c r="H47" s="66" t="s">
        <v>632</v>
      </c>
      <c r="I47" s="66" t="s">
        <v>616</v>
      </c>
      <c r="J47" s="66" t="s">
        <v>673</v>
      </c>
    </row>
    <row r="48" spans="1:10" ht="36" x14ac:dyDescent="0.15">
      <c r="A48" s="52" t="s">
        <v>671</v>
      </c>
      <c r="B48" s="52" t="s">
        <v>630</v>
      </c>
      <c r="C48" s="65">
        <v>0.1</v>
      </c>
      <c r="D48" s="66" t="s">
        <v>674</v>
      </c>
      <c r="E48" s="66" t="s">
        <v>53</v>
      </c>
      <c r="F48" s="67">
        <v>46174</v>
      </c>
      <c r="G48" s="66" t="s">
        <v>615</v>
      </c>
      <c r="H48" s="66" t="s">
        <v>632</v>
      </c>
      <c r="I48" s="66" t="s">
        <v>616</v>
      </c>
      <c r="J48" s="66" t="s">
        <v>617</v>
      </c>
    </row>
    <row r="49" spans="1:10" ht="24" x14ac:dyDescent="0.15">
      <c r="A49" s="52" t="s">
        <v>675</v>
      </c>
      <c r="B49" s="52" t="s">
        <v>630</v>
      </c>
      <c r="C49" s="65">
        <v>0</v>
      </c>
      <c r="D49" s="66" t="s">
        <v>676</v>
      </c>
      <c r="E49" s="66" t="s">
        <v>53</v>
      </c>
      <c r="F49" s="67">
        <v>45278</v>
      </c>
      <c r="G49" s="66" t="s">
        <v>615</v>
      </c>
      <c r="H49" s="66" t="s">
        <v>632</v>
      </c>
      <c r="I49" s="66" t="s">
        <v>616</v>
      </c>
      <c r="J49" s="66" t="s">
        <v>677</v>
      </c>
    </row>
    <row r="50" spans="1:10" ht="12" x14ac:dyDescent="0.15">
      <c r="A50" s="52" t="s">
        <v>678</v>
      </c>
      <c r="B50" s="52" t="s">
        <v>630</v>
      </c>
      <c r="C50" s="65">
        <v>0</v>
      </c>
      <c r="D50" s="66" t="s">
        <v>679</v>
      </c>
      <c r="E50" s="66" t="s">
        <v>53</v>
      </c>
      <c r="F50" s="67">
        <v>45468</v>
      </c>
      <c r="G50" s="66" t="s">
        <v>615</v>
      </c>
      <c r="H50" s="66" t="s">
        <v>632</v>
      </c>
      <c r="I50" s="66" t="s">
        <v>616</v>
      </c>
      <c r="J50" s="66" t="s">
        <v>49</v>
      </c>
    </row>
    <row r="51" spans="1:10" ht="12" x14ac:dyDescent="0.15">
      <c r="A51" s="52" t="s">
        <v>680</v>
      </c>
      <c r="B51" s="52" t="s">
        <v>630</v>
      </c>
      <c r="C51" s="65">
        <v>0</v>
      </c>
      <c r="D51" s="66" t="s">
        <v>681</v>
      </c>
      <c r="E51" s="66" t="s">
        <v>53</v>
      </c>
      <c r="F51" s="67">
        <v>49868</v>
      </c>
      <c r="G51" s="66" t="s">
        <v>615</v>
      </c>
      <c r="H51" s="66" t="s">
        <v>632</v>
      </c>
      <c r="I51" s="66" t="s">
        <v>616</v>
      </c>
      <c r="J51" s="66" t="s">
        <v>673</v>
      </c>
    </row>
    <row r="52" spans="1:10" ht="24" x14ac:dyDescent="0.15">
      <c r="A52" s="52" t="s">
        <v>682</v>
      </c>
      <c r="B52" s="52" t="s">
        <v>630</v>
      </c>
      <c r="C52" s="65">
        <v>4.4000000000000004</v>
      </c>
      <c r="D52" s="66" t="s">
        <v>683</v>
      </c>
      <c r="E52" s="66" t="s">
        <v>53</v>
      </c>
      <c r="F52" s="67">
        <v>46371</v>
      </c>
      <c r="G52" s="66" t="s">
        <v>615</v>
      </c>
      <c r="H52" s="66" t="s">
        <v>632</v>
      </c>
      <c r="I52" s="66" t="s">
        <v>616</v>
      </c>
      <c r="J52" s="66" t="s">
        <v>673</v>
      </c>
    </row>
    <row r="53" spans="1:10" ht="24" x14ac:dyDescent="0.15">
      <c r="A53" s="52" t="s">
        <v>684</v>
      </c>
      <c r="B53" s="52" t="s">
        <v>630</v>
      </c>
      <c r="C53" s="65">
        <v>1.4</v>
      </c>
      <c r="D53" s="66" t="s">
        <v>623</v>
      </c>
      <c r="E53" s="66" t="s">
        <v>53</v>
      </c>
      <c r="F53" s="67">
        <v>46359</v>
      </c>
      <c r="G53" s="66" t="s">
        <v>615</v>
      </c>
      <c r="H53" s="66" t="s">
        <v>632</v>
      </c>
      <c r="I53" s="66" t="s">
        <v>616</v>
      </c>
      <c r="J53" s="66" t="s">
        <v>49</v>
      </c>
    </row>
    <row r="54" spans="1:10" ht="12" x14ac:dyDescent="0.15">
      <c r="A54" s="52" t="s">
        <v>685</v>
      </c>
      <c r="B54" s="52" t="s">
        <v>630</v>
      </c>
      <c r="C54" s="65">
        <v>1.1000000000000001</v>
      </c>
      <c r="D54" s="66" t="s">
        <v>686</v>
      </c>
      <c r="E54" s="66" t="s">
        <v>53</v>
      </c>
      <c r="F54" s="67">
        <v>46752</v>
      </c>
      <c r="G54" s="66" t="s">
        <v>615</v>
      </c>
      <c r="H54" s="66" t="s">
        <v>632</v>
      </c>
      <c r="I54" s="66" t="s">
        <v>616</v>
      </c>
      <c r="J54" s="66" t="s">
        <v>49</v>
      </c>
    </row>
    <row r="55" spans="1:10" ht="12" x14ac:dyDescent="0.15">
      <c r="A55" s="52" t="s">
        <v>687</v>
      </c>
      <c r="B55" s="52" t="s">
        <v>630</v>
      </c>
      <c r="C55" s="65">
        <v>0</v>
      </c>
      <c r="D55" s="66" t="s">
        <v>688</v>
      </c>
      <c r="E55" s="66" t="s">
        <v>53</v>
      </c>
      <c r="F55" s="67">
        <v>45983</v>
      </c>
      <c r="G55" s="66" t="s">
        <v>615</v>
      </c>
      <c r="H55" s="66" t="s">
        <v>632</v>
      </c>
      <c r="I55" s="66" t="s">
        <v>616</v>
      </c>
      <c r="J55" s="66" t="s">
        <v>49</v>
      </c>
    </row>
    <row r="56" spans="1:10" ht="12" x14ac:dyDescent="0.15">
      <c r="A56" s="52" t="s">
        <v>689</v>
      </c>
      <c r="B56" s="52" t="s">
        <v>630</v>
      </c>
      <c r="C56" s="65">
        <v>0.2</v>
      </c>
      <c r="D56" s="66" t="s">
        <v>53</v>
      </c>
      <c r="E56" s="66" t="s">
        <v>53</v>
      </c>
      <c r="F56" s="66" t="s">
        <v>55</v>
      </c>
      <c r="G56" s="66" t="s">
        <v>615</v>
      </c>
      <c r="H56" s="66" t="s">
        <v>632</v>
      </c>
      <c r="I56" s="66" t="s">
        <v>616</v>
      </c>
      <c r="J56" s="66" t="s">
        <v>49</v>
      </c>
    </row>
    <row r="57" spans="1:10" ht="12" x14ac:dyDescent="0.15">
      <c r="A57" s="52" t="s">
        <v>690</v>
      </c>
      <c r="B57" s="52" t="s">
        <v>630</v>
      </c>
      <c r="C57" s="65">
        <v>0</v>
      </c>
      <c r="D57" s="66" t="s">
        <v>691</v>
      </c>
      <c r="E57" s="66" t="s">
        <v>53</v>
      </c>
      <c r="F57" s="67">
        <v>45581</v>
      </c>
      <c r="G57" s="66" t="s">
        <v>615</v>
      </c>
      <c r="H57" s="66" t="s">
        <v>632</v>
      </c>
      <c r="I57" s="66" t="s">
        <v>616</v>
      </c>
      <c r="J57" s="66" t="s">
        <v>677</v>
      </c>
    </row>
    <row r="58" spans="1:10" ht="12" x14ac:dyDescent="0.15">
      <c r="A58" s="52" t="s">
        <v>690</v>
      </c>
      <c r="B58" s="52" t="s">
        <v>630</v>
      </c>
      <c r="C58" s="65">
        <v>0</v>
      </c>
      <c r="D58" s="66" t="s">
        <v>692</v>
      </c>
      <c r="E58" s="66" t="s">
        <v>53</v>
      </c>
      <c r="F58" s="67">
        <v>45653</v>
      </c>
      <c r="G58" s="66" t="s">
        <v>615</v>
      </c>
      <c r="H58" s="66" t="s">
        <v>632</v>
      </c>
      <c r="I58" s="66" t="s">
        <v>616</v>
      </c>
      <c r="J58" s="66" t="s">
        <v>677</v>
      </c>
    </row>
    <row r="59" spans="1:10" ht="24" x14ac:dyDescent="0.15">
      <c r="A59" s="52" t="s">
        <v>693</v>
      </c>
      <c r="B59" s="52" t="s">
        <v>630</v>
      </c>
      <c r="C59" s="65">
        <v>0</v>
      </c>
      <c r="D59" s="66" t="s">
        <v>694</v>
      </c>
      <c r="E59" s="66" t="s">
        <v>53</v>
      </c>
      <c r="F59" s="67">
        <v>48041</v>
      </c>
      <c r="G59" s="66" t="s">
        <v>615</v>
      </c>
      <c r="H59" s="66" t="s">
        <v>632</v>
      </c>
      <c r="I59" s="66" t="s">
        <v>616</v>
      </c>
      <c r="J59" s="66" t="s">
        <v>673</v>
      </c>
    </row>
    <row r="60" spans="1:10" ht="24" x14ac:dyDescent="0.15">
      <c r="A60" s="52" t="s">
        <v>695</v>
      </c>
      <c r="B60" s="52" t="s">
        <v>630</v>
      </c>
      <c r="C60" s="65">
        <v>1.1000000000000001</v>
      </c>
      <c r="D60" s="66" t="s">
        <v>691</v>
      </c>
      <c r="E60" s="66" t="s">
        <v>53</v>
      </c>
      <c r="F60" s="67">
        <v>45530</v>
      </c>
      <c r="G60" s="66" t="s">
        <v>615</v>
      </c>
      <c r="H60" s="66" t="s">
        <v>632</v>
      </c>
      <c r="I60" s="66" t="s">
        <v>616</v>
      </c>
      <c r="J60" s="66" t="s">
        <v>617</v>
      </c>
    </row>
    <row r="61" spans="1:10" ht="24" x14ac:dyDescent="0.15">
      <c r="A61" s="52" t="s">
        <v>696</v>
      </c>
      <c r="B61" s="52" t="s">
        <v>630</v>
      </c>
      <c r="C61" s="65">
        <v>0.3</v>
      </c>
      <c r="D61" s="66" t="s">
        <v>663</v>
      </c>
      <c r="E61" s="66" t="s">
        <v>53</v>
      </c>
      <c r="F61" s="67">
        <v>46174</v>
      </c>
      <c r="G61" s="66" t="s">
        <v>615</v>
      </c>
      <c r="H61" s="66" t="s">
        <v>632</v>
      </c>
      <c r="I61" s="66" t="s">
        <v>616</v>
      </c>
      <c r="J61" s="66" t="s">
        <v>617</v>
      </c>
    </row>
    <row r="62" spans="1:10" ht="24" x14ac:dyDescent="0.15">
      <c r="A62" s="52" t="s">
        <v>697</v>
      </c>
      <c r="B62" s="52" t="s">
        <v>630</v>
      </c>
      <c r="C62" s="65">
        <v>0.1</v>
      </c>
      <c r="D62" s="66" t="s">
        <v>698</v>
      </c>
      <c r="E62" s="66" t="s">
        <v>53</v>
      </c>
      <c r="F62" s="67">
        <v>45118</v>
      </c>
      <c r="G62" s="66" t="s">
        <v>615</v>
      </c>
      <c r="H62" s="66" t="s">
        <v>632</v>
      </c>
      <c r="I62" s="66" t="s">
        <v>616</v>
      </c>
      <c r="J62" s="66" t="s">
        <v>617</v>
      </c>
    </row>
    <row r="63" spans="1:10" ht="12" x14ac:dyDescent="0.15">
      <c r="A63" s="52" t="s">
        <v>699</v>
      </c>
      <c r="B63" s="52" t="s">
        <v>630</v>
      </c>
      <c r="C63" s="65">
        <v>1.8</v>
      </c>
      <c r="D63" s="66" t="s">
        <v>631</v>
      </c>
      <c r="E63" s="66" t="s">
        <v>53</v>
      </c>
      <c r="F63" s="67">
        <v>46477</v>
      </c>
      <c r="G63" s="66" t="s">
        <v>615</v>
      </c>
      <c r="H63" s="66" t="s">
        <v>632</v>
      </c>
      <c r="I63" s="66" t="s">
        <v>616</v>
      </c>
      <c r="J63" s="66" t="s">
        <v>700</v>
      </c>
    </row>
    <row r="64" spans="1:10" ht="24" x14ac:dyDescent="0.15">
      <c r="A64" s="52" t="s">
        <v>701</v>
      </c>
      <c r="B64" s="52" t="s">
        <v>630</v>
      </c>
      <c r="C64" s="65">
        <v>1.1000000000000001</v>
      </c>
      <c r="D64" s="66" t="s">
        <v>666</v>
      </c>
      <c r="E64" s="66" t="s">
        <v>53</v>
      </c>
      <c r="F64" s="67">
        <v>46874</v>
      </c>
      <c r="G64" s="66" t="s">
        <v>615</v>
      </c>
      <c r="H64" s="66" t="s">
        <v>632</v>
      </c>
      <c r="I64" s="66" t="s">
        <v>616</v>
      </c>
      <c r="J64" s="66" t="s">
        <v>617</v>
      </c>
    </row>
    <row r="65" spans="1:255" ht="12" x14ac:dyDescent="0.15">
      <c r="A65" s="52" t="s">
        <v>702</v>
      </c>
      <c r="B65" s="52" t="s">
        <v>630</v>
      </c>
      <c r="C65" s="65">
        <v>0</v>
      </c>
      <c r="D65" s="66" t="s">
        <v>703</v>
      </c>
      <c r="E65" s="66" t="s">
        <v>53</v>
      </c>
      <c r="F65" s="67">
        <v>45109</v>
      </c>
      <c r="G65" s="66" t="s">
        <v>615</v>
      </c>
      <c r="H65" s="66" t="s">
        <v>632</v>
      </c>
      <c r="I65" s="66" t="s">
        <v>616</v>
      </c>
      <c r="J65" s="66" t="s">
        <v>49</v>
      </c>
    </row>
    <row r="66" spans="1:255" ht="12" x14ac:dyDescent="0.15">
      <c r="A66" s="52" t="s">
        <v>704</v>
      </c>
      <c r="B66" s="52" t="s">
        <v>630</v>
      </c>
      <c r="C66" s="65">
        <v>5</v>
      </c>
      <c r="D66" s="66" t="s">
        <v>635</v>
      </c>
      <c r="E66" s="66" t="s">
        <v>53</v>
      </c>
      <c r="F66" s="67">
        <v>55396</v>
      </c>
      <c r="G66" s="66" t="s">
        <v>615</v>
      </c>
      <c r="H66" s="66" t="s">
        <v>632</v>
      </c>
      <c r="I66" s="66" t="s">
        <v>616</v>
      </c>
      <c r="J66" s="66" t="s">
        <v>636</v>
      </c>
    </row>
    <row r="67" spans="1:255" ht="24" x14ac:dyDescent="0.15">
      <c r="A67" s="52" t="s">
        <v>705</v>
      </c>
      <c r="B67" s="52" t="s">
        <v>630</v>
      </c>
      <c r="C67" s="65">
        <v>17.899999999999999</v>
      </c>
      <c r="D67" s="66" t="s">
        <v>635</v>
      </c>
      <c r="E67" s="66" t="s">
        <v>53</v>
      </c>
      <c r="F67" s="67">
        <v>55396</v>
      </c>
      <c r="G67" s="66" t="s">
        <v>615</v>
      </c>
      <c r="H67" s="66" t="s">
        <v>632</v>
      </c>
      <c r="I67" s="66" t="s">
        <v>616</v>
      </c>
      <c r="J67" s="66" t="s">
        <v>636</v>
      </c>
    </row>
    <row r="68" spans="1:255" ht="12" x14ac:dyDescent="0.15">
      <c r="A68" s="52" t="s">
        <v>706</v>
      </c>
      <c r="B68" s="52" t="s">
        <v>707</v>
      </c>
      <c r="C68" s="65">
        <v>40.1</v>
      </c>
      <c r="D68" s="66" t="s">
        <v>708</v>
      </c>
      <c r="E68" s="66" t="s">
        <v>53</v>
      </c>
      <c r="F68" s="67">
        <v>45047</v>
      </c>
      <c r="G68" s="66" t="s">
        <v>615</v>
      </c>
      <c r="H68" s="66" t="s">
        <v>616</v>
      </c>
      <c r="I68" s="66" t="s">
        <v>616</v>
      </c>
      <c r="J68" s="66" t="s">
        <v>49</v>
      </c>
    </row>
    <row r="69" spans="1:255" ht="12" x14ac:dyDescent="0.15">
      <c r="A69" s="52" t="s">
        <v>709</v>
      </c>
      <c r="B69" s="52" t="s">
        <v>707</v>
      </c>
      <c r="C69" s="65">
        <v>20.100000000000001</v>
      </c>
      <c r="D69" s="66" t="s">
        <v>710</v>
      </c>
      <c r="E69" s="66" t="s">
        <v>53</v>
      </c>
      <c r="F69" s="67">
        <v>45047</v>
      </c>
      <c r="G69" s="66" t="s">
        <v>615</v>
      </c>
      <c r="H69" s="66" t="s">
        <v>616</v>
      </c>
      <c r="I69" s="66" t="s">
        <v>616</v>
      </c>
      <c r="J69" s="66" t="s">
        <v>49</v>
      </c>
    </row>
    <row r="70" spans="1:255" ht="12" x14ac:dyDescent="0.15">
      <c r="A70" s="52" t="s">
        <v>711</v>
      </c>
      <c r="B70" s="52" t="s">
        <v>707</v>
      </c>
      <c r="C70" s="65">
        <v>197.9</v>
      </c>
      <c r="D70" s="66" t="s">
        <v>712</v>
      </c>
      <c r="E70" s="66" t="s">
        <v>53</v>
      </c>
      <c r="F70" s="67">
        <v>45076</v>
      </c>
      <c r="G70" s="66" t="s">
        <v>615</v>
      </c>
      <c r="H70" s="66" t="s">
        <v>616</v>
      </c>
      <c r="I70" s="66" t="s">
        <v>616</v>
      </c>
      <c r="J70" s="66" t="s">
        <v>49</v>
      </c>
    </row>
    <row r="71" spans="1:255" ht="12" x14ac:dyDescent="0.15">
      <c r="A71" s="52" t="s">
        <v>713</v>
      </c>
      <c r="B71" s="52" t="s">
        <v>707</v>
      </c>
      <c r="C71" s="65">
        <v>70.2</v>
      </c>
      <c r="D71" s="66" t="s">
        <v>714</v>
      </c>
      <c r="E71" s="66" t="s">
        <v>715</v>
      </c>
      <c r="F71" s="67">
        <v>45076</v>
      </c>
      <c r="G71" s="66" t="s">
        <v>615</v>
      </c>
      <c r="H71" s="66" t="s">
        <v>616</v>
      </c>
      <c r="I71" s="66" t="s">
        <v>616</v>
      </c>
      <c r="J71" s="66" t="s">
        <v>49</v>
      </c>
    </row>
    <row r="72" spans="1:255" x14ac:dyDescent="0.15">
      <c r="A72" s="51"/>
      <c r="B72" s="51"/>
      <c r="C72" s="51"/>
      <c r="D72" s="51"/>
      <c r="E72" s="51"/>
      <c r="F72" s="51"/>
      <c r="G72" s="51"/>
      <c r="H72" s="51"/>
      <c r="I72" s="51"/>
      <c r="J72" s="51"/>
    </row>
    <row r="76" spans="1:255" x14ac:dyDescent="0.15">
      <c r="A76" s="6" t="s">
        <v>716</v>
      </c>
      <c r="B76" s="6"/>
      <c r="C76" s="6"/>
      <c r="D76" s="6"/>
      <c r="E76" s="6"/>
      <c r="F76" s="6"/>
      <c r="G76" s="6"/>
      <c r="H76" s="6"/>
      <c r="I76" s="6"/>
      <c r="K76" s="68"/>
      <c r="L76" s="68"/>
      <c r="M76" s="68"/>
      <c r="N76" s="68"/>
      <c r="O76" s="68"/>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c r="AP76" s="68"/>
      <c r="AQ76" s="68"/>
      <c r="AR76" s="68"/>
      <c r="AS76" s="68"/>
      <c r="AT76" s="68"/>
      <c r="AU76" s="68"/>
      <c r="AV76" s="68"/>
      <c r="AW76" s="68"/>
      <c r="AX76" s="68"/>
      <c r="AY76" s="68"/>
      <c r="AZ76" s="68"/>
      <c r="BA76" s="68"/>
      <c r="BB76" s="68"/>
      <c r="BC76" s="68"/>
      <c r="BD76" s="68"/>
      <c r="BE76" s="68"/>
      <c r="BF76" s="68"/>
      <c r="BG76" s="68"/>
      <c r="BH76" s="68"/>
      <c r="BI76" s="68"/>
      <c r="BJ76" s="68"/>
      <c r="BK76" s="68"/>
      <c r="BL76" s="68"/>
      <c r="BM76" s="68"/>
      <c r="BN76" s="68"/>
      <c r="BO76" s="68"/>
      <c r="BP76" s="68"/>
      <c r="BQ76" s="68"/>
      <c r="BR76" s="68"/>
      <c r="BS76" s="68"/>
      <c r="BT76" s="68"/>
      <c r="BU76" s="68"/>
      <c r="BV76" s="68"/>
      <c r="BW76" s="68"/>
      <c r="BX76" s="68"/>
      <c r="BY76" s="68"/>
      <c r="BZ76" s="68"/>
      <c r="CA76" s="68"/>
      <c r="CB76" s="68"/>
      <c r="CC76" s="68"/>
      <c r="CD76" s="68"/>
      <c r="CE76" s="68"/>
      <c r="CF76" s="68"/>
      <c r="CG76" s="68"/>
      <c r="CH76" s="68"/>
      <c r="CI76" s="68"/>
      <c r="CJ76" s="68"/>
      <c r="CK76" s="68"/>
      <c r="CL76" s="68"/>
      <c r="CM76" s="68"/>
      <c r="CN76" s="68"/>
      <c r="CO76" s="68"/>
      <c r="CP76" s="68"/>
      <c r="CQ76" s="68"/>
      <c r="CR76" s="68"/>
      <c r="CS76" s="68"/>
      <c r="CT76" s="68"/>
      <c r="CU76" s="68"/>
      <c r="CV76" s="68"/>
      <c r="CW76" s="68"/>
      <c r="CX76" s="68"/>
      <c r="CY76" s="68"/>
      <c r="CZ76" s="68"/>
      <c r="DA76" s="68"/>
      <c r="DB76" s="68"/>
      <c r="DC76" s="68"/>
      <c r="DD76" s="68"/>
      <c r="DE76" s="68"/>
      <c r="DF76" s="68"/>
      <c r="DG76" s="68"/>
      <c r="DH76" s="68"/>
      <c r="DI76" s="68"/>
      <c r="DJ76" s="68"/>
      <c r="DK76" s="68"/>
      <c r="DL76" s="68"/>
      <c r="DM76" s="68"/>
      <c r="DN76" s="68"/>
      <c r="DO76" s="68"/>
      <c r="DP76" s="68"/>
      <c r="DQ76" s="68"/>
      <c r="DR76" s="68"/>
      <c r="DS76" s="68"/>
      <c r="DT76" s="68"/>
      <c r="DU76" s="68"/>
      <c r="DV76" s="68"/>
      <c r="DW76" s="68"/>
      <c r="DX76" s="68"/>
      <c r="DY76" s="68"/>
      <c r="DZ76" s="68"/>
      <c r="EA76" s="68"/>
      <c r="EB76" s="68"/>
      <c r="EC76" s="68"/>
      <c r="ED76" s="68"/>
      <c r="EE76" s="68"/>
      <c r="EF76" s="68"/>
      <c r="EG76" s="68"/>
      <c r="EH76" s="68"/>
      <c r="EI76" s="68"/>
      <c r="EJ76" s="68"/>
      <c r="EK76" s="68"/>
      <c r="EL76" s="68"/>
      <c r="EM76" s="68"/>
      <c r="EN76" s="68"/>
      <c r="EO76" s="68"/>
      <c r="EP76" s="68"/>
      <c r="EQ76" s="68"/>
      <c r="ER76" s="68"/>
      <c r="ES76" s="68"/>
      <c r="ET76" s="68"/>
      <c r="EU76" s="68"/>
      <c r="EV76" s="68"/>
      <c r="EW76" s="68"/>
      <c r="EX76" s="68"/>
      <c r="EY76" s="68"/>
      <c r="EZ76" s="68"/>
      <c r="FA76" s="68"/>
      <c r="FB76" s="68"/>
      <c r="FC76" s="68"/>
      <c r="FD76" s="68"/>
      <c r="FE76" s="68"/>
      <c r="FF76" s="68"/>
      <c r="FG76" s="68"/>
      <c r="FH76" s="68"/>
      <c r="FI76" s="68"/>
      <c r="FJ76" s="68"/>
      <c r="FK76" s="68"/>
      <c r="FL76" s="68"/>
      <c r="FM76" s="68"/>
      <c r="FN76" s="68"/>
      <c r="FO76" s="68"/>
      <c r="FP76" s="68"/>
      <c r="FQ76" s="68"/>
      <c r="FR76" s="68"/>
      <c r="FS76" s="68"/>
      <c r="FT76" s="68"/>
      <c r="FU76" s="68"/>
      <c r="FV76" s="68"/>
      <c r="FW76" s="68"/>
      <c r="FX76" s="68"/>
      <c r="FY76" s="68"/>
      <c r="FZ76" s="68"/>
      <c r="GA76" s="68"/>
      <c r="GB76" s="68"/>
      <c r="GC76" s="68"/>
      <c r="GD76" s="68"/>
      <c r="GE76" s="68"/>
      <c r="GF76" s="68"/>
      <c r="GG76" s="68"/>
      <c r="GH76" s="68"/>
      <c r="GI76" s="68"/>
      <c r="GJ76" s="68"/>
      <c r="GK76" s="68"/>
      <c r="GL76" s="68"/>
      <c r="GM76" s="68"/>
      <c r="GN76" s="68"/>
      <c r="GO76" s="68"/>
      <c r="GP76" s="68"/>
      <c r="GQ76" s="68"/>
      <c r="GR76" s="68"/>
      <c r="GS76" s="68"/>
      <c r="GT76" s="68"/>
      <c r="GU76" s="68"/>
      <c r="GV76" s="68"/>
      <c r="GW76" s="68"/>
      <c r="GX76" s="68"/>
      <c r="GY76" s="68"/>
      <c r="GZ76" s="68"/>
      <c r="HA76" s="68"/>
      <c r="HB76" s="68"/>
      <c r="HC76" s="68"/>
      <c r="HD76" s="68"/>
      <c r="HE76" s="68"/>
      <c r="HF76" s="68"/>
      <c r="HG76" s="68"/>
      <c r="HH76" s="68"/>
      <c r="HI76" s="68"/>
      <c r="HJ76" s="68"/>
      <c r="HK76" s="68"/>
      <c r="HL76" s="68"/>
      <c r="HM76" s="68"/>
      <c r="HN76" s="68"/>
      <c r="HO76" s="68"/>
      <c r="HP76" s="68"/>
      <c r="HQ76" s="68"/>
      <c r="HR76" s="68"/>
      <c r="HS76" s="68"/>
      <c r="HT76" s="68"/>
      <c r="HU76" s="68"/>
      <c r="HV76" s="68"/>
      <c r="HW76" s="68"/>
      <c r="HX76" s="68"/>
      <c r="HY76" s="68"/>
      <c r="HZ76" s="68"/>
      <c r="IA76" s="68"/>
      <c r="IB76" s="68"/>
      <c r="IC76" s="68"/>
      <c r="ID76" s="68"/>
      <c r="IE76" s="68"/>
      <c r="IF76" s="68"/>
      <c r="IG76" s="68"/>
      <c r="IH76" s="68"/>
      <c r="II76" s="68"/>
      <c r="IJ76" s="68"/>
      <c r="IK76" s="68"/>
      <c r="IL76" s="68"/>
      <c r="IM76" s="68"/>
      <c r="IN76" s="68"/>
      <c r="IO76" s="68"/>
      <c r="IP76" s="68"/>
      <c r="IQ76" s="68"/>
      <c r="IR76" s="68"/>
      <c r="IS76" s="68"/>
      <c r="IT76" s="68"/>
      <c r="IU76" s="68"/>
    </row>
    <row r="77" spans="1:255" ht="30" x14ac:dyDescent="0.3">
      <c r="A77" s="63" t="s">
        <v>602</v>
      </c>
      <c r="B77" s="63" t="s">
        <v>603</v>
      </c>
      <c r="C77" s="64" t="s">
        <v>604</v>
      </c>
      <c r="D77" s="64" t="s">
        <v>605</v>
      </c>
      <c r="E77" s="64" t="s">
        <v>606</v>
      </c>
      <c r="F77" s="64" t="s">
        <v>607</v>
      </c>
      <c r="G77" s="64" t="s">
        <v>608</v>
      </c>
      <c r="H77" s="64" t="s">
        <v>609</v>
      </c>
      <c r="I77" s="64" t="s">
        <v>610</v>
      </c>
      <c r="J77" s="64" t="s">
        <v>611</v>
      </c>
    </row>
    <row r="78" spans="1:255" ht="12" x14ac:dyDescent="0.15">
      <c r="A78" s="52" t="s">
        <v>612</v>
      </c>
      <c r="B78" s="52" t="s">
        <v>613</v>
      </c>
      <c r="C78" s="65">
        <v>114.7</v>
      </c>
      <c r="D78" s="66" t="s">
        <v>614</v>
      </c>
      <c r="E78" s="66" t="s">
        <v>53</v>
      </c>
      <c r="F78" s="67">
        <v>47488</v>
      </c>
      <c r="G78" s="66" t="s">
        <v>615</v>
      </c>
      <c r="H78" s="66" t="s">
        <v>616</v>
      </c>
      <c r="I78" s="66" t="s">
        <v>616</v>
      </c>
      <c r="J78" s="66" t="s">
        <v>617</v>
      </c>
    </row>
    <row r="79" spans="1:255" ht="12" x14ac:dyDescent="0.15">
      <c r="A79" s="52" t="s">
        <v>618</v>
      </c>
      <c r="B79" s="52" t="s">
        <v>613</v>
      </c>
      <c r="C79" s="65">
        <v>55</v>
      </c>
      <c r="D79" s="66" t="s">
        <v>619</v>
      </c>
      <c r="E79" s="66" t="s">
        <v>53</v>
      </c>
      <c r="F79" s="67">
        <v>48611</v>
      </c>
      <c r="G79" s="66" t="s">
        <v>615</v>
      </c>
      <c r="H79" s="66" t="s">
        <v>616</v>
      </c>
      <c r="I79" s="66" t="s">
        <v>616</v>
      </c>
      <c r="J79" s="66" t="s">
        <v>617</v>
      </c>
    </row>
    <row r="80" spans="1:255" ht="12" x14ac:dyDescent="0.15">
      <c r="A80" s="52" t="s">
        <v>620</v>
      </c>
      <c r="B80" s="52" t="s">
        <v>613</v>
      </c>
      <c r="C80" s="65">
        <v>111.6</v>
      </c>
      <c r="D80" s="66" t="s">
        <v>621</v>
      </c>
      <c r="E80" s="66" t="s">
        <v>53</v>
      </c>
      <c r="F80" s="67">
        <v>46767</v>
      </c>
      <c r="G80" s="66" t="s">
        <v>615</v>
      </c>
      <c r="H80" s="66" t="s">
        <v>616</v>
      </c>
      <c r="I80" s="66" t="s">
        <v>616</v>
      </c>
      <c r="J80" s="66" t="s">
        <v>617</v>
      </c>
    </row>
    <row r="81" spans="1:10" ht="12" x14ac:dyDescent="0.15">
      <c r="A81" s="52" t="s">
        <v>622</v>
      </c>
      <c r="B81" s="52" t="s">
        <v>613</v>
      </c>
      <c r="C81" s="65">
        <v>110</v>
      </c>
      <c r="D81" s="66" t="s">
        <v>623</v>
      </c>
      <c r="E81" s="66" t="s">
        <v>53</v>
      </c>
      <c r="F81" s="67">
        <v>50557</v>
      </c>
      <c r="G81" s="66" t="s">
        <v>615</v>
      </c>
      <c r="H81" s="66" t="s">
        <v>616</v>
      </c>
      <c r="I81" s="66" t="s">
        <v>616</v>
      </c>
      <c r="J81" s="66" t="s">
        <v>617</v>
      </c>
    </row>
    <row r="82" spans="1:10" ht="12" x14ac:dyDescent="0.15">
      <c r="A82" s="52" t="s">
        <v>624</v>
      </c>
      <c r="B82" s="52" t="s">
        <v>613</v>
      </c>
      <c r="C82" s="65">
        <v>690.5</v>
      </c>
      <c r="D82" s="66" t="s">
        <v>625</v>
      </c>
      <c r="E82" s="66" t="s">
        <v>53</v>
      </c>
      <c r="F82" s="67">
        <v>55406</v>
      </c>
      <c r="G82" s="66" t="s">
        <v>615</v>
      </c>
      <c r="H82" s="66" t="s">
        <v>616</v>
      </c>
      <c r="I82" s="66" t="s">
        <v>616</v>
      </c>
      <c r="J82" s="66" t="s">
        <v>49</v>
      </c>
    </row>
    <row r="83" spans="1:10" ht="12" x14ac:dyDescent="0.15">
      <c r="A83" s="52" t="s">
        <v>624</v>
      </c>
      <c r="B83" s="52" t="s">
        <v>613</v>
      </c>
      <c r="C83" s="65">
        <v>253.3</v>
      </c>
      <c r="D83" s="66" t="s">
        <v>626</v>
      </c>
      <c r="E83" s="66" t="s">
        <v>53</v>
      </c>
      <c r="F83" s="67">
        <v>45685</v>
      </c>
      <c r="G83" s="66" t="s">
        <v>615</v>
      </c>
      <c r="H83" s="66" t="s">
        <v>616</v>
      </c>
      <c r="I83" s="66" t="s">
        <v>616</v>
      </c>
      <c r="J83" s="66" t="s">
        <v>49</v>
      </c>
    </row>
    <row r="84" spans="1:10" ht="12" x14ac:dyDescent="0.15">
      <c r="A84" s="52" t="s">
        <v>624</v>
      </c>
      <c r="B84" s="52" t="s">
        <v>613</v>
      </c>
      <c r="C84" s="65">
        <v>301.89999999999998</v>
      </c>
      <c r="D84" s="66" t="s">
        <v>627</v>
      </c>
      <c r="E84" s="66" t="s">
        <v>53</v>
      </c>
      <c r="F84" s="67">
        <v>45019</v>
      </c>
      <c r="G84" s="66" t="s">
        <v>615</v>
      </c>
      <c r="H84" s="66" t="s">
        <v>616</v>
      </c>
      <c r="I84" s="66" t="s">
        <v>616</v>
      </c>
      <c r="J84" s="66" t="s">
        <v>49</v>
      </c>
    </row>
    <row r="85" spans="1:10" ht="12" x14ac:dyDescent="0.15">
      <c r="A85" s="52" t="s">
        <v>624</v>
      </c>
      <c r="B85" s="52" t="s">
        <v>613</v>
      </c>
      <c r="C85" s="65">
        <v>447.8</v>
      </c>
      <c r="D85" s="66" t="s">
        <v>628</v>
      </c>
      <c r="E85" s="66" t="s">
        <v>53</v>
      </c>
      <c r="F85" s="67">
        <v>47245</v>
      </c>
      <c r="G85" s="66" t="s">
        <v>615</v>
      </c>
      <c r="H85" s="66" t="s">
        <v>616</v>
      </c>
      <c r="I85" s="66" t="s">
        <v>616</v>
      </c>
      <c r="J85" s="66" t="s">
        <v>49</v>
      </c>
    </row>
    <row r="86" spans="1:10" ht="12" x14ac:dyDescent="0.15">
      <c r="A86" s="52" t="s">
        <v>624</v>
      </c>
      <c r="B86" s="52" t="s">
        <v>613</v>
      </c>
      <c r="C86" s="65">
        <v>400.9</v>
      </c>
      <c r="D86" s="66" t="s">
        <v>628</v>
      </c>
      <c r="E86" s="66" t="s">
        <v>53</v>
      </c>
      <c r="F86" s="67">
        <v>54810</v>
      </c>
      <c r="G86" s="66" t="s">
        <v>615</v>
      </c>
      <c r="H86" s="66" t="s">
        <v>616</v>
      </c>
      <c r="I86" s="66" t="s">
        <v>616</v>
      </c>
      <c r="J86" s="66" t="s">
        <v>49</v>
      </c>
    </row>
    <row r="87" spans="1:10" ht="24" x14ac:dyDescent="0.15">
      <c r="A87" s="52" t="s">
        <v>717</v>
      </c>
      <c r="B87" s="52" t="s">
        <v>630</v>
      </c>
      <c r="C87" s="65">
        <v>0.3</v>
      </c>
      <c r="D87" s="66" t="s">
        <v>642</v>
      </c>
      <c r="E87" s="66" t="s">
        <v>53</v>
      </c>
      <c r="F87" s="67">
        <v>44926</v>
      </c>
      <c r="G87" s="66" t="s">
        <v>615</v>
      </c>
      <c r="H87" s="66" t="s">
        <v>632</v>
      </c>
      <c r="I87" s="66" t="s">
        <v>616</v>
      </c>
      <c r="J87" s="66" t="s">
        <v>617</v>
      </c>
    </row>
    <row r="88" spans="1:10" ht="24" x14ac:dyDescent="0.15">
      <c r="A88" s="52" t="s">
        <v>718</v>
      </c>
      <c r="B88" s="52" t="s">
        <v>630</v>
      </c>
      <c r="C88" s="65">
        <v>0</v>
      </c>
      <c r="D88" s="66" t="s">
        <v>676</v>
      </c>
      <c r="E88" s="66" t="s">
        <v>53</v>
      </c>
      <c r="F88" s="67">
        <v>44733</v>
      </c>
      <c r="G88" s="66" t="s">
        <v>615</v>
      </c>
      <c r="H88" s="66" t="s">
        <v>632</v>
      </c>
      <c r="I88" s="66" t="s">
        <v>616</v>
      </c>
      <c r="J88" s="66" t="s">
        <v>636</v>
      </c>
    </row>
    <row r="89" spans="1:10" ht="12" x14ac:dyDescent="0.15">
      <c r="A89" s="52" t="s">
        <v>719</v>
      </c>
      <c r="B89" s="52" t="s">
        <v>630</v>
      </c>
      <c r="C89" s="65">
        <v>0</v>
      </c>
      <c r="D89" s="66" t="s">
        <v>691</v>
      </c>
      <c r="E89" s="66" t="s">
        <v>53</v>
      </c>
      <c r="F89" s="67">
        <v>55396</v>
      </c>
      <c r="G89" s="66" t="s">
        <v>615</v>
      </c>
      <c r="H89" s="66" t="s">
        <v>632</v>
      </c>
      <c r="I89" s="66" t="s">
        <v>616</v>
      </c>
      <c r="J89" s="66" t="s">
        <v>636</v>
      </c>
    </row>
    <row r="90" spans="1:10" ht="12" x14ac:dyDescent="0.15">
      <c r="A90" s="52" t="s">
        <v>629</v>
      </c>
      <c r="B90" s="52" t="s">
        <v>630</v>
      </c>
      <c r="C90" s="65">
        <v>0.3</v>
      </c>
      <c r="D90" s="66" t="s">
        <v>631</v>
      </c>
      <c r="E90" s="66" t="s">
        <v>53</v>
      </c>
      <c r="F90" s="67">
        <v>45113</v>
      </c>
      <c r="G90" s="66" t="s">
        <v>615</v>
      </c>
      <c r="H90" s="66" t="s">
        <v>632</v>
      </c>
      <c r="I90" s="66" t="s">
        <v>616</v>
      </c>
      <c r="J90" s="66" t="s">
        <v>617</v>
      </c>
    </row>
    <row r="91" spans="1:10" ht="12" x14ac:dyDescent="0.15">
      <c r="A91" s="52" t="s">
        <v>629</v>
      </c>
      <c r="B91" s="52" t="s">
        <v>630</v>
      </c>
      <c r="C91" s="65">
        <v>0.3</v>
      </c>
      <c r="D91" s="66" t="s">
        <v>633</v>
      </c>
      <c r="E91" s="66" t="s">
        <v>53</v>
      </c>
      <c r="F91" s="67">
        <v>45113</v>
      </c>
      <c r="G91" s="66" t="s">
        <v>615</v>
      </c>
      <c r="H91" s="66" t="s">
        <v>632</v>
      </c>
      <c r="I91" s="66" t="s">
        <v>616</v>
      </c>
      <c r="J91" s="66" t="s">
        <v>617</v>
      </c>
    </row>
    <row r="92" spans="1:10" ht="24" x14ac:dyDescent="0.15">
      <c r="A92" s="52" t="s">
        <v>634</v>
      </c>
      <c r="B92" s="52" t="s">
        <v>630</v>
      </c>
      <c r="C92" s="65">
        <v>0</v>
      </c>
      <c r="D92" s="66" t="s">
        <v>635</v>
      </c>
      <c r="E92" s="66" t="s">
        <v>53</v>
      </c>
      <c r="F92" s="67">
        <v>44957</v>
      </c>
      <c r="G92" s="66" t="s">
        <v>615</v>
      </c>
      <c r="H92" s="66" t="s">
        <v>632</v>
      </c>
      <c r="I92" s="66" t="s">
        <v>616</v>
      </c>
      <c r="J92" s="66" t="s">
        <v>636</v>
      </c>
    </row>
    <row r="93" spans="1:10" ht="24" x14ac:dyDescent="0.15">
      <c r="A93" s="52" t="s">
        <v>639</v>
      </c>
      <c r="B93" s="52" t="s">
        <v>630</v>
      </c>
      <c r="C93" s="65">
        <v>0.8</v>
      </c>
      <c r="D93" s="66" t="s">
        <v>640</v>
      </c>
      <c r="E93" s="66" t="s">
        <v>53</v>
      </c>
      <c r="F93" s="67">
        <v>45843</v>
      </c>
      <c r="G93" s="66" t="s">
        <v>615</v>
      </c>
      <c r="H93" s="66" t="s">
        <v>632</v>
      </c>
      <c r="I93" s="66" t="s">
        <v>616</v>
      </c>
      <c r="J93" s="66" t="s">
        <v>617</v>
      </c>
    </row>
    <row r="94" spans="1:10" ht="24" x14ac:dyDescent="0.15">
      <c r="A94" s="52" t="s">
        <v>641</v>
      </c>
      <c r="B94" s="52" t="s">
        <v>630</v>
      </c>
      <c r="C94" s="65">
        <v>0</v>
      </c>
      <c r="D94" s="66" t="s">
        <v>642</v>
      </c>
      <c r="E94" s="66" t="s">
        <v>53</v>
      </c>
      <c r="F94" s="67">
        <v>45485</v>
      </c>
      <c r="G94" s="66" t="s">
        <v>615</v>
      </c>
      <c r="H94" s="66" t="s">
        <v>632</v>
      </c>
      <c r="I94" s="66" t="s">
        <v>616</v>
      </c>
      <c r="J94" s="66" t="s">
        <v>617</v>
      </c>
    </row>
    <row r="95" spans="1:10" ht="24" x14ac:dyDescent="0.15">
      <c r="A95" s="52" t="s">
        <v>645</v>
      </c>
      <c r="B95" s="52" t="s">
        <v>630</v>
      </c>
      <c r="C95" s="65">
        <v>0</v>
      </c>
      <c r="D95" s="66" t="s">
        <v>646</v>
      </c>
      <c r="E95" s="66" t="s">
        <v>53</v>
      </c>
      <c r="F95" s="67">
        <v>45375</v>
      </c>
      <c r="G95" s="66" t="s">
        <v>615</v>
      </c>
      <c r="H95" s="66" t="s">
        <v>632</v>
      </c>
      <c r="I95" s="66" t="s">
        <v>616</v>
      </c>
      <c r="J95" s="66" t="s">
        <v>49</v>
      </c>
    </row>
    <row r="96" spans="1:10" ht="12" x14ac:dyDescent="0.15">
      <c r="A96" s="52" t="s">
        <v>647</v>
      </c>
      <c r="B96" s="52" t="s">
        <v>630</v>
      </c>
      <c r="C96" s="65">
        <v>13.5</v>
      </c>
      <c r="D96" s="66" t="s">
        <v>648</v>
      </c>
      <c r="E96" s="66" t="s">
        <v>53</v>
      </c>
      <c r="F96" s="67">
        <v>47522</v>
      </c>
      <c r="G96" s="66" t="s">
        <v>615</v>
      </c>
      <c r="H96" s="66" t="s">
        <v>632</v>
      </c>
      <c r="I96" s="66" t="s">
        <v>616</v>
      </c>
      <c r="J96" s="66" t="s">
        <v>617</v>
      </c>
    </row>
    <row r="97" spans="1:10" ht="24" x14ac:dyDescent="0.15">
      <c r="A97" s="52" t="s">
        <v>649</v>
      </c>
      <c r="B97" s="52" t="s">
        <v>630</v>
      </c>
      <c r="C97" s="65">
        <v>6.4</v>
      </c>
      <c r="D97" s="66" t="s">
        <v>650</v>
      </c>
      <c r="E97" s="66" t="s">
        <v>53</v>
      </c>
      <c r="F97" s="67">
        <v>45747</v>
      </c>
      <c r="G97" s="66" t="s">
        <v>615</v>
      </c>
      <c r="H97" s="66" t="s">
        <v>632</v>
      </c>
      <c r="I97" s="66" t="s">
        <v>616</v>
      </c>
      <c r="J97" s="66" t="s">
        <v>617</v>
      </c>
    </row>
    <row r="98" spans="1:10" ht="24" x14ac:dyDescent="0.15">
      <c r="A98" s="52" t="s">
        <v>658</v>
      </c>
      <c r="B98" s="52" t="s">
        <v>630</v>
      </c>
      <c r="C98" s="65">
        <v>0.3</v>
      </c>
      <c r="D98" s="66" t="s">
        <v>659</v>
      </c>
      <c r="E98" s="66" t="s">
        <v>53</v>
      </c>
      <c r="F98" s="67">
        <v>45535</v>
      </c>
      <c r="G98" s="66" t="s">
        <v>615</v>
      </c>
      <c r="H98" s="66" t="s">
        <v>632</v>
      </c>
      <c r="I98" s="66" t="s">
        <v>616</v>
      </c>
      <c r="J98" s="66" t="s">
        <v>49</v>
      </c>
    </row>
    <row r="99" spans="1:10" ht="24" x14ac:dyDescent="0.15">
      <c r="A99" s="52" t="s">
        <v>660</v>
      </c>
      <c r="B99" s="52" t="s">
        <v>630</v>
      </c>
      <c r="C99" s="65">
        <v>3.6</v>
      </c>
      <c r="D99" s="66" t="s">
        <v>661</v>
      </c>
      <c r="E99" s="66" t="s">
        <v>53</v>
      </c>
      <c r="F99" s="67">
        <v>46874</v>
      </c>
      <c r="G99" s="66" t="s">
        <v>615</v>
      </c>
      <c r="H99" s="66" t="s">
        <v>632</v>
      </c>
      <c r="I99" s="66" t="s">
        <v>616</v>
      </c>
      <c r="J99" s="66" t="s">
        <v>617</v>
      </c>
    </row>
    <row r="100" spans="1:10" ht="24" x14ac:dyDescent="0.15">
      <c r="A100" s="52" t="s">
        <v>664</v>
      </c>
      <c r="B100" s="52" t="s">
        <v>630</v>
      </c>
      <c r="C100" s="65">
        <v>0.3</v>
      </c>
      <c r="D100" s="66" t="s">
        <v>665</v>
      </c>
      <c r="E100" s="66" t="s">
        <v>53</v>
      </c>
      <c r="F100" s="67">
        <v>45572</v>
      </c>
      <c r="G100" s="66" t="s">
        <v>615</v>
      </c>
      <c r="H100" s="66" t="s">
        <v>632</v>
      </c>
      <c r="I100" s="66" t="s">
        <v>616</v>
      </c>
      <c r="J100" s="66" t="s">
        <v>617</v>
      </c>
    </row>
    <row r="101" spans="1:10" ht="24" x14ac:dyDescent="0.15">
      <c r="A101" s="52" t="s">
        <v>664</v>
      </c>
      <c r="B101" s="52" t="s">
        <v>630</v>
      </c>
      <c r="C101" s="65">
        <v>0.2</v>
      </c>
      <c r="D101" s="66" t="s">
        <v>665</v>
      </c>
      <c r="E101" s="66" t="s">
        <v>53</v>
      </c>
      <c r="F101" s="67">
        <v>45572</v>
      </c>
      <c r="G101" s="66" t="s">
        <v>615</v>
      </c>
      <c r="H101" s="66" t="s">
        <v>632</v>
      </c>
      <c r="I101" s="66" t="s">
        <v>616</v>
      </c>
      <c r="J101" s="66" t="s">
        <v>617</v>
      </c>
    </row>
    <row r="102" spans="1:10" ht="24" x14ac:dyDescent="0.15">
      <c r="A102" s="52" t="s">
        <v>664</v>
      </c>
      <c r="B102" s="52" t="s">
        <v>630</v>
      </c>
      <c r="C102" s="65">
        <v>0.2</v>
      </c>
      <c r="D102" s="66" t="s">
        <v>665</v>
      </c>
      <c r="E102" s="66" t="s">
        <v>53</v>
      </c>
      <c r="F102" s="67">
        <v>45572</v>
      </c>
      <c r="G102" s="66" t="s">
        <v>615</v>
      </c>
      <c r="H102" s="66" t="s">
        <v>632</v>
      </c>
      <c r="I102" s="66" t="s">
        <v>616</v>
      </c>
      <c r="J102" s="66" t="s">
        <v>617</v>
      </c>
    </row>
    <row r="103" spans="1:10" ht="24" x14ac:dyDescent="0.15">
      <c r="A103" s="52" t="s">
        <v>668</v>
      </c>
      <c r="B103" s="52" t="s">
        <v>630</v>
      </c>
      <c r="C103" s="65">
        <v>0.1</v>
      </c>
      <c r="D103" s="66" t="s">
        <v>669</v>
      </c>
      <c r="E103" s="66" t="s">
        <v>53</v>
      </c>
      <c r="F103" s="67">
        <v>45230</v>
      </c>
      <c r="G103" s="66" t="s">
        <v>615</v>
      </c>
      <c r="H103" s="66" t="s">
        <v>632</v>
      </c>
      <c r="I103" s="66" t="s">
        <v>616</v>
      </c>
      <c r="J103" s="66" t="s">
        <v>670</v>
      </c>
    </row>
    <row r="104" spans="1:10" ht="24" x14ac:dyDescent="0.15">
      <c r="A104" s="52" t="s">
        <v>668</v>
      </c>
      <c r="B104" s="52" t="s">
        <v>630</v>
      </c>
      <c r="C104" s="65">
        <v>0</v>
      </c>
      <c r="D104" s="66" t="s">
        <v>669</v>
      </c>
      <c r="E104" s="66" t="s">
        <v>53</v>
      </c>
      <c r="F104" s="67">
        <v>45230</v>
      </c>
      <c r="G104" s="66" t="s">
        <v>615</v>
      </c>
      <c r="H104" s="66" t="s">
        <v>632</v>
      </c>
      <c r="I104" s="66" t="s">
        <v>616</v>
      </c>
      <c r="J104" s="66" t="s">
        <v>670</v>
      </c>
    </row>
    <row r="105" spans="1:10" ht="36" x14ac:dyDescent="0.15">
      <c r="A105" s="52" t="s">
        <v>671</v>
      </c>
      <c r="B105" s="52" t="s">
        <v>630</v>
      </c>
      <c r="C105" s="65">
        <v>1.5</v>
      </c>
      <c r="D105" s="66" t="s">
        <v>672</v>
      </c>
      <c r="E105" s="66" t="s">
        <v>53</v>
      </c>
      <c r="F105" s="67">
        <v>46030</v>
      </c>
      <c r="G105" s="66" t="s">
        <v>615</v>
      </c>
      <c r="H105" s="66" t="s">
        <v>632</v>
      </c>
      <c r="I105" s="66" t="s">
        <v>616</v>
      </c>
      <c r="J105" s="66" t="s">
        <v>617</v>
      </c>
    </row>
    <row r="106" spans="1:10" ht="36" x14ac:dyDescent="0.15">
      <c r="A106" s="52" t="s">
        <v>671</v>
      </c>
      <c r="B106" s="52" t="s">
        <v>630</v>
      </c>
      <c r="C106" s="65">
        <v>0.7</v>
      </c>
      <c r="D106" s="66" t="s">
        <v>672</v>
      </c>
      <c r="E106" s="66" t="s">
        <v>53</v>
      </c>
      <c r="F106" s="67">
        <v>45985</v>
      </c>
      <c r="G106" s="66" t="s">
        <v>615</v>
      </c>
      <c r="H106" s="66" t="s">
        <v>632</v>
      </c>
      <c r="I106" s="66" t="s">
        <v>616</v>
      </c>
      <c r="J106" s="66" t="s">
        <v>673</v>
      </c>
    </row>
    <row r="107" spans="1:10" ht="36" x14ac:dyDescent="0.15">
      <c r="A107" s="52" t="s">
        <v>671</v>
      </c>
      <c r="B107" s="52" t="s">
        <v>630</v>
      </c>
      <c r="C107" s="65">
        <v>0.1</v>
      </c>
      <c r="D107" s="66" t="s">
        <v>674</v>
      </c>
      <c r="E107" s="66" t="s">
        <v>53</v>
      </c>
      <c r="F107" s="67">
        <v>46174</v>
      </c>
      <c r="G107" s="66" t="s">
        <v>615</v>
      </c>
      <c r="H107" s="66" t="s">
        <v>632</v>
      </c>
      <c r="I107" s="66" t="s">
        <v>616</v>
      </c>
      <c r="J107" s="66" t="s">
        <v>617</v>
      </c>
    </row>
    <row r="108" spans="1:10" ht="24" x14ac:dyDescent="0.15">
      <c r="A108" s="52" t="s">
        <v>675</v>
      </c>
      <c r="B108" s="52" t="s">
        <v>630</v>
      </c>
      <c r="C108" s="65">
        <v>0</v>
      </c>
      <c r="D108" s="66" t="s">
        <v>676</v>
      </c>
      <c r="E108" s="66" t="s">
        <v>53</v>
      </c>
      <c r="F108" s="67">
        <v>45278</v>
      </c>
      <c r="G108" s="66" t="s">
        <v>615</v>
      </c>
      <c r="H108" s="66" t="s">
        <v>632</v>
      </c>
      <c r="I108" s="66" t="s">
        <v>616</v>
      </c>
      <c r="J108" s="66" t="s">
        <v>677</v>
      </c>
    </row>
    <row r="109" spans="1:10" ht="12" x14ac:dyDescent="0.15">
      <c r="A109" s="52" t="s">
        <v>680</v>
      </c>
      <c r="B109" s="52" t="s">
        <v>630</v>
      </c>
      <c r="C109" s="65">
        <v>0</v>
      </c>
      <c r="D109" s="66" t="s">
        <v>681</v>
      </c>
      <c r="E109" s="66" t="s">
        <v>53</v>
      </c>
      <c r="F109" s="67">
        <v>49868</v>
      </c>
      <c r="G109" s="66" t="s">
        <v>615</v>
      </c>
      <c r="H109" s="66" t="s">
        <v>632</v>
      </c>
      <c r="I109" s="66" t="s">
        <v>616</v>
      </c>
      <c r="J109" s="66" t="s">
        <v>673</v>
      </c>
    </row>
    <row r="110" spans="1:10" ht="24" x14ac:dyDescent="0.15">
      <c r="A110" s="52" t="s">
        <v>684</v>
      </c>
      <c r="B110" s="52" t="s">
        <v>630</v>
      </c>
      <c r="C110" s="65">
        <v>1.8</v>
      </c>
      <c r="D110" s="66" t="s">
        <v>623</v>
      </c>
      <c r="E110" s="66" t="s">
        <v>53</v>
      </c>
      <c r="F110" s="67">
        <v>46359</v>
      </c>
      <c r="G110" s="66" t="s">
        <v>615</v>
      </c>
      <c r="H110" s="66" t="s">
        <v>632</v>
      </c>
      <c r="I110" s="66" t="s">
        <v>616</v>
      </c>
      <c r="J110" s="66" t="s">
        <v>49</v>
      </c>
    </row>
    <row r="111" spans="1:10" ht="12" x14ac:dyDescent="0.15">
      <c r="A111" s="52" t="s">
        <v>685</v>
      </c>
      <c r="B111" s="52" t="s">
        <v>630</v>
      </c>
      <c r="C111" s="65">
        <v>1.3</v>
      </c>
      <c r="D111" s="66" t="s">
        <v>686</v>
      </c>
      <c r="E111" s="66" t="s">
        <v>53</v>
      </c>
      <c r="F111" s="67">
        <v>46752</v>
      </c>
      <c r="G111" s="66" t="s">
        <v>615</v>
      </c>
      <c r="H111" s="66" t="s">
        <v>632</v>
      </c>
      <c r="I111" s="66" t="s">
        <v>616</v>
      </c>
      <c r="J111" s="66" t="s">
        <v>49</v>
      </c>
    </row>
    <row r="112" spans="1:10" ht="12" x14ac:dyDescent="0.15">
      <c r="A112" s="52" t="s">
        <v>690</v>
      </c>
      <c r="B112" s="52" t="s">
        <v>630</v>
      </c>
      <c r="C112" s="65">
        <v>0</v>
      </c>
      <c r="D112" s="66" t="s">
        <v>691</v>
      </c>
      <c r="E112" s="66" t="s">
        <v>53</v>
      </c>
      <c r="F112" s="67">
        <v>45581</v>
      </c>
      <c r="G112" s="66" t="s">
        <v>615</v>
      </c>
      <c r="H112" s="66" t="s">
        <v>632</v>
      </c>
      <c r="I112" s="66" t="s">
        <v>616</v>
      </c>
      <c r="J112" s="66" t="s">
        <v>677</v>
      </c>
    </row>
    <row r="113" spans="1:10" ht="12" x14ac:dyDescent="0.15">
      <c r="A113" s="52" t="s">
        <v>690</v>
      </c>
      <c r="B113" s="52" t="s">
        <v>630</v>
      </c>
      <c r="C113" s="65">
        <v>0</v>
      </c>
      <c r="D113" s="66" t="s">
        <v>692</v>
      </c>
      <c r="E113" s="66" t="s">
        <v>53</v>
      </c>
      <c r="F113" s="67">
        <v>45653</v>
      </c>
      <c r="G113" s="66" t="s">
        <v>615</v>
      </c>
      <c r="H113" s="66" t="s">
        <v>632</v>
      </c>
      <c r="I113" s="66" t="s">
        <v>616</v>
      </c>
      <c r="J113" s="66" t="s">
        <v>677</v>
      </c>
    </row>
    <row r="114" spans="1:10" ht="24" x14ac:dyDescent="0.15">
      <c r="A114" s="52" t="s">
        <v>693</v>
      </c>
      <c r="B114" s="52" t="s">
        <v>630</v>
      </c>
      <c r="C114" s="65">
        <v>0</v>
      </c>
      <c r="D114" s="66" t="s">
        <v>694</v>
      </c>
      <c r="E114" s="66" t="s">
        <v>53</v>
      </c>
      <c r="F114" s="67">
        <v>48041</v>
      </c>
      <c r="G114" s="66" t="s">
        <v>615</v>
      </c>
      <c r="H114" s="66" t="s">
        <v>632</v>
      </c>
      <c r="I114" s="66" t="s">
        <v>616</v>
      </c>
      <c r="J114" s="66" t="s">
        <v>673</v>
      </c>
    </row>
    <row r="115" spans="1:10" ht="24" x14ac:dyDescent="0.15">
      <c r="A115" s="52" t="s">
        <v>695</v>
      </c>
      <c r="B115" s="52" t="s">
        <v>630</v>
      </c>
      <c r="C115" s="65">
        <v>1.8</v>
      </c>
      <c r="D115" s="66" t="s">
        <v>691</v>
      </c>
      <c r="E115" s="66" t="s">
        <v>53</v>
      </c>
      <c r="F115" s="67">
        <v>45530</v>
      </c>
      <c r="G115" s="66" t="s">
        <v>615</v>
      </c>
      <c r="H115" s="66" t="s">
        <v>632</v>
      </c>
      <c r="I115" s="66" t="s">
        <v>616</v>
      </c>
      <c r="J115" s="66" t="s">
        <v>617</v>
      </c>
    </row>
    <row r="116" spans="1:10" ht="24" x14ac:dyDescent="0.15">
      <c r="A116" s="52" t="s">
        <v>697</v>
      </c>
      <c r="B116" s="52" t="s">
        <v>630</v>
      </c>
      <c r="C116" s="65">
        <v>0.3</v>
      </c>
      <c r="D116" s="66" t="s">
        <v>698</v>
      </c>
      <c r="E116" s="66" t="s">
        <v>53</v>
      </c>
      <c r="F116" s="67">
        <v>45118</v>
      </c>
      <c r="G116" s="66" t="s">
        <v>615</v>
      </c>
      <c r="H116" s="66" t="s">
        <v>632</v>
      </c>
      <c r="I116" s="66" t="s">
        <v>616</v>
      </c>
      <c r="J116" s="66" t="s">
        <v>617</v>
      </c>
    </row>
    <row r="117" spans="1:10" ht="12" x14ac:dyDescent="0.15">
      <c r="A117" s="52" t="s">
        <v>699</v>
      </c>
      <c r="B117" s="52" t="s">
        <v>630</v>
      </c>
      <c r="C117" s="65">
        <v>2.2000000000000002</v>
      </c>
      <c r="D117" s="66" t="s">
        <v>631</v>
      </c>
      <c r="E117" s="66" t="s">
        <v>53</v>
      </c>
      <c r="F117" s="67">
        <v>46477</v>
      </c>
      <c r="G117" s="66" t="s">
        <v>615</v>
      </c>
      <c r="H117" s="66" t="s">
        <v>632</v>
      </c>
      <c r="I117" s="66" t="s">
        <v>616</v>
      </c>
      <c r="J117" s="66" t="s">
        <v>700</v>
      </c>
    </row>
    <row r="118" spans="1:10" ht="12" x14ac:dyDescent="0.15">
      <c r="A118" s="52" t="s">
        <v>702</v>
      </c>
      <c r="B118" s="52" t="s">
        <v>630</v>
      </c>
      <c r="C118" s="65">
        <v>0</v>
      </c>
      <c r="D118" s="66" t="s">
        <v>703</v>
      </c>
      <c r="E118" s="66" t="s">
        <v>53</v>
      </c>
      <c r="F118" s="67">
        <v>45109</v>
      </c>
      <c r="G118" s="66" t="s">
        <v>615</v>
      </c>
      <c r="H118" s="66" t="s">
        <v>632</v>
      </c>
      <c r="I118" s="66" t="s">
        <v>616</v>
      </c>
      <c r="J118" s="66" t="s">
        <v>49</v>
      </c>
    </row>
    <row r="119" spans="1:10" ht="24" x14ac:dyDescent="0.15">
      <c r="A119" s="52" t="s">
        <v>705</v>
      </c>
      <c r="B119" s="52" t="s">
        <v>630</v>
      </c>
      <c r="C119" s="65">
        <v>17.399999999999999</v>
      </c>
      <c r="D119" s="66" t="s">
        <v>635</v>
      </c>
      <c r="E119" s="66" t="s">
        <v>53</v>
      </c>
      <c r="F119" s="67">
        <v>55396</v>
      </c>
      <c r="G119" s="66" t="s">
        <v>615</v>
      </c>
      <c r="H119" s="66" t="s">
        <v>632</v>
      </c>
      <c r="I119" s="66" t="s">
        <v>616</v>
      </c>
      <c r="J119" s="66" t="s">
        <v>636</v>
      </c>
    </row>
    <row r="120" spans="1:10" ht="12" x14ac:dyDescent="0.15">
      <c r="A120" s="52" t="s">
        <v>713</v>
      </c>
      <c r="B120" s="52" t="s">
        <v>707</v>
      </c>
      <c r="C120" s="65">
        <v>69.7</v>
      </c>
      <c r="D120" s="66" t="s">
        <v>714</v>
      </c>
      <c r="E120" s="66" t="s">
        <v>715</v>
      </c>
      <c r="F120" s="67">
        <v>45076</v>
      </c>
      <c r="G120" s="66" t="s">
        <v>615</v>
      </c>
      <c r="H120" s="66" t="s">
        <v>616</v>
      </c>
      <c r="I120" s="66" t="s">
        <v>616</v>
      </c>
      <c r="J120" s="66" t="s">
        <v>49</v>
      </c>
    </row>
    <row r="121" spans="1:10" ht="24" x14ac:dyDescent="0.15">
      <c r="A121" s="52" t="s">
        <v>720</v>
      </c>
      <c r="B121" s="52" t="s">
        <v>630</v>
      </c>
      <c r="C121" s="65">
        <v>0.3</v>
      </c>
      <c r="D121" s="66" t="s">
        <v>721</v>
      </c>
      <c r="E121" s="66" t="s">
        <v>53</v>
      </c>
      <c r="F121" s="67">
        <v>44713</v>
      </c>
      <c r="G121" s="66" t="s">
        <v>615</v>
      </c>
      <c r="H121" s="66" t="s">
        <v>632</v>
      </c>
      <c r="I121" s="66" t="s">
        <v>616</v>
      </c>
      <c r="J121" s="66" t="s">
        <v>673</v>
      </c>
    </row>
    <row r="122" spans="1:10" ht="12" x14ac:dyDescent="0.15">
      <c r="A122" s="52" t="s">
        <v>722</v>
      </c>
      <c r="B122" s="52" t="s">
        <v>630</v>
      </c>
      <c r="C122" s="65">
        <v>0.1</v>
      </c>
      <c r="D122" s="66" t="s">
        <v>691</v>
      </c>
      <c r="E122" s="66" t="s">
        <v>53</v>
      </c>
      <c r="F122" s="67">
        <v>44926</v>
      </c>
      <c r="G122" s="66" t="s">
        <v>615</v>
      </c>
      <c r="H122" s="66" t="s">
        <v>632</v>
      </c>
      <c r="I122" s="66" t="s">
        <v>616</v>
      </c>
      <c r="J122" s="66" t="s">
        <v>617</v>
      </c>
    </row>
    <row r="123" spans="1:10" x14ac:dyDescent="0.15">
      <c r="A123" s="51"/>
      <c r="B123" s="51"/>
      <c r="C123" s="51"/>
      <c r="D123" s="51"/>
      <c r="E123" s="51"/>
      <c r="F123" s="51"/>
      <c r="G123" s="51"/>
      <c r="H123" s="51"/>
      <c r="I123" s="51"/>
      <c r="J123" s="51"/>
    </row>
    <row r="124" spans="1:10" x14ac:dyDescent="0.15">
      <c r="A124"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pageSetUpPr autoPageBreaks="0"/>
  </sheetPr>
  <dimension ref="A5:IU162"/>
  <sheetViews>
    <sheetView workbookViewId="0"/>
  </sheetViews>
  <sheetFormatPr baseColWidth="10" defaultColWidth="8.83203125" defaultRowHeight="11" x14ac:dyDescent="0.15"/>
  <cols>
    <col min="1" max="1" width="45.83203125" customWidth="1"/>
    <col min="2" max="3" width="14.83203125" customWidth="1"/>
    <col min="4" max="4" width="4.83203125" customWidth="1"/>
    <col min="5" max="31" width="14.83203125" customWidth="1"/>
  </cols>
  <sheetData>
    <row r="5" spans="1:255" ht="17" x14ac:dyDescent="0.2">
      <c r="A5" s="1" t="s">
        <v>723</v>
      </c>
    </row>
    <row r="7" spans="1:255" x14ac:dyDescent="0.15">
      <c r="A7" s="4"/>
      <c r="B7" s="3" t="s">
        <v>724</v>
      </c>
      <c r="C7" t="s">
        <v>106</v>
      </c>
      <c r="D7" s="4" t="s">
        <v>4</v>
      </c>
      <c r="E7" s="3" t="s">
        <v>725</v>
      </c>
      <c r="F7" t="s">
        <v>108</v>
      </c>
    </row>
    <row r="8" spans="1:255" x14ac:dyDescent="0.15">
      <c r="A8" s="4"/>
      <c r="B8" s="3" t="s">
        <v>726</v>
      </c>
      <c r="C8" t="s">
        <v>8</v>
      </c>
      <c r="D8" s="4" t="s">
        <v>4</v>
      </c>
      <c r="E8" s="3" t="s">
        <v>727</v>
      </c>
      <c r="F8" s="5" t="s">
        <v>12</v>
      </c>
    </row>
    <row r="9" spans="1:255" x14ac:dyDescent="0.15">
      <c r="A9" s="4"/>
      <c r="B9" s="3" t="s">
        <v>728</v>
      </c>
      <c r="C9" t="s">
        <v>116</v>
      </c>
      <c r="D9" s="4" t="s">
        <v>4</v>
      </c>
      <c r="E9" s="27"/>
      <c r="F9" s="27"/>
    </row>
    <row r="12" spans="1:255" x14ac:dyDescent="0.15">
      <c r="A12" s="6" t="s">
        <v>729</v>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8"/>
      <c r="AG12" s="68"/>
      <c r="AH12" s="68"/>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c r="CC12" s="68"/>
      <c r="CD12" s="68"/>
      <c r="CE12" s="68"/>
      <c r="CF12" s="68"/>
      <c r="CG12" s="68"/>
      <c r="CH12" s="68"/>
      <c r="CI12" s="68"/>
      <c r="CJ12" s="68"/>
      <c r="CK12" s="68"/>
      <c r="CL12" s="68"/>
      <c r="CM12" s="68"/>
      <c r="CN12" s="68"/>
      <c r="CO12" s="68"/>
      <c r="CP12" s="68"/>
      <c r="CQ12" s="68"/>
      <c r="CR12" s="68"/>
      <c r="CS12" s="68"/>
      <c r="CT12" s="68"/>
      <c r="CU12" s="68"/>
      <c r="CV12" s="68"/>
      <c r="CW12" s="68"/>
      <c r="CX12" s="68"/>
      <c r="CY12" s="68"/>
      <c r="CZ12" s="68"/>
      <c r="DA12" s="68"/>
      <c r="DB12" s="68"/>
      <c r="DC12" s="68"/>
      <c r="DD12" s="68"/>
      <c r="DE12" s="68"/>
      <c r="DF12" s="68"/>
      <c r="DG12" s="68"/>
      <c r="DH12" s="68"/>
      <c r="DI12" s="68"/>
      <c r="DJ12" s="68"/>
      <c r="DK12" s="68"/>
      <c r="DL12" s="68"/>
      <c r="DM12" s="68"/>
      <c r="DN12" s="68"/>
      <c r="DO12" s="68"/>
      <c r="DP12" s="68"/>
      <c r="DQ12" s="68"/>
      <c r="DR12" s="68"/>
      <c r="DS12" s="68"/>
      <c r="DT12" s="68"/>
      <c r="DU12" s="68"/>
      <c r="DV12" s="68"/>
      <c r="DW12" s="68"/>
      <c r="DX12" s="68"/>
      <c r="DY12" s="68"/>
      <c r="DZ12" s="68"/>
      <c r="EA12" s="68"/>
      <c r="EB12" s="68"/>
      <c r="EC12" s="68"/>
      <c r="ED12" s="68"/>
      <c r="EE12" s="68"/>
      <c r="EF12" s="68"/>
      <c r="EG12" s="68"/>
      <c r="EH12" s="68"/>
      <c r="EI12" s="68"/>
      <c r="EJ12" s="68"/>
      <c r="EK12" s="68"/>
      <c r="EL12" s="68"/>
      <c r="EM12" s="68"/>
      <c r="EN12" s="68"/>
      <c r="EO12" s="68"/>
      <c r="EP12" s="68"/>
      <c r="EQ12" s="68"/>
      <c r="ER12" s="68"/>
      <c r="ES12" s="68"/>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c r="GM12" s="68"/>
      <c r="GN12" s="68"/>
      <c r="GO12" s="68"/>
      <c r="GP12" s="68"/>
      <c r="GQ12" s="68"/>
      <c r="GR12" s="68"/>
      <c r="GS12" s="68"/>
      <c r="GT12" s="68"/>
      <c r="GU12" s="68"/>
      <c r="GV12" s="68"/>
      <c r="GW12" s="68"/>
      <c r="GX12" s="68"/>
      <c r="GY12" s="68"/>
      <c r="GZ12" s="68"/>
      <c r="HA12" s="68"/>
      <c r="HB12" s="68"/>
      <c r="HC12" s="68"/>
      <c r="HD12" s="68"/>
      <c r="HE12" s="68"/>
      <c r="HF12" s="68"/>
      <c r="HG12" s="68"/>
      <c r="HH12" s="68"/>
      <c r="HI12" s="68"/>
      <c r="HJ12" s="68"/>
      <c r="HK12" s="68"/>
      <c r="HL12" s="68"/>
      <c r="HM12" s="68"/>
      <c r="HN12" s="68"/>
      <c r="HO12" s="68"/>
      <c r="HP12" s="68"/>
      <c r="HQ12" s="68"/>
      <c r="HR12" s="68"/>
      <c r="HS12" s="68"/>
      <c r="HT12" s="68"/>
      <c r="HU12" s="68"/>
      <c r="HV12" s="68"/>
      <c r="HW12" s="68"/>
      <c r="HX12" s="68"/>
      <c r="HY12" s="68"/>
      <c r="HZ12" s="68"/>
      <c r="IA12" s="68"/>
      <c r="IB12" s="68"/>
      <c r="IC12" s="68"/>
      <c r="ID12" s="68"/>
      <c r="IE12" s="68"/>
      <c r="IF12" s="68"/>
      <c r="IG12" s="68"/>
      <c r="IH12" s="68"/>
      <c r="II12" s="68"/>
      <c r="IJ12" s="68"/>
      <c r="IK12" s="68"/>
      <c r="IL12" s="68"/>
      <c r="IM12" s="68"/>
      <c r="IN12" s="68"/>
      <c r="IO12" s="68"/>
      <c r="IP12" s="68"/>
      <c r="IQ12" s="68"/>
      <c r="IR12" s="68"/>
      <c r="IS12" s="68"/>
      <c r="IT12" s="68"/>
      <c r="IU12" s="68"/>
    </row>
    <row r="13" spans="1:255" ht="36" x14ac:dyDescent="0.15">
      <c r="A13" s="7" t="s">
        <v>16</v>
      </c>
      <c r="B13" s="12" t="s">
        <v>118</v>
      </c>
      <c r="C13" s="12" t="s">
        <v>119</v>
      </c>
      <c r="D13" s="20" t="s">
        <v>19</v>
      </c>
      <c r="E13" s="12" t="s">
        <v>120</v>
      </c>
      <c r="F13" s="12" t="s">
        <v>121</v>
      </c>
      <c r="G13" s="12" t="s">
        <v>122</v>
      </c>
      <c r="H13" s="12" t="s">
        <v>366</v>
      </c>
      <c r="I13" s="12" t="s">
        <v>367</v>
      </c>
      <c r="J13" s="12" t="s">
        <v>125</v>
      </c>
      <c r="K13" s="12" t="s">
        <v>368</v>
      </c>
      <c r="L13" s="12" t="s">
        <v>369</v>
      </c>
      <c r="M13" s="12" t="s">
        <v>128</v>
      </c>
      <c r="N13" s="12" t="s">
        <v>370</v>
      </c>
      <c r="O13" s="12" t="s">
        <v>371</v>
      </c>
      <c r="P13" s="12" t="s">
        <v>372</v>
      </c>
      <c r="Q13" s="12" t="s">
        <v>730</v>
      </c>
      <c r="R13" s="12" t="s">
        <v>373</v>
      </c>
      <c r="S13" s="12" t="s">
        <v>374</v>
      </c>
      <c r="T13" s="12" t="s">
        <v>375</v>
      </c>
      <c r="U13" s="12" t="s">
        <v>376</v>
      </c>
      <c r="V13" s="12" t="s">
        <v>731</v>
      </c>
      <c r="W13" s="12" t="s">
        <v>732</v>
      </c>
      <c r="X13" s="12" t="s">
        <v>733</v>
      </c>
      <c r="Y13" s="12" t="s">
        <v>378</v>
      </c>
      <c r="Z13" s="12" t="s">
        <v>379</v>
      </c>
      <c r="AA13" s="12" t="s">
        <v>380</v>
      </c>
      <c r="AB13" s="12" t="s">
        <v>381</v>
      </c>
      <c r="AC13" s="12" t="s">
        <v>382</v>
      </c>
      <c r="AD13" s="12" t="s">
        <v>145</v>
      </c>
      <c r="AE13" s="12" t="s">
        <v>146</v>
      </c>
    </row>
    <row r="14" spans="1:255" x14ac:dyDescent="0.15">
      <c r="A14" s="9" t="s">
        <v>734</v>
      </c>
      <c r="B14" s="4"/>
      <c r="C14" s="4"/>
      <c r="D14" s="20" t="s">
        <v>50</v>
      </c>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spans="1:255" ht="12" x14ac:dyDescent="0.15">
      <c r="A15" s="4" t="s">
        <v>735</v>
      </c>
      <c r="B15" s="18" t="s">
        <v>53</v>
      </c>
      <c r="C15" s="32">
        <v>3.5896999999999998E-2</v>
      </c>
      <c r="D15" s="20" t="s">
        <v>50</v>
      </c>
      <c r="E15" s="18" t="s">
        <v>53</v>
      </c>
      <c r="F15" s="32">
        <v>3.8044000000000001E-2</v>
      </c>
      <c r="G15" s="18" t="s">
        <v>53</v>
      </c>
      <c r="H15" s="32">
        <v>2.9728000000000001E-2</v>
      </c>
      <c r="I15" s="32">
        <v>3.2725999999999998E-2</v>
      </c>
      <c r="J15" s="32">
        <v>3.7779E-2</v>
      </c>
      <c r="K15" s="32">
        <v>4.0197999999999998E-2</v>
      </c>
      <c r="L15" s="32">
        <v>5.6167000000000002E-2</v>
      </c>
      <c r="M15" s="32">
        <v>7.4952000000000005E-2</v>
      </c>
      <c r="N15" s="32">
        <v>7.7312000000000006E-2</v>
      </c>
      <c r="O15" s="32">
        <v>8.2489000000000007E-2</v>
      </c>
      <c r="P15" s="32">
        <v>0.17238100000000001</v>
      </c>
      <c r="Q15" s="32">
        <v>9.8602999999999996E-2</v>
      </c>
      <c r="R15" s="32">
        <v>9.8242999999999997E-2</v>
      </c>
      <c r="S15" s="32">
        <v>0.1298</v>
      </c>
      <c r="T15" s="32">
        <v>0.13610900000000001</v>
      </c>
      <c r="U15" s="32">
        <v>8.0402000000000001E-2</v>
      </c>
      <c r="V15" s="32">
        <v>5.7660000000000003E-2</v>
      </c>
      <c r="W15" s="32">
        <v>5.1520000000000003E-2</v>
      </c>
      <c r="X15" s="32">
        <v>6.6559999999999994E-2</v>
      </c>
      <c r="Y15" s="32">
        <v>9.64E-2</v>
      </c>
      <c r="Z15" s="32">
        <v>9.8175999999999999E-2</v>
      </c>
      <c r="AA15" s="32">
        <v>6.1789999999999998E-2</v>
      </c>
      <c r="AB15" s="32">
        <v>4.0178999999999999E-2</v>
      </c>
      <c r="AC15" s="32">
        <v>9.7114000000000006E-2</v>
      </c>
      <c r="AD15" s="32">
        <v>0.38748100000000002</v>
      </c>
      <c r="AE15" s="32">
        <v>0.24648500000000001</v>
      </c>
    </row>
    <row r="16" spans="1:255" ht="12" x14ac:dyDescent="0.15">
      <c r="A16" s="4" t="s">
        <v>736</v>
      </c>
      <c r="B16" s="18" t="s">
        <v>53</v>
      </c>
      <c r="C16" s="32">
        <v>3.9817999999999999E-2</v>
      </c>
      <c r="D16" s="20" t="s">
        <v>50</v>
      </c>
      <c r="E16" s="18" t="s">
        <v>53</v>
      </c>
      <c r="F16" s="32">
        <v>4.1140000000000003E-2</v>
      </c>
      <c r="G16" s="18" t="s">
        <v>53</v>
      </c>
      <c r="H16" s="32">
        <v>3.1830999999999998E-2</v>
      </c>
      <c r="I16" s="32">
        <v>3.4861999999999997E-2</v>
      </c>
      <c r="J16" s="32">
        <v>4.0446999999999997E-2</v>
      </c>
      <c r="K16" s="32">
        <v>4.3867000000000003E-2</v>
      </c>
      <c r="L16" s="32">
        <v>6.2782000000000004E-2</v>
      </c>
      <c r="M16" s="32">
        <v>8.5147E-2</v>
      </c>
      <c r="N16" s="32">
        <v>8.7120000000000003E-2</v>
      </c>
      <c r="O16" s="32">
        <v>9.3613000000000002E-2</v>
      </c>
      <c r="P16" s="32">
        <v>0.20145299999999999</v>
      </c>
      <c r="Q16" s="32">
        <v>0.114277</v>
      </c>
      <c r="R16" s="32">
        <v>0.112514</v>
      </c>
      <c r="S16" s="32">
        <v>0.15189800000000001</v>
      </c>
      <c r="T16" s="32">
        <v>0.160275</v>
      </c>
      <c r="U16" s="32">
        <v>9.1967999999999994E-2</v>
      </c>
      <c r="V16" s="32">
        <v>6.5275E-2</v>
      </c>
      <c r="W16" s="32">
        <v>5.8674999999999998E-2</v>
      </c>
      <c r="X16" s="32">
        <v>7.6877000000000001E-2</v>
      </c>
      <c r="Y16" s="32">
        <v>0.115942</v>
      </c>
      <c r="Z16" s="32">
        <v>0.12027</v>
      </c>
      <c r="AA16" s="32">
        <v>7.4310000000000001E-2</v>
      </c>
      <c r="AB16" s="32">
        <v>4.7053999999999999E-2</v>
      </c>
      <c r="AC16" s="32">
        <v>0.115699</v>
      </c>
      <c r="AD16" s="32">
        <v>0.50465300000000002</v>
      </c>
      <c r="AE16" s="32">
        <v>0.32096400000000003</v>
      </c>
    </row>
    <row r="17" spans="1:31" ht="12" x14ac:dyDescent="0.15">
      <c r="A17" s="4" t="s">
        <v>737</v>
      </c>
      <c r="B17" s="18" t="s">
        <v>53</v>
      </c>
      <c r="C17" s="32">
        <v>7.3786000000000004E-2</v>
      </c>
      <c r="D17" s="20" t="s">
        <v>50</v>
      </c>
      <c r="E17" s="18" t="s">
        <v>53</v>
      </c>
      <c r="F17" s="32">
        <v>8.6653999999999995E-2</v>
      </c>
      <c r="G17" s="18" t="s">
        <v>53</v>
      </c>
      <c r="H17" s="32">
        <v>3.5357E-2</v>
      </c>
      <c r="I17" s="32">
        <v>4.3906000000000001E-2</v>
      </c>
      <c r="J17" s="32">
        <v>4.9266999999999998E-2</v>
      </c>
      <c r="K17" s="32">
        <v>5.6264000000000002E-2</v>
      </c>
      <c r="L17" s="32">
        <v>8.3454E-2</v>
      </c>
      <c r="M17" s="32">
        <v>0.112355</v>
      </c>
      <c r="N17" s="32">
        <v>0.13386999999999999</v>
      </c>
      <c r="O17" s="32">
        <v>0.156197</v>
      </c>
      <c r="P17" s="32">
        <v>0.368726</v>
      </c>
      <c r="Q17" s="32">
        <v>0.22844</v>
      </c>
      <c r="R17" s="32">
        <v>0.24704100000000001</v>
      </c>
      <c r="S17" s="32">
        <v>0.31348599999999999</v>
      </c>
      <c r="T17" s="32">
        <v>0.32447999999999999</v>
      </c>
      <c r="U17" s="32">
        <v>0.205455</v>
      </c>
      <c r="V17" s="32">
        <v>0.10340299999999999</v>
      </c>
      <c r="W17" s="32">
        <v>9.5685000000000006E-2</v>
      </c>
      <c r="X17" s="32">
        <v>0.119773</v>
      </c>
      <c r="Y17" s="32">
        <v>0.18811900000000001</v>
      </c>
      <c r="Z17" s="32">
        <v>0.20161200000000001</v>
      </c>
      <c r="AA17" s="32">
        <v>0.13136</v>
      </c>
      <c r="AB17" s="32">
        <v>7.8359999999999999E-2</v>
      </c>
      <c r="AC17" s="32">
        <v>0.22020899999999999</v>
      </c>
      <c r="AD17" s="32">
        <v>0.96079899999999996</v>
      </c>
      <c r="AE17" s="32">
        <v>0.59755800000000003</v>
      </c>
    </row>
    <row r="18" spans="1:31" ht="12" x14ac:dyDescent="0.15">
      <c r="A18" s="4" t="s">
        <v>738</v>
      </c>
      <c r="B18" s="18" t="s">
        <v>53</v>
      </c>
      <c r="C18" s="32">
        <v>7.2983000000000006E-2</v>
      </c>
      <c r="D18" s="20" t="s">
        <v>50</v>
      </c>
      <c r="E18" s="18" t="s">
        <v>53</v>
      </c>
      <c r="F18" s="32">
        <v>8.8099999999999998E-2</v>
      </c>
      <c r="G18" s="18" t="s">
        <v>53</v>
      </c>
      <c r="H18" s="32">
        <v>3.2883000000000003E-2</v>
      </c>
      <c r="I18" s="32">
        <v>4.2319000000000002E-2</v>
      </c>
      <c r="J18" s="32">
        <v>4.7820000000000001E-2</v>
      </c>
      <c r="K18" s="32">
        <v>5.3749999999999999E-2</v>
      </c>
      <c r="L18" s="32">
        <v>8.0748E-2</v>
      </c>
      <c r="M18" s="32">
        <v>0.11529</v>
      </c>
      <c r="N18" s="32">
        <v>0.13414200000000001</v>
      </c>
      <c r="O18" s="32">
        <v>0.158721</v>
      </c>
      <c r="P18" s="32">
        <v>0.37905699999999998</v>
      </c>
      <c r="Q18" s="32">
        <v>0.23477600000000001</v>
      </c>
      <c r="R18" s="32">
        <v>0.25126700000000002</v>
      </c>
      <c r="S18" s="32">
        <v>0.31770399999999999</v>
      </c>
      <c r="T18" s="32">
        <v>0.32905699999999999</v>
      </c>
      <c r="U18" s="32">
        <v>0.207172</v>
      </c>
      <c r="V18" s="32">
        <v>0.102788</v>
      </c>
      <c r="W18" s="32">
        <v>9.6383999999999997E-2</v>
      </c>
      <c r="X18" s="32">
        <v>0.121368</v>
      </c>
      <c r="Y18" s="32">
        <v>0.19292100000000001</v>
      </c>
      <c r="Z18" s="32">
        <v>0.205849</v>
      </c>
      <c r="AA18" s="32">
        <v>0.13333200000000001</v>
      </c>
      <c r="AB18" s="32">
        <v>7.8167E-2</v>
      </c>
      <c r="AC18" s="32">
        <v>0.22073400000000001</v>
      </c>
      <c r="AD18" s="32">
        <v>0.96712900000000002</v>
      </c>
      <c r="AE18" s="32">
        <v>0.60085100000000002</v>
      </c>
    </row>
    <row r="19" spans="1:31" x14ac:dyDescent="0.15">
      <c r="A19" s="4"/>
      <c r="B19" s="4"/>
      <c r="C19" s="4"/>
      <c r="D19" s="20"/>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spans="1:31" x14ac:dyDescent="0.15">
      <c r="A20" s="9" t="s">
        <v>739</v>
      </c>
      <c r="B20" s="4"/>
      <c r="C20" s="4"/>
      <c r="D20" s="20" t="s">
        <v>50</v>
      </c>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spans="1:31" x14ac:dyDescent="0.15">
      <c r="A21" s="4" t="s">
        <v>740</v>
      </c>
      <c r="B21" s="32">
        <v>0.24788299999999999</v>
      </c>
      <c r="C21" s="32">
        <v>0.257606</v>
      </c>
      <c r="D21" s="20" t="s">
        <v>50</v>
      </c>
      <c r="E21" s="32">
        <v>0.24574299999999999</v>
      </c>
      <c r="F21" s="32">
        <v>0.229881</v>
      </c>
      <c r="G21" s="32">
        <v>0.25127699999999997</v>
      </c>
      <c r="H21" s="32">
        <v>0.225242</v>
      </c>
      <c r="I21" s="32">
        <v>0.22294700000000001</v>
      </c>
      <c r="J21" s="32">
        <v>0.23297899999999999</v>
      </c>
      <c r="K21" s="32">
        <v>0.19797600000000001</v>
      </c>
      <c r="L21" s="32">
        <v>0.22592300000000001</v>
      </c>
      <c r="M21" s="32">
        <v>0.26996500000000001</v>
      </c>
      <c r="N21" s="32">
        <v>0.27506799999999998</v>
      </c>
      <c r="O21" s="32">
        <v>0.27354000000000001</v>
      </c>
      <c r="P21" s="32">
        <v>0.40226400000000001</v>
      </c>
      <c r="Q21" s="32">
        <v>0.36852699999999999</v>
      </c>
      <c r="R21" s="32">
        <v>0.34200000000000003</v>
      </c>
      <c r="S21" s="32">
        <v>0.39871099999999998</v>
      </c>
      <c r="T21" s="32">
        <v>0.42416100000000001</v>
      </c>
      <c r="U21" s="32">
        <v>0.32746399999999998</v>
      </c>
      <c r="V21" s="32">
        <v>0.28901399999999999</v>
      </c>
      <c r="W21" s="32">
        <v>0.31402999999999998</v>
      </c>
      <c r="X21" s="32">
        <v>0.31465700000000002</v>
      </c>
      <c r="Y21" s="32">
        <v>0.35344700000000001</v>
      </c>
      <c r="Z21" s="32">
        <v>0.34432400000000002</v>
      </c>
      <c r="AA21" s="32">
        <v>0.28814299999999998</v>
      </c>
      <c r="AB21" s="32">
        <v>0.26572299999999999</v>
      </c>
      <c r="AC21" s="32">
        <v>0.38084800000000002</v>
      </c>
      <c r="AD21" s="32">
        <v>0.53560300000000005</v>
      </c>
      <c r="AE21" s="32">
        <v>0.46463399999999999</v>
      </c>
    </row>
    <row r="22" spans="1:31" x14ac:dyDescent="0.15">
      <c r="A22" s="4" t="s">
        <v>741</v>
      </c>
      <c r="B22" s="32">
        <v>9.3105999999999994E-2</v>
      </c>
      <c r="C22" s="32">
        <v>7.9328999999999997E-2</v>
      </c>
      <c r="D22" s="20" t="s">
        <v>50</v>
      </c>
      <c r="E22" s="32">
        <v>8.3929000000000004E-2</v>
      </c>
      <c r="F22" s="32">
        <v>8.7955000000000005E-2</v>
      </c>
      <c r="G22" s="32">
        <v>8.3214999999999997E-2</v>
      </c>
      <c r="H22" s="32">
        <v>9.1187000000000004E-2</v>
      </c>
      <c r="I22" s="32">
        <v>8.2910999999999999E-2</v>
      </c>
      <c r="J22" s="32">
        <v>8.3680000000000004E-2</v>
      </c>
      <c r="K22" s="32">
        <v>7.3126999999999998E-2</v>
      </c>
      <c r="L22" s="32">
        <v>7.0644999999999999E-2</v>
      </c>
      <c r="M22" s="32">
        <v>6.9061999999999998E-2</v>
      </c>
      <c r="N22" s="32">
        <v>6.6796999999999995E-2</v>
      </c>
      <c r="O22" s="32">
        <v>5.9174999999999998E-2</v>
      </c>
      <c r="P22" s="32">
        <v>4.8309999999999999E-2</v>
      </c>
      <c r="Q22" s="32">
        <v>5.2457999999999998E-2</v>
      </c>
      <c r="R22" s="32">
        <v>4.3060000000000001E-2</v>
      </c>
      <c r="S22" s="32">
        <v>4.2771999999999998E-2</v>
      </c>
      <c r="T22" s="32">
        <v>4.3818000000000003E-2</v>
      </c>
      <c r="U22" s="32">
        <v>4.7745000000000003E-2</v>
      </c>
      <c r="V22" s="32">
        <v>4.7510999999999998E-2</v>
      </c>
      <c r="W22" s="32">
        <v>5.0238999999999999E-2</v>
      </c>
      <c r="X22" s="32">
        <v>4.5601000000000003E-2</v>
      </c>
      <c r="Y22" s="32">
        <v>4.6896E-2</v>
      </c>
      <c r="Z22" s="32">
        <v>5.2134E-2</v>
      </c>
      <c r="AA22" s="32">
        <v>6.0288000000000001E-2</v>
      </c>
      <c r="AB22" s="32">
        <v>5.8890999999999999E-2</v>
      </c>
      <c r="AC22" s="32">
        <v>4.1536999999999998E-2</v>
      </c>
      <c r="AD22" s="32">
        <v>1.3318E-2</v>
      </c>
      <c r="AE22" s="32">
        <v>1.7985000000000001E-2</v>
      </c>
    </row>
    <row r="23" spans="1:31" x14ac:dyDescent="0.15">
      <c r="A23" s="4" t="s">
        <v>742</v>
      </c>
      <c r="B23" s="32">
        <v>0.154777</v>
      </c>
      <c r="C23" s="32">
        <v>0.16658400000000001</v>
      </c>
      <c r="D23" s="20" t="s">
        <v>50</v>
      </c>
      <c r="E23" s="32">
        <v>0.226802</v>
      </c>
      <c r="F23" s="32">
        <v>0.21970400000000001</v>
      </c>
      <c r="G23" s="32">
        <v>0.28834100000000001</v>
      </c>
      <c r="H23" s="32">
        <v>0.259882</v>
      </c>
      <c r="I23" s="32">
        <v>0.261874</v>
      </c>
      <c r="J23" s="32">
        <v>0.26287700000000003</v>
      </c>
      <c r="K23" s="32">
        <v>0.216145</v>
      </c>
      <c r="L23" s="32">
        <v>0.23499999999999999</v>
      </c>
      <c r="M23" s="32">
        <v>0.28195599999999998</v>
      </c>
      <c r="N23" s="32">
        <v>0.29792400000000002</v>
      </c>
      <c r="O23" s="32">
        <v>0.299238</v>
      </c>
      <c r="P23" s="32">
        <v>0.41792200000000002</v>
      </c>
      <c r="Q23" s="32">
        <v>0.41131400000000001</v>
      </c>
      <c r="R23" s="32">
        <v>0.35865599999999997</v>
      </c>
      <c r="S23" s="32">
        <v>0.44200400000000001</v>
      </c>
      <c r="T23" s="32">
        <v>0.452289</v>
      </c>
      <c r="U23" s="32">
        <v>0.36199900000000002</v>
      </c>
      <c r="V23" s="32">
        <v>0.34077600000000002</v>
      </c>
      <c r="W23" s="32">
        <v>0.40001500000000001</v>
      </c>
      <c r="X23" s="32">
        <v>0.388353</v>
      </c>
      <c r="Y23" s="32">
        <v>0.412219</v>
      </c>
      <c r="Z23" s="32">
        <v>0.39241999999999999</v>
      </c>
      <c r="AA23" s="32">
        <v>0.32571099999999997</v>
      </c>
      <c r="AB23" s="32">
        <v>0.27501100000000001</v>
      </c>
      <c r="AC23" s="32">
        <v>0.39690300000000001</v>
      </c>
      <c r="AD23" s="32">
        <v>0.54280600000000001</v>
      </c>
      <c r="AE23" s="32">
        <v>0.47792800000000002</v>
      </c>
    </row>
    <row r="24" spans="1:31" x14ac:dyDescent="0.15">
      <c r="A24" s="4" t="s">
        <v>743</v>
      </c>
      <c r="B24" s="32">
        <v>9.5435000000000006E-2</v>
      </c>
      <c r="C24" s="32">
        <v>0.112499</v>
      </c>
      <c r="D24" s="20" t="s">
        <v>50</v>
      </c>
      <c r="E24" s="32">
        <v>0.16283300000000001</v>
      </c>
      <c r="F24" s="32">
        <v>0.144229</v>
      </c>
      <c r="G24" s="32">
        <v>0.17082600000000001</v>
      </c>
      <c r="H24" s="32">
        <v>0.13623299999999999</v>
      </c>
      <c r="I24" s="32">
        <v>0.141904</v>
      </c>
      <c r="J24" s="32">
        <v>0.151866</v>
      </c>
      <c r="K24" s="32">
        <v>0.126918</v>
      </c>
      <c r="L24" s="32">
        <v>0.155497</v>
      </c>
      <c r="M24" s="32">
        <v>0.20376900000000001</v>
      </c>
      <c r="N24" s="32">
        <v>0.211285</v>
      </c>
      <c r="O24" s="32">
        <v>0.21686</v>
      </c>
      <c r="P24" s="32">
        <v>0.35559499999999999</v>
      </c>
      <c r="Q24" s="32">
        <v>0.31604300000000002</v>
      </c>
      <c r="R24" s="32">
        <v>0.28001799999999999</v>
      </c>
      <c r="S24" s="32">
        <v>0.35068899999999997</v>
      </c>
      <c r="T24" s="32">
        <v>0.37153700000000001</v>
      </c>
      <c r="U24" s="32">
        <v>0.26816200000000001</v>
      </c>
      <c r="V24" s="32">
        <v>0.21601699999999999</v>
      </c>
      <c r="W24" s="32">
        <v>0.22198599999999999</v>
      </c>
      <c r="X24" s="32">
        <v>0.243535</v>
      </c>
      <c r="Y24" s="32">
        <v>0.30438599999999999</v>
      </c>
      <c r="Z24" s="32">
        <v>0.29697899999999999</v>
      </c>
      <c r="AA24" s="32">
        <v>0.227853</v>
      </c>
      <c r="AB24" s="32">
        <v>0.17432400000000001</v>
      </c>
      <c r="AC24" s="32">
        <v>0.32852300000000001</v>
      </c>
      <c r="AD24" s="32">
        <v>0.52238200000000001</v>
      </c>
      <c r="AE24" s="32">
        <v>0.451845</v>
      </c>
    </row>
    <row r="25" spans="1:31" x14ac:dyDescent="0.15">
      <c r="A25" s="4" t="s">
        <v>744</v>
      </c>
      <c r="B25" s="32">
        <v>9.5435000000000006E-2</v>
      </c>
      <c r="C25" s="32">
        <v>0.112499</v>
      </c>
      <c r="D25" s="20" t="s">
        <v>50</v>
      </c>
      <c r="E25" s="32">
        <v>0.16181300000000001</v>
      </c>
      <c r="F25" s="32">
        <v>0.141926</v>
      </c>
      <c r="G25" s="32">
        <v>0.16806099999999999</v>
      </c>
      <c r="H25" s="32">
        <v>0.13405500000000001</v>
      </c>
      <c r="I25" s="32">
        <v>0.14003499999999999</v>
      </c>
      <c r="J25" s="32">
        <v>0.14929799999999999</v>
      </c>
      <c r="K25" s="32">
        <v>0.124848</v>
      </c>
      <c r="L25" s="32">
        <v>0.155277</v>
      </c>
      <c r="M25" s="32">
        <v>0.200902</v>
      </c>
      <c r="N25" s="32">
        <v>0.20827100000000001</v>
      </c>
      <c r="O25" s="32">
        <v>0.214364</v>
      </c>
      <c r="P25" s="32">
        <v>0.35395300000000002</v>
      </c>
      <c r="Q25" s="32">
        <v>0.313031</v>
      </c>
      <c r="R25" s="32">
        <v>0.279727</v>
      </c>
      <c r="S25" s="32">
        <v>0.350659</v>
      </c>
      <c r="T25" s="32">
        <v>0.37151200000000001</v>
      </c>
      <c r="U25" s="32">
        <v>0.26813500000000001</v>
      </c>
      <c r="V25" s="32">
        <v>0.21598800000000001</v>
      </c>
      <c r="W25" s="32">
        <v>0.22195999999999999</v>
      </c>
      <c r="X25" s="32">
        <v>0.24331800000000001</v>
      </c>
      <c r="Y25" s="32">
        <v>0.30436800000000003</v>
      </c>
      <c r="Z25" s="32">
        <v>0.296873</v>
      </c>
      <c r="AA25" s="32">
        <v>0.22767899999999999</v>
      </c>
      <c r="AB25" s="32">
        <v>0.16808899999999999</v>
      </c>
      <c r="AC25" s="32">
        <v>0.325679</v>
      </c>
      <c r="AD25" s="32">
        <v>0.52093500000000004</v>
      </c>
      <c r="AE25" s="32">
        <v>0.45051999999999998</v>
      </c>
    </row>
    <row r="26" spans="1:31" x14ac:dyDescent="0.15">
      <c r="A26" s="4" t="s">
        <v>745</v>
      </c>
      <c r="B26" s="32">
        <v>7.4746000000000007E-2</v>
      </c>
      <c r="C26" s="32">
        <v>0.102587</v>
      </c>
      <c r="D26" s="20" t="s">
        <v>50</v>
      </c>
      <c r="E26" s="32">
        <v>0.156501</v>
      </c>
      <c r="F26" s="32">
        <v>0.12391099999999999</v>
      </c>
      <c r="G26" s="32">
        <v>0.103671</v>
      </c>
      <c r="H26" s="32">
        <v>5.9853000000000003E-2</v>
      </c>
      <c r="I26" s="32">
        <v>7.1079000000000003E-2</v>
      </c>
      <c r="J26" s="32">
        <v>7.6855000000000007E-2</v>
      </c>
      <c r="K26" s="32">
        <v>7.2861999999999996E-2</v>
      </c>
      <c r="L26" s="32">
        <v>0.100658</v>
      </c>
      <c r="M26" s="32">
        <v>0.12784400000000001</v>
      </c>
      <c r="N26" s="32">
        <v>0.139988</v>
      </c>
      <c r="O26" s="32">
        <v>0.15478600000000001</v>
      </c>
      <c r="P26" s="32">
        <v>0.28459099999999998</v>
      </c>
      <c r="Q26" s="32">
        <v>0.23616599999999999</v>
      </c>
      <c r="R26" s="32">
        <v>0.21157500000000001</v>
      </c>
      <c r="S26" s="32">
        <v>0.25829600000000003</v>
      </c>
      <c r="T26" s="32">
        <v>0.27061499999999999</v>
      </c>
      <c r="U26" s="32">
        <v>0.21540599999999999</v>
      </c>
      <c r="V26" s="32">
        <v>0.121277</v>
      </c>
      <c r="W26" s="32">
        <v>0.12990499999999999</v>
      </c>
      <c r="X26" s="32">
        <v>0.145372</v>
      </c>
      <c r="Y26" s="32">
        <v>0.19858700000000001</v>
      </c>
      <c r="Z26" s="32">
        <v>0.195102</v>
      </c>
      <c r="AA26" s="32">
        <v>0.144368</v>
      </c>
      <c r="AB26" s="32">
        <v>9.2646999999999993E-2</v>
      </c>
      <c r="AC26" s="32">
        <v>0.206897</v>
      </c>
      <c r="AD26" s="32">
        <v>0.36545899999999998</v>
      </c>
      <c r="AE26" s="32">
        <v>0.31933400000000001</v>
      </c>
    </row>
    <row r="27" spans="1:31" x14ac:dyDescent="0.15">
      <c r="A27" s="4" t="s">
        <v>746</v>
      </c>
      <c r="B27" s="32">
        <v>7.4082999999999996E-2</v>
      </c>
      <c r="C27" s="32">
        <v>9.9440000000000001E-2</v>
      </c>
      <c r="D27" s="20" t="s">
        <v>50</v>
      </c>
      <c r="E27" s="32">
        <v>0.148232</v>
      </c>
      <c r="F27" s="32">
        <v>0.12142500000000001</v>
      </c>
      <c r="G27" s="32">
        <v>9.7375000000000003E-2</v>
      </c>
      <c r="H27" s="32">
        <v>5.4014E-2</v>
      </c>
      <c r="I27" s="32">
        <v>5.7180000000000002E-2</v>
      </c>
      <c r="J27" s="32">
        <v>7.2591000000000003E-2</v>
      </c>
      <c r="K27" s="32">
        <v>6.7581000000000002E-2</v>
      </c>
      <c r="L27" s="32">
        <v>9.4141000000000002E-2</v>
      </c>
      <c r="M27" s="32">
        <v>0.12668499999999999</v>
      </c>
      <c r="N27" s="32">
        <v>0.135467</v>
      </c>
      <c r="O27" s="32">
        <v>0.15159300000000001</v>
      </c>
      <c r="P27" s="32">
        <v>0.28262300000000001</v>
      </c>
      <c r="Q27" s="32">
        <v>0.23514699999999999</v>
      </c>
      <c r="R27" s="32">
        <v>0.208762</v>
      </c>
      <c r="S27" s="32">
        <v>0.25439800000000001</v>
      </c>
      <c r="T27" s="32">
        <v>0.267239</v>
      </c>
      <c r="U27" s="32">
        <v>0.21202099999999999</v>
      </c>
      <c r="V27" s="32">
        <v>0.117608</v>
      </c>
      <c r="W27" s="32">
        <v>0.127496</v>
      </c>
      <c r="X27" s="32">
        <v>0.14349799999999999</v>
      </c>
      <c r="Y27" s="32">
        <v>0.19825300000000001</v>
      </c>
      <c r="Z27" s="32">
        <v>0.19411600000000001</v>
      </c>
      <c r="AA27" s="32">
        <v>0.14308799999999999</v>
      </c>
      <c r="AB27" s="32">
        <v>9.0534000000000003E-2</v>
      </c>
      <c r="AC27" s="32">
        <v>0.204538</v>
      </c>
      <c r="AD27" s="32">
        <v>0.36471500000000001</v>
      </c>
      <c r="AE27" s="32">
        <v>0.31869599999999998</v>
      </c>
    </row>
    <row r="28" spans="1:31" x14ac:dyDescent="0.15">
      <c r="A28" s="4" t="s">
        <v>747</v>
      </c>
      <c r="B28" s="32">
        <v>7.3025000000000007E-2</v>
      </c>
      <c r="C28" s="32">
        <v>9.8927000000000001E-2</v>
      </c>
      <c r="D28" s="20" t="s">
        <v>50</v>
      </c>
      <c r="E28" s="32">
        <v>0.148232</v>
      </c>
      <c r="F28" s="32">
        <v>0.12142500000000001</v>
      </c>
      <c r="G28" s="32">
        <v>9.7375000000000003E-2</v>
      </c>
      <c r="H28" s="32">
        <v>5.4014E-2</v>
      </c>
      <c r="I28" s="32">
        <v>6.6552E-2</v>
      </c>
      <c r="J28" s="32">
        <v>7.2591000000000003E-2</v>
      </c>
      <c r="K28" s="32">
        <v>6.7581000000000002E-2</v>
      </c>
      <c r="L28" s="32">
        <v>9.4141000000000002E-2</v>
      </c>
      <c r="M28" s="32">
        <v>0.12668499999999999</v>
      </c>
      <c r="N28" s="32">
        <v>0.135467</v>
      </c>
      <c r="O28" s="32">
        <v>0.15159300000000001</v>
      </c>
      <c r="P28" s="32">
        <v>0.28262300000000001</v>
      </c>
      <c r="Q28" s="32">
        <v>0.23514699999999999</v>
      </c>
      <c r="R28" s="32">
        <v>0.208762</v>
      </c>
      <c r="S28" s="32">
        <v>0.25439800000000001</v>
      </c>
      <c r="T28" s="32">
        <v>0.267239</v>
      </c>
      <c r="U28" s="32">
        <v>0.21202099999999999</v>
      </c>
      <c r="V28" s="32">
        <v>0.117608</v>
      </c>
      <c r="W28" s="32">
        <v>0.127496</v>
      </c>
      <c r="X28" s="32">
        <v>0.14349799999999999</v>
      </c>
      <c r="Y28" s="32">
        <v>0.19825300000000001</v>
      </c>
      <c r="Z28" s="32">
        <v>0.19411600000000001</v>
      </c>
      <c r="AA28" s="32">
        <v>0.14308799999999999</v>
      </c>
      <c r="AB28" s="32">
        <v>9.0534000000000003E-2</v>
      </c>
      <c r="AC28" s="32">
        <v>0.204538</v>
      </c>
      <c r="AD28" s="32">
        <v>0.36471500000000001</v>
      </c>
      <c r="AE28" s="32">
        <v>0.31869599999999998</v>
      </c>
    </row>
    <row r="29" spans="1:31" x14ac:dyDescent="0.15">
      <c r="A29" s="4" t="s">
        <v>748</v>
      </c>
      <c r="B29" s="32">
        <v>5.0556999999999998E-2</v>
      </c>
      <c r="C29" s="32">
        <v>6.9223000000000007E-2</v>
      </c>
      <c r="D29" s="20" t="s">
        <v>50</v>
      </c>
      <c r="E29" s="32">
        <v>0.100664</v>
      </c>
      <c r="F29" s="32">
        <v>8.4044999999999995E-2</v>
      </c>
      <c r="G29" s="32">
        <v>6.4232999999999998E-2</v>
      </c>
      <c r="H29" s="32">
        <v>3.8087000000000003E-2</v>
      </c>
      <c r="I29" s="32">
        <v>4.6421999999999998E-2</v>
      </c>
      <c r="J29" s="32">
        <v>5.3756999999999999E-2</v>
      </c>
      <c r="K29" s="32">
        <v>5.4120000000000001E-2</v>
      </c>
      <c r="L29" s="32">
        <v>7.0311999999999999E-2</v>
      </c>
      <c r="M29" s="32">
        <v>0.10935599999999999</v>
      </c>
      <c r="N29" s="32">
        <v>0.11326899999999999</v>
      </c>
      <c r="O29" s="32">
        <v>0.118519</v>
      </c>
      <c r="P29" s="32">
        <v>0.212645</v>
      </c>
      <c r="Q29" s="32">
        <v>0.17973500000000001</v>
      </c>
      <c r="R29" s="32">
        <v>0.16613</v>
      </c>
      <c r="S29" s="32">
        <v>0.20954700000000001</v>
      </c>
      <c r="T29" s="32">
        <v>0.22175400000000001</v>
      </c>
      <c r="U29" s="32">
        <v>0.153113</v>
      </c>
      <c r="V29" s="32">
        <v>0.117156</v>
      </c>
      <c r="W29" s="32">
        <v>0.11450200000000001</v>
      </c>
      <c r="X29" s="32">
        <v>0.13928699999999999</v>
      </c>
      <c r="Y29" s="32">
        <v>0.18309600000000001</v>
      </c>
      <c r="Z29" s="32">
        <v>0.17200299999999999</v>
      </c>
      <c r="AA29" s="32">
        <v>0.12718199999999999</v>
      </c>
      <c r="AB29" s="32">
        <v>7.9926999999999998E-2</v>
      </c>
      <c r="AC29" s="32">
        <v>0.182673</v>
      </c>
      <c r="AD29" s="32">
        <v>0.32167600000000002</v>
      </c>
      <c r="AE29" s="32">
        <v>0.27974399999999999</v>
      </c>
    </row>
    <row r="30" spans="1:31" ht="12" x14ac:dyDescent="0.15">
      <c r="A30" s="4" t="s">
        <v>749</v>
      </c>
      <c r="B30" s="18" t="s">
        <v>53</v>
      </c>
      <c r="C30" s="32">
        <v>-0.100045</v>
      </c>
      <c r="D30" s="20" t="s">
        <v>50</v>
      </c>
      <c r="E30" s="18" t="s">
        <v>53</v>
      </c>
      <c r="F30" s="32">
        <v>-0.24585599999999999</v>
      </c>
      <c r="G30" s="18" t="s">
        <v>53</v>
      </c>
      <c r="H30" s="32">
        <v>6.9015999999999994E-2</v>
      </c>
      <c r="I30" s="32">
        <v>0.167155</v>
      </c>
      <c r="J30" s="32">
        <v>0.103867</v>
      </c>
      <c r="K30" s="32">
        <v>1.4917E-2</v>
      </c>
      <c r="L30" s="32">
        <v>8.3858000000000002E-2</v>
      </c>
      <c r="M30" s="32">
        <v>-9.2089000000000004E-2</v>
      </c>
      <c r="N30" s="32">
        <v>-4.5333999999999999E-2</v>
      </c>
      <c r="O30" s="32">
        <v>3.8376E-2</v>
      </c>
      <c r="P30" s="32">
        <v>3.7407000000000003E-2</v>
      </c>
      <c r="Q30" s="32">
        <v>-6.7938999999999999E-2</v>
      </c>
      <c r="R30" s="32">
        <v>9.4444E-2</v>
      </c>
      <c r="S30" s="32">
        <v>1.5620999999999999E-2</v>
      </c>
      <c r="T30" s="32">
        <v>-7.2940000000000001E-3</v>
      </c>
      <c r="U30" s="32">
        <v>0.101312</v>
      </c>
      <c r="V30" s="32">
        <v>0.213397</v>
      </c>
      <c r="W30" s="32">
        <v>0.19403799999999999</v>
      </c>
      <c r="X30" s="32">
        <v>0.274696</v>
      </c>
      <c r="Y30" s="32">
        <v>0.311753</v>
      </c>
      <c r="Z30" s="32">
        <v>9.9021999999999999E-2</v>
      </c>
      <c r="AA30" s="32">
        <v>1.49E-2</v>
      </c>
      <c r="AB30" s="32">
        <v>-8.3703E-2</v>
      </c>
      <c r="AC30" s="32">
        <v>0.13222800000000001</v>
      </c>
      <c r="AD30" s="32">
        <v>0.29319699999999999</v>
      </c>
      <c r="AE30" s="32">
        <v>1.2238000000000001E-2</v>
      </c>
    </row>
    <row r="31" spans="1:31" ht="12" x14ac:dyDescent="0.15">
      <c r="A31" s="4" t="s">
        <v>750</v>
      </c>
      <c r="B31" s="18" t="s">
        <v>53</v>
      </c>
      <c r="C31" s="32">
        <v>-8.0254000000000006E-2</v>
      </c>
      <c r="D31" s="20" t="s">
        <v>50</v>
      </c>
      <c r="E31" s="18" t="s">
        <v>53</v>
      </c>
      <c r="F31" s="32">
        <v>-0.24585599999999999</v>
      </c>
      <c r="G31" s="18" t="s">
        <v>53</v>
      </c>
      <c r="H31" s="32">
        <v>0.110552</v>
      </c>
      <c r="I31" s="32">
        <v>0.21069099999999999</v>
      </c>
      <c r="J31" s="32">
        <v>0.137346</v>
      </c>
      <c r="K31" s="32">
        <v>3.4590999999999997E-2</v>
      </c>
      <c r="L31" s="32">
        <v>9.8744999999999999E-2</v>
      </c>
      <c r="M31" s="32">
        <v>-8.0465999999999996E-2</v>
      </c>
      <c r="N31" s="32">
        <v>-2.8798000000000001E-2</v>
      </c>
      <c r="O31" s="32">
        <v>4.8875000000000002E-2</v>
      </c>
      <c r="P31" s="32">
        <v>4.4437999999999998E-2</v>
      </c>
      <c r="Q31" s="32">
        <v>-5.4480000000000001E-2</v>
      </c>
      <c r="R31" s="32">
        <v>0.106409</v>
      </c>
      <c r="S31" s="32">
        <v>2.7081000000000001E-2</v>
      </c>
      <c r="T31" s="32">
        <v>6.2469999999999999E-3</v>
      </c>
      <c r="U31" s="32">
        <v>0.117655</v>
      </c>
      <c r="V31" s="32">
        <v>0.23300199999999999</v>
      </c>
      <c r="W31" s="32">
        <v>0.219222</v>
      </c>
      <c r="X31" s="32">
        <v>0.293207</v>
      </c>
      <c r="Y31" s="32">
        <v>0.32584600000000002</v>
      </c>
      <c r="Z31" s="32">
        <v>0.113623</v>
      </c>
      <c r="AA31" s="32">
        <v>3.6790999999999997E-2</v>
      </c>
      <c r="AB31" s="32">
        <v>-5.6318E-2</v>
      </c>
      <c r="AC31" s="32">
        <v>0.14921100000000001</v>
      </c>
      <c r="AD31" s="32">
        <v>0.29816700000000002</v>
      </c>
      <c r="AE31" s="32">
        <v>1.8855E-2</v>
      </c>
    </row>
    <row r="32" spans="1:31" x14ac:dyDescent="0.15">
      <c r="A32" s="4"/>
      <c r="B32" s="4"/>
      <c r="C32" s="4"/>
      <c r="D32" s="20"/>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spans="1:31" x14ac:dyDescent="0.15">
      <c r="A33" s="9" t="s">
        <v>751</v>
      </c>
      <c r="B33" s="4"/>
      <c r="C33" s="4"/>
      <c r="D33" s="20" t="s">
        <v>50</v>
      </c>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spans="1:31" ht="12" x14ac:dyDescent="0.15">
      <c r="A34" s="4" t="s">
        <v>752</v>
      </c>
      <c r="B34" s="18" t="s">
        <v>53</v>
      </c>
      <c r="C34" s="24">
        <v>0.51053700000000002</v>
      </c>
      <c r="D34" s="20" t="s">
        <v>50</v>
      </c>
      <c r="E34" s="18" t="s">
        <v>53</v>
      </c>
      <c r="F34" s="24">
        <v>0.42888599999999999</v>
      </c>
      <c r="G34" s="18" t="s">
        <v>53</v>
      </c>
      <c r="H34" s="24">
        <v>0.35482200000000003</v>
      </c>
      <c r="I34" s="24">
        <v>0.37392500000000001</v>
      </c>
      <c r="J34" s="24">
        <v>0.40487200000000001</v>
      </c>
      <c r="K34" s="24">
        <v>0.51516300000000004</v>
      </c>
      <c r="L34" s="24">
        <v>0.57875900000000002</v>
      </c>
      <c r="M34" s="24">
        <v>0.59692699999999999</v>
      </c>
      <c r="N34" s="24">
        <v>0.59393700000000005</v>
      </c>
      <c r="O34" s="24">
        <v>0.61569399999999996</v>
      </c>
      <c r="P34" s="24">
        <v>0.779227</v>
      </c>
      <c r="Q34" s="24">
        <v>0.50399499999999997</v>
      </c>
      <c r="R34" s="24">
        <v>0.56193800000000005</v>
      </c>
      <c r="S34" s="24">
        <v>0.59225799999999995</v>
      </c>
      <c r="T34" s="24">
        <v>0.58618599999999998</v>
      </c>
      <c r="U34" s="24">
        <v>0.47977500000000001</v>
      </c>
      <c r="V34" s="24">
        <v>0.42713499999999999</v>
      </c>
      <c r="W34" s="24">
        <v>0.371388</v>
      </c>
      <c r="X34" s="24">
        <v>0.43768400000000002</v>
      </c>
      <c r="Y34" s="24">
        <v>0.50675700000000001</v>
      </c>
      <c r="Z34" s="24">
        <v>0.52912499999999996</v>
      </c>
      <c r="AA34" s="24">
        <v>0.43422699999999997</v>
      </c>
      <c r="AB34" s="24">
        <v>0.382461</v>
      </c>
      <c r="AC34" s="24">
        <v>0.477105</v>
      </c>
      <c r="AD34" s="24">
        <v>1.19011</v>
      </c>
      <c r="AE34" s="24">
        <v>0.87538000000000005</v>
      </c>
    </row>
    <row r="35" spans="1:31" ht="12" x14ac:dyDescent="0.15">
      <c r="A35" s="4" t="s">
        <v>753</v>
      </c>
      <c r="B35" s="18" t="s">
        <v>53</v>
      </c>
      <c r="C35" s="24">
        <v>1.52403</v>
      </c>
      <c r="D35" s="20" t="s">
        <v>50</v>
      </c>
      <c r="E35" s="18" t="s">
        <v>53</v>
      </c>
      <c r="F35" s="24">
        <v>0.84815200000000002</v>
      </c>
      <c r="G35" s="18" t="s">
        <v>53</v>
      </c>
      <c r="H35" s="24">
        <v>0.67418</v>
      </c>
      <c r="I35" s="24">
        <v>0.72048199999999996</v>
      </c>
      <c r="J35" s="24">
        <v>0.79688400000000004</v>
      </c>
      <c r="K35" s="24">
        <v>1.0260849999999999</v>
      </c>
      <c r="L35" s="24">
        <v>1.1560619999999999</v>
      </c>
      <c r="M35" s="24">
        <v>1.2031210000000001</v>
      </c>
      <c r="N35" s="24">
        <v>1.2186269999999999</v>
      </c>
      <c r="O35" s="24">
        <v>1.2497799999999999</v>
      </c>
      <c r="P35" s="24">
        <v>1.68693</v>
      </c>
      <c r="Q35" s="24">
        <v>1.1887449999999999</v>
      </c>
      <c r="R35" s="24">
        <v>1.3290249999999999</v>
      </c>
      <c r="S35" s="24">
        <v>1.337037</v>
      </c>
      <c r="T35" s="24">
        <v>1.324662</v>
      </c>
      <c r="U35" s="24">
        <v>1.110754</v>
      </c>
      <c r="V35" s="24">
        <v>1.0218389999999999</v>
      </c>
      <c r="W35" s="24">
        <v>0.96783799999999998</v>
      </c>
      <c r="X35" s="24">
        <v>1.197373</v>
      </c>
      <c r="Y35" s="24">
        <v>1.4454070000000001</v>
      </c>
      <c r="Z35" s="24">
        <v>1.5711949999999999</v>
      </c>
      <c r="AA35" s="24">
        <v>1.269577</v>
      </c>
      <c r="AB35" s="24">
        <v>1.0770409999999999</v>
      </c>
      <c r="AC35" s="24">
        <v>1.493832</v>
      </c>
      <c r="AD35" s="24">
        <v>4.4144230000000002</v>
      </c>
      <c r="AE35" s="24">
        <v>3.0841440000000002</v>
      </c>
    </row>
    <row r="36" spans="1:31" ht="12" x14ac:dyDescent="0.15">
      <c r="A36" s="4" t="s">
        <v>754</v>
      </c>
      <c r="B36" s="18" t="s">
        <v>53</v>
      </c>
      <c r="C36" s="24">
        <v>4.0624549999999999</v>
      </c>
      <c r="D36" s="20" t="s">
        <v>50</v>
      </c>
      <c r="E36" s="18" t="s">
        <v>53</v>
      </c>
      <c r="F36" s="24">
        <v>4.6723610000000004</v>
      </c>
      <c r="G36" s="18" t="s">
        <v>53</v>
      </c>
      <c r="H36" s="24">
        <v>3.0498880000000002</v>
      </c>
      <c r="I36" s="24">
        <v>3.7179199999999999</v>
      </c>
      <c r="J36" s="24">
        <v>4.4093419999999997</v>
      </c>
      <c r="K36" s="24">
        <v>5.3569190000000004</v>
      </c>
      <c r="L36" s="24">
        <v>5.4306809999999999</v>
      </c>
      <c r="M36" s="24">
        <v>4.9335509999999996</v>
      </c>
      <c r="N36" s="24">
        <v>5.1200919999999996</v>
      </c>
      <c r="O36" s="24">
        <v>5.647011</v>
      </c>
      <c r="P36" s="24">
        <v>6.4902949999999997</v>
      </c>
      <c r="Q36" s="24">
        <v>4.1127510000000003</v>
      </c>
      <c r="R36" s="24">
        <v>4.783436</v>
      </c>
      <c r="S36" s="24">
        <v>4.812011</v>
      </c>
      <c r="T36" s="24">
        <v>4.4291850000000004</v>
      </c>
      <c r="U36" s="24">
        <v>4.260078</v>
      </c>
      <c r="V36" s="24">
        <v>4.4814379999999998</v>
      </c>
      <c r="W36" s="24">
        <v>4.1336079999999997</v>
      </c>
      <c r="X36" s="24">
        <v>4.8086630000000001</v>
      </c>
      <c r="Y36" s="24">
        <v>4.8017810000000001</v>
      </c>
      <c r="Z36" s="24">
        <v>4.7963750000000003</v>
      </c>
      <c r="AA36" s="24">
        <v>4.3100620000000003</v>
      </c>
      <c r="AB36" s="24">
        <v>4.523104</v>
      </c>
      <c r="AC36" s="24">
        <v>5.4687939999999999</v>
      </c>
      <c r="AD36" s="24">
        <v>12.20994</v>
      </c>
      <c r="AE36" s="24">
        <v>9.3105100000000007</v>
      </c>
    </row>
    <row r="37" spans="1:31" ht="12" x14ac:dyDescent="0.15">
      <c r="A37" s="4" t="s">
        <v>755</v>
      </c>
      <c r="B37" s="18" t="s">
        <v>53</v>
      </c>
      <c r="C37" s="24">
        <v>3.3840319999999999</v>
      </c>
      <c r="D37" s="20" t="s">
        <v>50</v>
      </c>
      <c r="E37" s="18" t="s">
        <v>53</v>
      </c>
      <c r="F37" s="24">
        <v>2.3826700000000001</v>
      </c>
      <c r="G37" s="18" t="s">
        <v>53</v>
      </c>
      <c r="H37" s="24">
        <v>1.8673839999999999</v>
      </c>
      <c r="I37" s="24">
        <v>1.945511</v>
      </c>
      <c r="J37" s="24">
        <v>1.925597</v>
      </c>
      <c r="K37" s="24">
        <v>2.3205749999999998</v>
      </c>
      <c r="L37" s="24">
        <v>2.3476020000000002</v>
      </c>
      <c r="M37" s="24">
        <v>2.1736520000000001</v>
      </c>
      <c r="N37" s="24">
        <v>2.1827260000000002</v>
      </c>
      <c r="O37" s="24">
        <v>2.2905289999999998</v>
      </c>
      <c r="P37" s="24">
        <v>2.2842419999999999</v>
      </c>
      <c r="Q37" s="24">
        <v>1.5509710000000001</v>
      </c>
      <c r="R37" s="24">
        <v>1.9490970000000001</v>
      </c>
      <c r="S37" s="24">
        <v>1.911718</v>
      </c>
      <c r="T37" s="24">
        <v>1.711096</v>
      </c>
      <c r="U37" s="24">
        <v>1.6052029999999999</v>
      </c>
      <c r="V37" s="24">
        <v>1.527439</v>
      </c>
      <c r="W37" s="24">
        <v>1.2327669999999999</v>
      </c>
      <c r="X37" s="24">
        <v>1.331151</v>
      </c>
      <c r="Y37" s="24">
        <v>1.471994</v>
      </c>
      <c r="Z37" s="24">
        <v>1.6363840000000001</v>
      </c>
      <c r="AA37" s="24">
        <v>1.458718</v>
      </c>
      <c r="AB37" s="24">
        <v>1.2852460000000001</v>
      </c>
      <c r="AC37" s="24">
        <v>1.5567500000000001</v>
      </c>
      <c r="AD37" s="24">
        <v>3.3516550000000001</v>
      </c>
      <c r="AE37" s="24">
        <v>2.817669</v>
      </c>
    </row>
    <row r="38" spans="1:31" x14ac:dyDescent="0.15">
      <c r="A38" s="4"/>
      <c r="B38" s="4"/>
      <c r="C38" s="4"/>
      <c r="D38" s="20"/>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spans="1:31" x14ac:dyDescent="0.15">
      <c r="A39" s="9" t="s">
        <v>756</v>
      </c>
      <c r="B39" s="4"/>
      <c r="C39" s="4"/>
      <c r="D39" s="20" t="s">
        <v>50</v>
      </c>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spans="1:31" x14ac:dyDescent="0.15">
      <c r="A40" s="4" t="s">
        <v>757</v>
      </c>
      <c r="B40" s="24">
        <v>2.8452519999999999</v>
      </c>
      <c r="C40" s="24">
        <v>2.654175</v>
      </c>
      <c r="D40" s="20" t="s">
        <v>50</v>
      </c>
      <c r="E40" s="24">
        <v>2.758178</v>
      </c>
      <c r="F40" s="24">
        <v>2.0117349999999998</v>
      </c>
      <c r="G40" s="24">
        <v>3.278753</v>
      </c>
      <c r="H40" s="24">
        <v>3.6902699999999999</v>
      </c>
      <c r="I40" s="24">
        <v>4.3294439999999996</v>
      </c>
      <c r="J40" s="24">
        <v>4.9428679999999998</v>
      </c>
      <c r="K40" s="24">
        <v>3.679427</v>
      </c>
      <c r="L40" s="24">
        <v>4.3845809999999998</v>
      </c>
      <c r="M40" s="24">
        <v>1.734388</v>
      </c>
      <c r="N40" s="24">
        <v>4.2798340000000001</v>
      </c>
      <c r="O40" s="24">
        <v>4.6977679999999999</v>
      </c>
      <c r="P40" s="24">
        <v>3.003803</v>
      </c>
      <c r="Q40" s="24">
        <v>3.0413250000000001</v>
      </c>
      <c r="R40" s="24">
        <v>3.5552250000000001</v>
      </c>
      <c r="S40" s="24">
        <v>3.1088559999999998</v>
      </c>
      <c r="T40" s="24">
        <v>3.6793670000000001</v>
      </c>
      <c r="U40" s="24">
        <v>3.3973559999999998</v>
      </c>
      <c r="V40" s="24">
        <v>4.7314670000000003</v>
      </c>
      <c r="W40" s="24">
        <v>3.8365930000000001</v>
      </c>
      <c r="X40" s="24">
        <v>4.0181180000000003</v>
      </c>
      <c r="Y40" s="24">
        <v>3.296942</v>
      </c>
      <c r="Z40" s="24">
        <v>4.3162520000000004</v>
      </c>
      <c r="AA40" s="24">
        <v>3.4527860000000001</v>
      </c>
      <c r="AB40" s="24">
        <v>5.3989390000000004</v>
      </c>
      <c r="AC40" s="24">
        <v>4.6244360000000002</v>
      </c>
      <c r="AD40" s="24">
        <v>2.2911350000000001</v>
      </c>
      <c r="AE40" s="24">
        <v>2.2830870000000001</v>
      </c>
    </row>
    <row r="41" spans="1:31" x14ac:dyDescent="0.15">
      <c r="A41" s="4" t="s">
        <v>758</v>
      </c>
      <c r="B41" s="24">
        <v>1.8993789999999999</v>
      </c>
      <c r="C41" s="24">
        <v>1.8653960000000001</v>
      </c>
      <c r="D41" s="20" t="s">
        <v>50</v>
      </c>
      <c r="E41" s="24">
        <v>1.48732</v>
      </c>
      <c r="F41" s="24">
        <v>1.030565</v>
      </c>
      <c r="G41" s="24">
        <v>1.859513</v>
      </c>
      <c r="H41" s="24">
        <v>1.691451</v>
      </c>
      <c r="I41" s="24">
        <v>2.3430659999999999</v>
      </c>
      <c r="J41" s="24">
        <v>2.1742509999999999</v>
      </c>
      <c r="K41" s="24">
        <v>1.6275539999999999</v>
      </c>
      <c r="L41" s="24">
        <v>1.8682829999999999</v>
      </c>
      <c r="M41" s="24">
        <v>0.93679599999999996</v>
      </c>
      <c r="N41" s="24">
        <v>2.1083820000000002</v>
      </c>
      <c r="O41" s="24">
        <v>2.2206079999999999</v>
      </c>
      <c r="P41" s="24">
        <v>1.5450159999999999</v>
      </c>
      <c r="Q41" s="24">
        <v>1.80122</v>
      </c>
      <c r="R41" s="24">
        <v>2.0767829999999998</v>
      </c>
      <c r="S41" s="24">
        <v>1.7361359999999999</v>
      </c>
      <c r="T41" s="24">
        <v>1.9185369999999999</v>
      </c>
      <c r="U41" s="24">
        <v>1.8806069999999999</v>
      </c>
      <c r="V41" s="24">
        <v>2.7928920000000002</v>
      </c>
      <c r="W41" s="24">
        <v>2.2072289999999999</v>
      </c>
      <c r="X41" s="24">
        <v>2.1531090000000002</v>
      </c>
      <c r="Y41" s="24">
        <v>2.0331610000000002</v>
      </c>
      <c r="Z41" s="24">
        <v>2.49648</v>
      </c>
      <c r="AA41" s="24">
        <v>2.0237560000000001</v>
      </c>
      <c r="AB41" s="24">
        <v>2.889621</v>
      </c>
      <c r="AC41" s="24">
        <v>3.3013409999999999</v>
      </c>
      <c r="AD41" s="24">
        <v>1.5872409999999999</v>
      </c>
      <c r="AE41" s="24">
        <v>1.389229</v>
      </c>
    </row>
    <row r="42" spans="1:31" ht="12" x14ac:dyDescent="0.15">
      <c r="A42" s="4" t="s">
        <v>759</v>
      </c>
      <c r="B42" s="18" t="s">
        <v>53</v>
      </c>
      <c r="C42" s="24">
        <v>0.12520600000000001</v>
      </c>
      <c r="D42" s="20" t="s">
        <v>50</v>
      </c>
      <c r="E42" s="24">
        <v>0.316635</v>
      </c>
      <c r="F42" s="24">
        <v>0.36676700000000001</v>
      </c>
      <c r="G42" s="24">
        <v>6.3586000000000004E-2</v>
      </c>
      <c r="H42" s="24">
        <v>0.91115100000000004</v>
      </c>
      <c r="I42" s="24">
        <v>1.003457</v>
      </c>
      <c r="J42" s="24">
        <v>1.2762519999999999</v>
      </c>
      <c r="K42" s="24">
        <v>0.79955799999999999</v>
      </c>
      <c r="L42" s="24">
        <v>1.1583460000000001</v>
      </c>
      <c r="M42" s="24">
        <v>0.35487999999999997</v>
      </c>
      <c r="N42" s="24">
        <v>1.1191949999999999</v>
      </c>
      <c r="O42" s="24">
        <v>1.617767</v>
      </c>
      <c r="P42" s="24">
        <v>1.0255829999999999</v>
      </c>
      <c r="Q42" s="24">
        <v>0.68132899999999996</v>
      </c>
      <c r="R42" s="24">
        <v>1.2971349999999999</v>
      </c>
      <c r="S42" s="24">
        <v>0.90790099999999996</v>
      </c>
      <c r="T42" s="24">
        <v>1.0674980000000001</v>
      </c>
      <c r="U42" s="24">
        <v>0.90185599999999999</v>
      </c>
      <c r="V42" s="24">
        <v>1.1133390000000001</v>
      </c>
      <c r="W42" s="24">
        <v>0.60790999999999995</v>
      </c>
      <c r="X42" s="24">
        <v>1.091863</v>
      </c>
      <c r="Y42" s="24">
        <v>0.94111500000000003</v>
      </c>
      <c r="Z42" s="24">
        <v>0.94452700000000001</v>
      </c>
      <c r="AA42" s="24">
        <v>0.54964500000000005</v>
      </c>
      <c r="AB42" s="24">
        <v>0.38293899999999997</v>
      </c>
      <c r="AC42" s="24">
        <v>0.82939600000000002</v>
      </c>
      <c r="AD42" s="24">
        <v>1.336238</v>
      </c>
      <c r="AE42" s="24">
        <v>0.56669199999999997</v>
      </c>
    </row>
    <row r="43" spans="1:31" ht="12" x14ac:dyDescent="0.15">
      <c r="A43" s="4" t="s">
        <v>760</v>
      </c>
      <c r="B43" s="19" t="s">
        <v>53</v>
      </c>
      <c r="C43" s="19">
        <v>89.846940000000004</v>
      </c>
      <c r="D43" s="20" t="s">
        <v>50</v>
      </c>
      <c r="E43" s="19" t="s">
        <v>53</v>
      </c>
      <c r="F43" s="19">
        <v>78.118759999999995</v>
      </c>
      <c r="G43" s="19" t="s">
        <v>53</v>
      </c>
      <c r="H43" s="19">
        <v>120.00408</v>
      </c>
      <c r="I43" s="19">
        <v>98.172955000000002</v>
      </c>
      <c r="J43" s="19">
        <v>82.778715000000005</v>
      </c>
      <c r="K43" s="19">
        <v>68.136009999999999</v>
      </c>
      <c r="L43" s="19">
        <v>67.394508000000002</v>
      </c>
      <c r="M43" s="19">
        <v>73.982945000000001</v>
      </c>
      <c r="N43" s="19">
        <v>71.287419999999997</v>
      </c>
      <c r="O43" s="19">
        <v>64.635660000000001</v>
      </c>
      <c r="P43" s="19">
        <v>56.391815999999999</v>
      </c>
      <c r="Q43" s="19">
        <v>88.748289999999997</v>
      </c>
      <c r="R43" s="19">
        <v>76.30471</v>
      </c>
      <c r="S43" s="19">
        <v>75.851744999999994</v>
      </c>
      <c r="T43" s="19">
        <v>82.633650000000003</v>
      </c>
      <c r="U43" s="19">
        <v>85.679005000000004</v>
      </c>
      <c r="V43" s="19">
        <v>81.446830000000006</v>
      </c>
      <c r="W43" s="19">
        <v>88.300434999999993</v>
      </c>
      <c r="X43" s="19">
        <v>76.112262000000001</v>
      </c>
      <c r="Y43" s="19">
        <v>76.013440000000003</v>
      </c>
      <c r="Z43" s="19">
        <v>76.098849999999999</v>
      </c>
      <c r="AA43" s="19">
        <v>84.685474999999997</v>
      </c>
      <c r="AB43" s="19">
        <v>80.917841999999993</v>
      </c>
      <c r="AC43" s="19">
        <v>66.742075</v>
      </c>
      <c r="AD43" s="19">
        <v>29.8935</v>
      </c>
      <c r="AE43" s="19">
        <v>39.202824999999997</v>
      </c>
    </row>
    <row r="44" spans="1:31" ht="12" x14ac:dyDescent="0.15">
      <c r="A44" s="4" t="s">
        <v>761</v>
      </c>
      <c r="B44" s="19" t="s">
        <v>53</v>
      </c>
      <c r="C44" s="19">
        <v>107.859325</v>
      </c>
      <c r="D44" s="20" t="s">
        <v>50</v>
      </c>
      <c r="E44" s="19" t="s">
        <v>53</v>
      </c>
      <c r="F44" s="19">
        <v>153.18940499999999</v>
      </c>
      <c r="G44" s="19" t="s">
        <v>53</v>
      </c>
      <c r="H44" s="19">
        <v>195.99592799999999</v>
      </c>
      <c r="I44" s="19">
        <v>187.61109500000001</v>
      </c>
      <c r="J44" s="19">
        <v>189.551435</v>
      </c>
      <c r="K44" s="19">
        <v>157.288355</v>
      </c>
      <c r="L44" s="19">
        <v>155.90355600000001</v>
      </c>
      <c r="M44" s="19">
        <v>167.920075</v>
      </c>
      <c r="N44" s="19">
        <v>167.22183000000001</v>
      </c>
      <c r="O44" s="19">
        <v>159.35169999999999</v>
      </c>
      <c r="P44" s="19">
        <v>160.227846</v>
      </c>
      <c r="Q44" s="19">
        <v>235.33630500000001</v>
      </c>
      <c r="R44" s="19">
        <v>187.265805</v>
      </c>
      <c r="S44" s="19">
        <v>190.92748499999999</v>
      </c>
      <c r="T44" s="19">
        <v>213.89771999999999</v>
      </c>
      <c r="U44" s="19">
        <v>227.38551000000001</v>
      </c>
      <c r="V44" s="19">
        <v>238.96185</v>
      </c>
      <c r="W44" s="19">
        <v>296.08143000000001</v>
      </c>
      <c r="X44" s="19">
        <v>274.949814</v>
      </c>
      <c r="Y44" s="19">
        <v>247.96275</v>
      </c>
      <c r="Z44" s="19">
        <v>223.052595</v>
      </c>
      <c r="AA44" s="19">
        <v>250.21954500000001</v>
      </c>
      <c r="AB44" s="19">
        <v>284.76996000000003</v>
      </c>
      <c r="AC44" s="19">
        <v>234.46249499999999</v>
      </c>
      <c r="AD44" s="19">
        <v>108.90103499999999</v>
      </c>
      <c r="AE44" s="19">
        <v>129.53959499999999</v>
      </c>
    </row>
    <row r="45" spans="1:31" ht="12" x14ac:dyDescent="0.15">
      <c r="A45" s="4" t="s">
        <v>762</v>
      </c>
      <c r="B45" s="19" t="s">
        <v>53</v>
      </c>
      <c r="C45" s="19">
        <v>48.023049999999998</v>
      </c>
      <c r="D45" s="20" t="s">
        <v>50</v>
      </c>
      <c r="E45" s="19" t="s">
        <v>53</v>
      </c>
      <c r="F45" s="19">
        <v>41.650514999999999</v>
      </c>
      <c r="G45" s="19" t="s">
        <v>53</v>
      </c>
      <c r="H45" s="19">
        <v>50.824956</v>
      </c>
      <c r="I45" s="19">
        <v>42.340364999999998</v>
      </c>
      <c r="J45" s="19">
        <v>39.438249999999996</v>
      </c>
      <c r="K45" s="19">
        <v>38.783805000000001</v>
      </c>
      <c r="L45" s="19">
        <v>39.045245999999999</v>
      </c>
      <c r="M45" s="19">
        <v>39.22363</v>
      </c>
      <c r="N45" s="19">
        <v>37.812539999999998</v>
      </c>
      <c r="O45" s="19">
        <v>39.668930000000003</v>
      </c>
      <c r="P45" s="19">
        <v>32.527884</v>
      </c>
      <c r="Q45" s="19">
        <v>54.741605</v>
      </c>
      <c r="R45" s="19">
        <v>53.355699999999999</v>
      </c>
      <c r="S45" s="19">
        <v>43.220379999999999</v>
      </c>
      <c r="T45" s="19">
        <v>46.297902000000001</v>
      </c>
      <c r="U45" s="19">
        <v>42.215899999999998</v>
      </c>
      <c r="V45" s="19">
        <v>38.633425000000003</v>
      </c>
      <c r="W45" s="19">
        <v>40.576684999999998</v>
      </c>
      <c r="X45" s="19">
        <v>46.824576</v>
      </c>
      <c r="Y45" s="19">
        <v>55.631475000000002</v>
      </c>
      <c r="Z45" s="19">
        <v>43.954394999999998</v>
      </c>
      <c r="AA45" s="19">
        <v>46.372520000000002</v>
      </c>
      <c r="AB45" s="19">
        <v>51.939059999999998</v>
      </c>
      <c r="AC45" s="19">
        <v>47.320059999999998</v>
      </c>
      <c r="AD45" s="19">
        <v>21.3598</v>
      </c>
      <c r="AE45" s="19">
        <v>35.378720000000001</v>
      </c>
    </row>
    <row r="46" spans="1:31" ht="12" x14ac:dyDescent="0.15">
      <c r="A46" s="4" t="s">
        <v>763</v>
      </c>
      <c r="B46" s="19" t="s">
        <v>53</v>
      </c>
      <c r="C46" s="19">
        <v>149.68321499999999</v>
      </c>
      <c r="D46" s="20" t="s">
        <v>50</v>
      </c>
      <c r="E46" s="19" t="s">
        <v>53</v>
      </c>
      <c r="F46" s="19">
        <v>189.65764999999999</v>
      </c>
      <c r="G46" s="19" t="s">
        <v>53</v>
      </c>
      <c r="H46" s="19">
        <v>265.17505199999999</v>
      </c>
      <c r="I46" s="19">
        <v>243.44368499999999</v>
      </c>
      <c r="J46" s="19">
        <v>232.89189999999999</v>
      </c>
      <c r="K46" s="19">
        <v>186.64055999999999</v>
      </c>
      <c r="L46" s="19">
        <v>184.25281799999999</v>
      </c>
      <c r="M46" s="19">
        <v>202.67939000000001</v>
      </c>
      <c r="N46" s="19">
        <v>200.69671</v>
      </c>
      <c r="O46" s="19">
        <v>184.31843000000001</v>
      </c>
      <c r="P46" s="19">
        <v>184.09177800000001</v>
      </c>
      <c r="Q46" s="19">
        <v>269.34298999999999</v>
      </c>
      <c r="R46" s="19">
        <v>210.21481499999999</v>
      </c>
      <c r="S46" s="19">
        <v>223.55885000000001</v>
      </c>
      <c r="T46" s="19">
        <v>250.23346799999999</v>
      </c>
      <c r="U46" s="19">
        <v>270.848615</v>
      </c>
      <c r="V46" s="19">
        <v>281.77525500000002</v>
      </c>
      <c r="W46" s="19">
        <v>343.80518000000001</v>
      </c>
      <c r="X46" s="19">
        <v>304.23750000000001</v>
      </c>
      <c r="Y46" s="19">
        <v>268.34471500000001</v>
      </c>
      <c r="Z46" s="19">
        <v>255.19704999999999</v>
      </c>
      <c r="AA46" s="19">
        <v>288.53250000000003</v>
      </c>
      <c r="AB46" s="19">
        <v>313.74874199999999</v>
      </c>
      <c r="AC46" s="19">
        <v>253.88451000000001</v>
      </c>
      <c r="AD46" s="19">
        <v>117.434735</v>
      </c>
      <c r="AE46" s="19">
        <v>133.36369999999999</v>
      </c>
    </row>
    <row r="47" spans="1:31" x14ac:dyDescent="0.15">
      <c r="A47" s="4"/>
      <c r="B47" s="4"/>
      <c r="C47" s="4"/>
      <c r="D47" s="20"/>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spans="1:31" x14ac:dyDescent="0.15">
      <c r="A48" s="9" t="s">
        <v>764</v>
      </c>
      <c r="B48" s="4"/>
      <c r="C48" s="4"/>
      <c r="D48" s="20" t="s">
        <v>50</v>
      </c>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spans="1:31" x14ac:dyDescent="0.15">
      <c r="A49" s="4" t="s">
        <v>765</v>
      </c>
      <c r="B49" s="32">
        <v>0.30088999999999999</v>
      </c>
      <c r="C49" s="32">
        <v>0.24848400000000001</v>
      </c>
      <c r="D49" s="20" t="s">
        <v>50</v>
      </c>
      <c r="E49" s="32">
        <v>0.52144199999999996</v>
      </c>
      <c r="F49" s="32">
        <v>0.49466599999999999</v>
      </c>
      <c r="G49" s="32">
        <v>0.56971000000000005</v>
      </c>
      <c r="H49" s="32">
        <v>0.54012199999999999</v>
      </c>
      <c r="I49" s="32">
        <v>0.56135199999999996</v>
      </c>
      <c r="J49" s="32">
        <v>0.39802700000000002</v>
      </c>
      <c r="K49" s="32">
        <v>0.35033300000000001</v>
      </c>
      <c r="L49" s="32">
        <v>0.21731900000000001</v>
      </c>
      <c r="M49" s="32">
        <v>0.369251</v>
      </c>
      <c r="N49" s="32">
        <v>0.484767</v>
      </c>
      <c r="O49" s="32">
        <v>0.40711399999999998</v>
      </c>
      <c r="P49" s="32">
        <v>0.43549500000000002</v>
      </c>
      <c r="Q49" s="32">
        <v>0.88339699999999999</v>
      </c>
      <c r="R49" s="32">
        <v>0.75375499999999995</v>
      </c>
      <c r="S49" s="32">
        <v>0.74874499999999999</v>
      </c>
      <c r="T49" s="32">
        <v>0.72714000000000001</v>
      </c>
      <c r="U49" s="32">
        <v>0.74779399999999996</v>
      </c>
      <c r="V49" s="32">
        <v>0.77966599999999997</v>
      </c>
      <c r="W49" s="32">
        <v>0.70499199999999995</v>
      </c>
      <c r="X49" s="32">
        <v>0.55155200000000004</v>
      </c>
      <c r="Y49" s="32">
        <v>0.55699699999999996</v>
      </c>
      <c r="Z49" s="32">
        <v>0.63334500000000005</v>
      </c>
      <c r="AA49" s="32">
        <v>0.85161399999999998</v>
      </c>
      <c r="AB49" s="32">
        <v>0.92461000000000004</v>
      </c>
      <c r="AC49" s="32">
        <v>0.83746399999999999</v>
      </c>
      <c r="AD49" s="32">
        <v>0.60400399999999999</v>
      </c>
      <c r="AE49" s="32">
        <v>0.69901899999999995</v>
      </c>
    </row>
    <row r="50" spans="1:31" x14ac:dyDescent="0.15">
      <c r="A50" s="4" t="s">
        <v>766</v>
      </c>
      <c r="B50" s="32">
        <v>0.231296</v>
      </c>
      <c r="C50" s="32">
        <v>0.19902800000000001</v>
      </c>
      <c r="D50" s="20" t="s">
        <v>50</v>
      </c>
      <c r="E50" s="32">
        <v>0.34272900000000001</v>
      </c>
      <c r="F50" s="32">
        <v>0.33095400000000003</v>
      </c>
      <c r="G50" s="32">
        <v>0.36293999999999998</v>
      </c>
      <c r="H50" s="32">
        <v>0.35070099999999998</v>
      </c>
      <c r="I50" s="32">
        <v>0.35952899999999999</v>
      </c>
      <c r="J50" s="32">
        <v>0.28470600000000001</v>
      </c>
      <c r="K50" s="32">
        <v>0.25944099999999998</v>
      </c>
      <c r="L50" s="32">
        <v>0.17852299999999999</v>
      </c>
      <c r="M50" s="32">
        <v>0.26967400000000002</v>
      </c>
      <c r="N50" s="32">
        <v>0.32649299999999998</v>
      </c>
      <c r="O50" s="32">
        <v>0.289325</v>
      </c>
      <c r="P50" s="32">
        <v>0.30337599999999998</v>
      </c>
      <c r="Q50" s="32">
        <v>0.46904400000000002</v>
      </c>
      <c r="R50" s="32">
        <v>0.42979499999999998</v>
      </c>
      <c r="S50" s="32">
        <v>0.42816100000000001</v>
      </c>
      <c r="T50" s="32">
        <v>0.42100799999999999</v>
      </c>
      <c r="U50" s="32">
        <v>0.42785000000000001</v>
      </c>
      <c r="V50" s="32">
        <v>0.43809599999999999</v>
      </c>
      <c r="W50" s="32">
        <v>0.41348699999999999</v>
      </c>
      <c r="X50" s="32">
        <v>0.35548400000000002</v>
      </c>
      <c r="Y50" s="32">
        <v>0.357738</v>
      </c>
      <c r="Z50" s="32">
        <v>0.38775900000000002</v>
      </c>
      <c r="AA50" s="32">
        <v>0.45993000000000001</v>
      </c>
      <c r="AB50" s="32">
        <v>0.48041400000000001</v>
      </c>
      <c r="AC50" s="32">
        <v>0.45577099999999998</v>
      </c>
      <c r="AD50" s="32">
        <v>0.37656000000000001</v>
      </c>
      <c r="AE50" s="32">
        <v>0.41142499999999999</v>
      </c>
    </row>
    <row r="51" spans="1:31" x14ac:dyDescent="0.15">
      <c r="A51" s="4" t="s">
        <v>767</v>
      </c>
      <c r="B51" s="32">
        <v>0.13100200000000001</v>
      </c>
      <c r="C51" s="32">
        <v>6.9793999999999995E-2</v>
      </c>
      <c r="D51" s="20" t="s">
        <v>50</v>
      </c>
      <c r="E51" s="32">
        <v>0.31776500000000002</v>
      </c>
      <c r="F51" s="32">
        <v>0.290489</v>
      </c>
      <c r="G51" s="32">
        <v>0.47442400000000001</v>
      </c>
      <c r="H51" s="32">
        <v>0.47094200000000003</v>
      </c>
      <c r="I51" s="32">
        <v>0.48179899999999998</v>
      </c>
      <c r="J51" s="32">
        <v>0.37125599999999997</v>
      </c>
      <c r="K51" s="32">
        <v>0.28288799999999997</v>
      </c>
      <c r="L51" s="32">
        <v>0.204571</v>
      </c>
      <c r="M51" s="32">
        <v>9.4702999999999996E-2</v>
      </c>
      <c r="N51" s="32">
        <v>0.42724800000000002</v>
      </c>
      <c r="O51" s="32">
        <v>0.39615499999999998</v>
      </c>
      <c r="P51" s="32">
        <v>0.341642</v>
      </c>
      <c r="Q51" s="32">
        <v>0.69960500000000003</v>
      </c>
      <c r="R51" s="32">
        <v>0.65248600000000001</v>
      </c>
      <c r="S51" s="32">
        <v>0.66350500000000001</v>
      </c>
      <c r="T51" s="32">
        <v>0.66113299999999997</v>
      </c>
      <c r="U51" s="32">
        <v>0.58274999999999999</v>
      </c>
      <c r="V51" s="32">
        <v>0.68667999999999996</v>
      </c>
      <c r="W51" s="32">
        <v>0.53750399999999998</v>
      </c>
      <c r="X51" s="32">
        <v>0.47390900000000002</v>
      </c>
      <c r="Y51" s="32">
        <v>0.45896399999999998</v>
      </c>
      <c r="Z51" s="32">
        <v>0.62231300000000001</v>
      </c>
      <c r="AA51" s="32">
        <v>0.71161600000000003</v>
      </c>
      <c r="AB51" s="32">
        <v>0.89016799999999996</v>
      </c>
      <c r="AC51" s="32">
        <v>0.81911500000000004</v>
      </c>
      <c r="AD51" s="32">
        <v>0.49549900000000002</v>
      </c>
      <c r="AE51" s="32">
        <v>0.47907</v>
      </c>
    </row>
    <row r="52" spans="1:31" x14ac:dyDescent="0.15">
      <c r="A52" s="4" t="s">
        <v>768</v>
      </c>
      <c r="B52" s="32">
        <v>0.100702</v>
      </c>
      <c r="C52" s="32">
        <v>5.5903000000000001E-2</v>
      </c>
      <c r="D52" s="20" t="s">
        <v>50</v>
      </c>
      <c r="E52" s="32">
        <v>0.20885799999999999</v>
      </c>
      <c r="F52" s="32">
        <v>0.19434999999999999</v>
      </c>
      <c r="G52" s="32">
        <v>0.30223699999999998</v>
      </c>
      <c r="H52" s="32">
        <v>0.305782</v>
      </c>
      <c r="I52" s="32">
        <v>0.30857800000000002</v>
      </c>
      <c r="J52" s="32">
        <v>0.26555699999999999</v>
      </c>
      <c r="K52" s="32">
        <v>0.20949499999999999</v>
      </c>
      <c r="L52" s="32">
        <v>0.16805100000000001</v>
      </c>
      <c r="M52" s="32">
        <v>6.9164000000000003E-2</v>
      </c>
      <c r="N52" s="32">
        <v>0.28775400000000001</v>
      </c>
      <c r="O52" s="32">
        <v>0.28153699999999998</v>
      </c>
      <c r="P52" s="32">
        <v>0.23799500000000001</v>
      </c>
      <c r="Q52" s="32">
        <v>0.37145899999999998</v>
      </c>
      <c r="R52" s="32">
        <v>0.37205100000000002</v>
      </c>
      <c r="S52" s="32">
        <v>0.37941799999999998</v>
      </c>
      <c r="T52" s="32">
        <v>0.38279000000000002</v>
      </c>
      <c r="U52" s="32">
        <v>0.33341999999999999</v>
      </c>
      <c r="V52" s="32">
        <v>0.385847</v>
      </c>
      <c r="W52" s="32">
        <v>0.31525300000000001</v>
      </c>
      <c r="X52" s="32">
        <v>0.30544199999999999</v>
      </c>
      <c r="Y52" s="32">
        <v>0.29477399999999998</v>
      </c>
      <c r="Z52" s="32">
        <v>0.38100499999999998</v>
      </c>
      <c r="AA52" s="32">
        <v>0.384322</v>
      </c>
      <c r="AB52" s="32">
        <v>0.46251799999999998</v>
      </c>
      <c r="AC52" s="32">
        <v>0.44578499999999999</v>
      </c>
      <c r="AD52" s="32">
        <v>0.30891299999999999</v>
      </c>
      <c r="AE52" s="32">
        <v>0.281968</v>
      </c>
    </row>
    <row r="53" spans="1:31" x14ac:dyDescent="0.15">
      <c r="A53" s="4" t="s">
        <v>769</v>
      </c>
      <c r="B53" s="32">
        <v>0.310143</v>
      </c>
      <c r="C53" s="32">
        <v>0.27550999999999998</v>
      </c>
      <c r="D53" s="20" t="s">
        <v>50</v>
      </c>
      <c r="E53" s="32">
        <v>0.39139299999999999</v>
      </c>
      <c r="F53" s="32">
        <v>0.38212600000000002</v>
      </c>
      <c r="G53" s="32">
        <v>0.40432099999999999</v>
      </c>
      <c r="H53" s="32">
        <v>0.39431500000000003</v>
      </c>
      <c r="I53" s="32">
        <v>0.39499699999999999</v>
      </c>
      <c r="J53" s="32">
        <v>0.34000200000000003</v>
      </c>
      <c r="K53" s="32">
        <v>0.32591999999999999</v>
      </c>
      <c r="L53" s="32">
        <v>0.277891</v>
      </c>
      <c r="M53" s="32">
        <v>0.35636600000000002</v>
      </c>
      <c r="N53" s="32">
        <v>0.39869500000000002</v>
      </c>
      <c r="O53" s="32">
        <v>0.381552</v>
      </c>
      <c r="P53" s="32">
        <v>0.41174500000000003</v>
      </c>
      <c r="Q53" s="32">
        <v>0.53388199999999997</v>
      </c>
      <c r="R53" s="32">
        <v>0.50462399999999996</v>
      </c>
      <c r="S53" s="32">
        <v>0.51844500000000004</v>
      </c>
      <c r="T53" s="32">
        <v>0.50470199999999998</v>
      </c>
      <c r="U53" s="32">
        <v>0.48984</v>
      </c>
      <c r="V53" s="32">
        <v>0.50842900000000002</v>
      </c>
      <c r="W53" s="32">
        <v>0.48309999999999997</v>
      </c>
      <c r="X53" s="32">
        <v>0.45299099999999998</v>
      </c>
      <c r="Y53" s="32">
        <v>0.47687499999999999</v>
      </c>
      <c r="Z53" s="32">
        <v>0.49912000000000001</v>
      </c>
      <c r="AA53" s="32">
        <v>0.54432000000000003</v>
      </c>
      <c r="AB53" s="32">
        <v>0.55118900000000004</v>
      </c>
      <c r="AC53" s="32">
        <v>0.55210499999999996</v>
      </c>
      <c r="AD53" s="32">
        <v>0.54413900000000004</v>
      </c>
      <c r="AE53" s="32">
        <v>0.51841199999999998</v>
      </c>
    </row>
    <row r="54" spans="1:31" x14ac:dyDescent="0.15">
      <c r="A54" s="4"/>
      <c r="B54" s="4"/>
      <c r="C54" s="4"/>
      <c r="D54" s="20"/>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spans="1:31" ht="12" x14ac:dyDescent="0.15">
      <c r="A55" s="4" t="s">
        <v>770</v>
      </c>
      <c r="B55" s="24">
        <v>2.5268660000000001</v>
      </c>
      <c r="C55" s="24">
        <v>3.552737</v>
      </c>
      <c r="D55" s="20" t="s">
        <v>50</v>
      </c>
      <c r="E55" s="18" t="s">
        <v>53</v>
      </c>
      <c r="F55" s="18" t="s">
        <v>53</v>
      </c>
      <c r="G55" s="24">
        <v>2.7086139999999999</v>
      </c>
      <c r="H55" s="24">
        <v>2.0171519999999998</v>
      </c>
      <c r="I55" s="24">
        <v>2.0103620000000002</v>
      </c>
      <c r="J55" s="24">
        <v>2.7871299999999999</v>
      </c>
      <c r="K55" s="24">
        <v>3.9661559999999998</v>
      </c>
      <c r="L55" s="24">
        <v>6.5189539999999999</v>
      </c>
      <c r="M55" s="24">
        <v>10.802555999999999</v>
      </c>
      <c r="N55" s="24">
        <v>7.8716699999999999</v>
      </c>
      <c r="O55" s="24">
        <v>12.760738999999999</v>
      </c>
      <c r="P55" s="24">
        <v>31.465450000000001</v>
      </c>
      <c r="Q55" s="24">
        <v>14.537105</v>
      </c>
      <c r="R55" s="24">
        <v>14.611523</v>
      </c>
      <c r="S55" s="24">
        <v>19.124569999999999</v>
      </c>
      <c r="T55" s="24">
        <v>17.146334</v>
      </c>
      <c r="U55" s="24">
        <v>10.253926999999999</v>
      </c>
      <c r="V55" s="24">
        <v>6.8857400000000002</v>
      </c>
      <c r="W55" s="24">
        <v>5.5083130000000002</v>
      </c>
      <c r="X55" s="24">
        <v>8.2153449999999992</v>
      </c>
      <c r="Y55" s="24">
        <v>13.498797</v>
      </c>
      <c r="Z55" s="24">
        <v>12.083785000000001</v>
      </c>
      <c r="AA55" s="24">
        <v>6.1898499999999999</v>
      </c>
      <c r="AB55" s="24">
        <v>3.632158</v>
      </c>
      <c r="AC55" s="24">
        <v>11.362864</v>
      </c>
      <c r="AD55" s="24">
        <v>61.947871999999997</v>
      </c>
      <c r="AE55" s="24">
        <v>40.536650999999999</v>
      </c>
    </row>
    <row r="56" spans="1:31" ht="12" x14ac:dyDescent="0.15">
      <c r="A56" s="4" t="s">
        <v>771</v>
      </c>
      <c r="B56" s="24">
        <v>4.0981019999999999</v>
      </c>
      <c r="C56" s="24">
        <v>5.2607549999999996</v>
      </c>
      <c r="D56" s="20" t="s">
        <v>50</v>
      </c>
      <c r="E56" s="18" t="s">
        <v>53</v>
      </c>
      <c r="F56" s="18" t="s">
        <v>53</v>
      </c>
      <c r="G56" s="24">
        <v>4.6471450000000001</v>
      </c>
      <c r="H56" s="24">
        <v>3.9104890000000001</v>
      </c>
      <c r="I56" s="24">
        <v>3.759503</v>
      </c>
      <c r="J56" s="24">
        <v>4.9074359999999997</v>
      </c>
      <c r="K56" s="24">
        <v>6.8664639999999997</v>
      </c>
      <c r="L56" s="24">
        <v>9.8659350000000003</v>
      </c>
      <c r="M56" s="24">
        <v>15.160835000000001</v>
      </c>
      <c r="N56" s="24">
        <v>11.260138</v>
      </c>
      <c r="O56" s="24">
        <v>17.813123000000001</v>
      </c>
      <c r="P56" s="24">
        <v>37.152076000000001</v>
      </c>
      <c r="Q56" s="24">
        <v>19.101358000000001</v>
      </c>
      <c r="R56" s="24">
        <v>18.734347</v>
      </c>
      <c r="S56" s="24">
        <v>24.106444</v>
      </c>
      <c r="T56" s="24">
        <v>20.874413000000001</v>
      </c>
      <c r="U56" s="24">
        <v>13.843467</v>
      </c>
      <c r="V56" s="24">
        <v>10.863977999999999</v>
      </c>
      <c r="W56" s="24">
        <v>9.9270569999999996</v>
      </c>
      <c r="X56" s="24">
        <v>13.112259999999999</v>
      </c>
      <c r="Y56" s="24">
        <v>18.281972</v>
      </c>
      <c r="Z56" s="24">
        <v>15.972891000000001</v>
      </c>
      <c r="AA56" s="24">
        <v>8.9662059999999997</v>
      </c>
      <c r="AB56" s="24">
        <v>6.0428550000000003</v>
      </c>
      <c r="AC56" s="24">
        <v>13.95396</v>
      </c>
      <c r="AD56" s="24">
        <v>64.650919000000002</v>
      </c>
      <c r="AE56" s="24">
        <v>43.145938000000001</v>
      </c>
    </row>
    <row r="57" spans="1:31" ht="12" x14ac:dyDescent="0.15">
      <c r="A57" s="4" t="s">
        <v>772</v>
      </c>
      <c r="B57" s="24">
        <v>4.0981019999999999</v>
      </c>
      <c r="C57" s="24">
        <v>1.285196</v>
      </c>
      <c r="D57" s="20" t="s">
        <v>50</v>
      </c>
      <c r="E57" s="18" t="s">
        <v>53</v>
      </c>
      <c r="F57" s="18" t="s">
        <v>53</v>
      </c>
      <c r="G57" s="24">
        <v>2.0367570000000002</v>
      </c>
      <c r="H57" s="24">
        <v>2.0214699999999999</v>
      </c>
      <c r="I57" s="24">
        <v>2.8808560000000001</v>
      </c>
      <c r="J57" s="24">
        <v>3.4950109999999999</v>
      </c>
      <c r="K57" s="24">
        <v>4.2383240000000004</v>
      </c>
      <c r="L57" s="24">
        <v>7.0192730000000001</v>
      </c>
      <c r="M57" s="24">
        <v>3.7137370000000001</v>
      </c>
      <c r="N57" s="24">
        <v>4.4926240000000002</v>
      </c>
      <c r="O57" s="24">
        <v>8.8889659999999999</v>
      </c>
      <c r="P57" s="24">
        <v>22.790399000000001</v>
      </c>
      <c r="Q57" s="24">
        <v>6.9564219999999999</v>
      </c>
      <c r="R57" s="24">
        <v>9.1459390000000003</v>
      </c>
      <c r="S57" s="24">
        <v>11.366695999999999</v>
      </c>
      <c r="T57" s="24">
        <v>12.324947999999999</v>
      </c>
      <c r="U57" s="24">
        <v>7.1347649999999998</v>
      </c>
      <c r="V57" s="24">
        <v>9.089029</v>
      </c>
      <c r="W57" s="24">
        <v>8.3287139999999997</v>
      </c>
      <c r="X57" s="24">
        <v>10.827170000000001</v>
      </c>
      <c r="Y57" s="24">
        <v>15.359783999999999</v>
      </c>
      <c r="Z57" s="24">
        <v>11.577156</v>
      </c>
      <c r="AA57" s="24">
        <v>4.471724</v>
      </c>
      <c r="AB57" s="24">
        <v>2.21102</v>
      </c>
      <c r="AC57" s="24">
        <v>8.2893620000000006</v>
      </c>
      <c r="AD57" s="24">
        <v>54.600212999999997</v>
      </c>
      <c r="AE57" s="24">
        <v>32.630139999999997</v>
      </c>
    </row>
    <row r="58" spans="1:31" x14ac:dyDescent="0.15">
      <c r="A58" s="4" t="s">
        <v>773</v>
      </c>
      <c r="B58" s="24">
        <v>2.9056039999999999</v>
      </c>
      <c r="C58" s="24">
        <v>2.4391780000000001</v>
      </c>
      <c r="D58" s="20" t="s">
        <v>50</v>
      </c>
      <c r="E58" s="24">
        <v>3.4982500000000001</v>
      </c>
      <c r="F58" s="24">
        <v>3.277663</v>
      </c>
      <c r="G58" s="24">
        <v>3.3996879999999998</v>
      </c>
      <c r="H58" s="24">
        <v>3.5179010000000002</v>
      </c>
      <c r="I58" s="24">
        <v>3.48197</v>
      </c>
      <c r="J58" s="24">
        <v>2.3859970000000001</v>
      </c>
      <c r="K58" s="24">
        <v>2.1533190000000002</v>
      </c>
      <c r="L58" s="24">
        <v>1.152917</v>
      </c>
      <c r="M58" s="24">
        <v>1.5434019999999999</v>
      </c>
      <c r="N58" s="24">
        <v>1.75552</v>
      </c>
      <c r="O58" s="24">
        <v>1.407368</v>
      </c>
      <c r="P58" s="24">
        <v>0.887019</v>
      </c>
      <c r="Q58" s="24">
        <v>2.1862469999999998</v>
      </c>
      <c r="R58" s="24">
        <v>1.918371</v>
      </c>
      <c r="S58" s="24">
        <v>1.472164</v>
      </c>
      <c r="T58" s="24">
        <v>1.447716</v>
      </c>
      <c r="U58" s="24">
        <v>2.2805439999999999</v>
      </c>
      <c r="V58" s="24">
        <v>2.6040269999999999</v>
      </c>
      <c r="W58" s="24">
        <v>2.4476870000000002</v>
      </c>
      <c r="X58" s="24">
        <v>1.689697</v>
      </c>
      <c r="Y58" s="24">
        <v>1.4076789999999999</v>
      </c>
      <c r="Z58" s="24">
        <v>1.52277</v>
      </c>
      <c r="AA58" s="24">
        <v>2.8357070000000002</v>
      </c>
      <c r="AB58" s="24">
        <v>3.9347120000000002</v>
      </c>
      <c r="AC58" s="24">
        <v>2.3526660000000001</v>
      </c>
      <c r="AD58" s="24">
        <v>0.51158499999999996</v>
      </c>
      <c r="AE58" s="24">
        <v>0.82907900000000001</v>
      </c>
    </row>
    <row r="59" spans="1:31" ht="12" x14ac:dyDescent="0.15">
      <c r="A59" s="4" t="s">
        <v>774</v>
      </c>
      <c r="B59" s="24">
        <v>0.41959099999999999</v>
      </c>
      <c r="C59" s="18" t="s">
        <v>457</v>
      </c>
      <c r="D59" s="20" t="s">
        <v>50</v>
      </c>
      <c r="E59" s="24">
        <v>1.598425</v>
      </c>
      <c r="F59" s="24">
        <v>2.6296889999999999</v>
      </c>
      <c r="G59" s="24">
        <v>3.0846460000000002</v>
      </c>
      <c r="H59" s="24">
        <v>3.1519010000000001</v>
      </c>
      <c r="I59" s="24">
        <v>2.4977469999999999</v>
      </c>
      <c r="J59" s="24">
        <v>1.938118</v>
      </c>
      <c r="K59" s="24">
        <v>1.6900500000000001</v>
      </c>
      <c r="L59" s="24">
        <v>0.79267799999999999</v>
      </c>
      <c r="M59" s="24">
        <v>0.95772699999999999</v>
      </c>
      <c r="N59" s="24">
        <v>1.163494</v>
      </c>
      <c r="O59" s="24">
        <v>0.94525999999999999</v>
      </c>
      <c r="P59" s="24">
        <v>0.45014100000000001</v>
      </c>
      <c r="Q59" s="24">
        <v>1.264497</v>
      </c>
      <c r="R59" s="24">
        <v>1.012842</v>
      </c>
      <c r="S59" s="24">
        <v>0.86675899999999995</v>
      </c>
      <c r="T59" s="24">
        <v>0.93026500000000001</v>
      </c>
      <c r="U59" s="24">
        <v>1.1414040000000001</v>
      </c>
      <c r="V59" s="24">
        <v>1.135478</v>
      </c>
      <c r="W59" s="24">
        <v>0.79221600000000003</v>
      </c>
      <c r="X59" s="24">
        <v>0.62903500000000001</v>
      </c>
      <c r="Y59" s="24">
        <v>0.28609099999999998</v>
      </c>
      <c r="Z59" s="24">
        <v>0.56920899999999996</v>
      </c>
      <c r="AA59" s="24">
        <v>1.159913</v>
      </c>
      <c r="AB59" s="24">
        <v>2.253101</v>
      </c>
      <c r="AC59" s="24">
        <v>0.23851</v>
      </c>
      <c r="AD59" s="18" t="s">
        <v>457</v>
      </c>
      <c r="AE59" s="24">
        <v>0.22571099999999999</v>
      </c>
    </row>
    <row r="60" spans="1:31" ht="12" x14ac:dyDescent="0.15">
      <c r="A60" s="4" t="s">
        <v>775</v>
      </c>
      <c r="B60" s="24">
        <v>2.9056039999999999</v>
      </c>
      <c r="C60" s="24">
        <v>9.9844019999999993</v>
      </c>
      <c r="D60" s="20" t="s">
        <v>50</v>
      </c>
      <c r="E60" s="18" t="s">
        <v>457</v>
      </c>
      <c r="F60" s="18" t="s">
        <v>457</v>
      </c>
      <c r="G60" s="24">
        <v>7.7568590000000004</v>
      </c>
      <c r="H60" s="24">
        <v>6.805301</v>
      </c>
      <c r="I60" s="24">
        <v>4.5439550000000004</v>
      </c>
      <c r="J60" s="24">
        <v>3.3502399999999999</v>
      </c>
      <c r="K60" s="24">
        <v>3.488569</v>
      </c>
      <c r="L60" s="24">
        <v>1.6204829999999999</v>
      </c>
      <c r="M60" s="24">
        <v>6.3007330000000001</v>
      </c>
      <c r="N60" s="24">
        <v>4.3999670000000002</v>
      </c>
      <c r="O60" s="24">
        <v>2.8203079999999998</v>
      </c>
      <c r="P60" s="24">
        <v>1.445986</v>
      </c>
      <c r="Q60" s="24">
        <v>6.0031270000000001</v>
      </c>
      <c r="R60" s="24">
        <v>3.9295520000000002</v>
      </c>
      <c r="S60" s="24">
        <v>3.12216</v>
      </c>
      <c r="T60" s="24">
        <v>2.4519549999999999</v>
      </c>
      <c r="U60" s="24">
        <v>4.4249010000000002</v>
      </c>
      <c r="V60" s="24">
        <v>3.1125539999999998</v>
      </c>
      <c r="W60" s="24">
        <v>2.9174159999999998</v>
      </c>
      <c r="X60" s="24">
        <v>2.0463100000000001</v>
      </c>
      <c r="Y60" s="24">
        <v>1.675489</v>
      </c>
      <c r="Z60" s="24">
        <v>2.1009519999999999</v>
      </c>
      <c r="AA60" s="24">
        <v>5.6858459999999997</v>
      </c>
      <c r="AB60" s="24">
        <v>10.75381</v>
      </c>
      <c r="AC60" s="24">
        <v>3.9603790000000001</v>
      </c>
      <c r="AD60" s="24">
        <v>0.60575699999999999</v>
      </c>
      <c r="AE60" s="24">
        <v>1.0962689999999999</v>
      </c>
    </row>
    <row r="61" spans="1:31" ht="12" x14ac:dyDescent="0.15">
      <c r="A61" s="4" t="s">
        <v>776</v>
      </c>
      <c r="B61" s="24">
        <v>0.41959099999999999</v>
      </c>
      <c r="C61" s="18" t="s">
        <v>457</v>
      </c>
      <c r="D61" s="20" t="s">
        <v>50</v>
      </c>
      <c r="E61" s="18" t="s">
        <v>457</v>
      </c>
      <c r="F61" s="18" t="s">
        <v>457</v>
      </c>
      <c r="G61" s="24">
        <v>7.038049</v>
      </c>
      <c r="H61" s="24">
        <v>6.0972819999999999</v>
      </c>
      <c r="I61" s="24">
        <v>3.2595480000000001</v>
      </c>
      <c r="J61" s="24">
        <v>2.7213620000000001</v>
      </c>
      <c r="K61" s="24">
        <v>2.7380330000000002</v>
      </c>
      <c r="L61" s="24">
        <v>1.1141490000000001</v>
      </c>
      <c r="M61" s="24">
        <v>3.909796</v>
      </c>
      <c r="N61" s="24">
        <v>2.916137</v>
      </c>
      <c r="O61" s="24">
        <v>1.8942619999999999</v>
      </c>
      <c r="P61" s="24">
        <v>0.73380400000000001</v>
      </c>
      <c r="Q61" s="24">
        <v>3.4721320000000002</v>
      </c>
      <c r="R61" s="24">
        <v>2.0746850000000001</v>
      </c>
      <c r="S61" s="24">
        <v>1.83822</v>
      </c>
      <c r="T61" s="24">
        <v>1.575564</v>
      </c>
      <c r="U61" s="24">
        <v>2.2146469999999998</v>
      </c>
      <c r="V61" s="24">
        <v>1.357219</v>
      </c>
      <c r="W61" s="24">
        <v>0.944249</v>
      </c>
      <c r="X61" s="24">
        <v>0.76179399999999997</v>
      </c>
      <c r="Y61" s="24">
        <v>0.34051900000000002</v>
      </c>
      <c r="Z61" s="24">
        <v>0.78533299999999995</v>
      </c>
      <c r="AA61" s="24">
        <v>2.3257300000000001</v>
      </c>
      <c r="AB61" s="24">
        <v>6.157864</v>
      </c>
      <c r="AC61" s="24">
        <v>0.40149699999999999</v>
      </c>
      <c r="AD61" s="18" t="s">
        <v>457</v>
      </c>
      <c r="AE61" s="24">
        <v>0.29845100000000002</v>
      </c>
    </row>
    <row r="62" spans="1:31" x14ac:dyDescent="0.15">
      <c r="A62" s="4"/>
      <c r="B62" s="4"/>
      <c r="C62" s="4"/>
      <c r="D62" s="20"/>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spans="1:31" ht="12" x14ac:dyDescent="0.15">
      <c r="A63" s="4" t="s">
        <v>777</v>
      </c>
      <c r="B63" s="30" t="s">
        <v>53</v>
      </c>
      <c r="C63" s="30" t="s">
        <v>53</v>
      </c>
      <c r="D63" s="20" t="s">
        <v>50</v>
      </c>
      <c r="E63" s="30">
        <v>1.1511670000000001</v>
      </c>
      <c r="F63" s="30">
        <v>2.8006389999999999</v>
      </c>
      <c r="G63" s="30">
        <v>1.855256</v>
      </c>
      <c r="H63" s="30">
        <v>1.6718999999999999</v>
      </c>
      <c r="I63" s="30">
        <v>1.7063870000000001</v>
      </c>
      <c r="J63" s="30">
        <v>2.008842</v>
      </c>
      <c r="K63" s="30">
        <v>2.453986</v>
      </c>
      <c r="L63" s="30">
        <v>3.440366</v>
      </c>
      <c r="M63" s="30">
        <v>4.1212229999999996</v>
      </c>
      <c r="N63" s="30">
        <v>4.1189840000000002</v>
      </c>
      <c r="O63" s="30">
        <v>5.1542300000000001</v>
      </c>
      <c r="P63" s="30">
        <v>6.5102469999999997</v>
      </c>
      <c r="Q63" s="30">
        <v>4.9860629999999997</v>
      </c>
      <c r="R63" s="30">
        <v>5.823296</v>
      </c>
      <c r="S63" s="30">
        <v>6.5922090000000004</v>
      </c>
      <c r="T63" s="30">
        <v>6.3018919999999996</v>
      </c>
      <c r="U63" s="30">
        <v>4.5994960000000003</v>
      </c>
      <c r="V63" s="30">
        <v>3.6228030000000002</v>
      </c>
      <c r="W63" s="30">
        <v>3.0526840000000002</v>
      </c>
      <c r="X63" s="30">
        <v>3.8588779999999998</v>
      </c>
      <c r="Y63" s="30">
        <v>5.3259350000000003</v>
      </c>
      <c r="Z63" s="30">
        <v>5.7262940000000002</v>
      </c>
      <c r="AA63" s="30">
        <v>3.6893760000000002</v>
      </c>
      <c r="AB63" s="30">
        <v>3.4349720000000001</v>
      </c>
      <c r="AC63" s="30">
        <v>3.9349460000000001</v>
      </c>
      <c r="AD63" s="30">
        <v>6.0521120000000002</v>
      </c>
      <c r="AE63" s="30">
        <v>5.3500160000000001</v>
      </c>
    </row>
    <row r="64" spans="1:31" x14ac:dyDescent="0.15">
      <c r="A64" s="4"/>
      <c r="B64" s="4"/>
      <c r="C64" s="4"/>
      <c r="D64" s="20"/>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spans="1:31" x14ac:dyDescent="0.15">
      <c r="A65" s="9" t="s">
        <v>778</v>
      </c>
      <c r="B65" s="4"/>
      <c r="C65" s="4"/>
      <c r="D65" s="20" t="s">
        <v>50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spans="1:31" ht="12" x14ac:dyDescent="0.15">
      <c r="A66" s="4" t="s">
        <v>149</v>
      </c>
      <c r="B66" s="18" t="s">
        <v>53</v>
      </c>
      <c r="C66" s="32">
        <v>0.30489699999999997</v>
      </c>
      <c r="D66" s="20" t="s">
        <v>50</v>
      </c>
      <c r="E66" s="18" t="s">
        <v>53</v>
      </c>
      <c r="F66" s="32">
        <v>8.3627999999999994E-2</v>
      </c>
      <c r="G66" s="18" t="s">
        <v>53</v>
      </c>
      <c r="H66" s="32">
        <v>1.6378E-2</v>
      </c>
      <c r="I66" s="32">
        <v>4.9117000000000001E-2</v>
      </c>
      <c r="J66" s="32">
        <v>5.1990000000000001E-2</v>
      </c>
      <c r="K66" s="32">
        <v>0.24917700000000001</v>
      </c>
      <c r="L66" s="32">
        <v>0.139793</v>
      </c>
      <c r="M66" s="32">
        <v>0.13627300000000001</v>
      </c>
      <c r="N66" s="32">
        <v>0.16397400000000001</v>
      </c>
      <c r="O66" s="32">
        <v>0.13869300000000001</v>
      </c>
      <c r="P66" s="32">
        <v>0.49396000000000001</v>
      </c>
      <c r="Q66" s="32">
        <v>-0.189086</v>
      </c>
      <c r="R66" s="32">
        <v>0.27230399999999999</v>
      </c>
      <c r="S66" s="32">
        <v>0.17202200000000001</v>
      </c>
      <c r="T66" s="32">
        <v>0.132324</v>
      </c>
      <c r="U66" s="32">
        <v>-9.3045000000000003E-2</v>
      </c>
      <c r="V66" s="32">
        <v>-8.5753999999999997E-2</v>
      </c>
      <c r="W66" s="32">
        <v>-0.141933</v>
      </c>
      <c r="X66" s="32">
        <v>0.122077</v>
      </c>
      <c r="Y66" s="32">
        <v>0.11241</v>
      </c>
      <c r="Z66" s="32">
        <v>5.0284000000000002E-2</v>
      </c>
      <c r="AA66" s="32">
        <v>-0.142179</v>
      </c>
      <c r="AB66" s="32">
        <v>-6.5065999999999999E-2</v>
      </c>
      <c r="AC66" s="32">
        <v>0.57513099999999995</v>
      </c>
      <c r="AD66" s="32">
        <v>2.7419280000000001</v>
      </c>
      <c r="AE66" s="32">
        <v>7.2526999999999994E-2</v>
      </c>
    </row>
    <row r="67" spans="1:31" ht="12" x14ac:dyDescent="0.15">
      <c r="A67" s="4" t="s">
        <v>151</v>
      </c>
      <c r="B67" s="18" t="s">
        <v>53</v>
      </c>
      <c r="C67" s="32">
        <v>0.35608099999999998</v>
      </c>
      <c r="D67" s="20" t="s">
        <v>50</v>
      </c>
      <c r="E67" s="18" t="s">
        <v>53</v>
      </c>
      <c r="F67" s="32">
        <v>1.3684999999999999E-2</v>
      </c>
      <c r="G67" s="18" t="s">
        <v>53</v>
      </c>
      <c r="H67" s="32">
        <v>-8.8927000000000006E-2</v>
      </c>
      <c r="I67" s="32">
        <v>3.8425000000000001E-2</v>
      </c>
      <c r="J67" s="32">
        <v>9.9328E-2</v>
      </c>
      <c r="K67" s="32">
        <v>6.1498999999999998E-2</v>
      </c>
      <c r="L67" s="32">
        <v>0.30069099999999999</v>
      </c>
      <c r="M67" s="32">
        <v>0.35778300000000002</v>
      </c>
      <c r="N67" s="32">
        <v>0.185975</v>
      </c>
      <c r="O67" s="32">
        <v>0.13236800000000001</v>
      </c>
      <c r="P67" s="32">
        <v>1.1969939999999999</v>
      </c>
      <c r="Q67" s="32">
        <v>-0.25709599999999999</v>
      </c>
      <c r="R67" s="32">
        <v>0.180725</v>
      </c>
      <c r="S67" s="32">
        <v>0.36636800000000003</v>
      </c>
      <c r="T67" s="32">
        <v>0.204599</v>
      </c>
      <c r="U67" s="32">
        <v>-0.29980499999999999</v>
      </c>
      <c r="V67" s="32">
        <v>-0.19310099999999999</v>
      </c>
      <c r="W67" s="32">
        <v>-6.7663000000000001E-2</v>
      </c>
      <c r="X67" s="32">
        <v>0.124317</v>
      </c>
      <c r="Y67" s="32">
        <v>0.24954599999999999</v>
      </c>
      <c r="Z67" s="32">
        <v>2.3175000000000001E-2</v>
      </c>
      <c r="AA67" s="32">
        <v>-0.28214299999999998</v>
      </c>
      <c r="AB67" s="32">
        <v>-0.13781299999999999</v>
      </c>
      <c r="AC67" s="32">
        <v>1.257557</v>
      </c>
      <c r="AD67" s="32">
        <v>4.2624420000000001</v>
      </c>
      <c r="AE67" s="32">
        <v>-6.9290000000000004E-2</v>
      </c>
    </row>
    <row r="68" spans="1:31" ht="12" x14ac:dyDescent="0.15">
      <c r="A68" s="4" t="s">
        <v>779</v>
      </c>
      <c r="B68" s="18" t="s">
        <v>53</v>
      </c>
      <c r="C68" s="32">
        <v>0.40444099999999999</v>
      </c>
      <c r="D68" s="20" t="s">
        <v>50</v>
      </c>
      <c r="E68" s="18" t="s">
        <v>53</v>
      </c>
      <c r="F68" s="32">
        <v>4.9715000000000002E-2</v>
      </c>
      <c r="G68" s="18" t="s">
        <v>53</v>
      </c>
      <c r="H68" s="32">
        <v>-8.3937999999999999E-2</v>
      </c>
      <c r="I68" s="32">
        <v>5.7159000000000001E-2</v>
      </c>
      <c r="J68" s="32">
        <v>5.602E-2</v>
      </c>
      <c r="K68" s="32">
        <v>2.7111E-2</v>
      </c>
      <c r="L68" s="32">
        <v>0.23922099999999999</v>
      </c>
      <c r="M68" s="32">
        <v>0.363315</v>
      </c>
      <c r="N68" s="32">
        <v>0.22989000000000001</v>
      </c>
      <c r="O68" s="32">
        <v>0.14371600000000001</v>
      </c>
      <c r="P68" s="32">
        <v>1.0864940000000001</v>
      </c>
      <c r="Q68" s="32">
        <v>-0.201908</v>
      </c>
      <c r="R68" s="32">
        <v>0.109419</v>
      </c>
      <c r="S68" s="32">
        <v>0.44439099999999998</v>
      </c>
      <c r="T68" s="32">
        <v>0.15867000000000001</v>
      </c>
      <c r="U68" s="32">
        <v>-0.27409899999999998</v>
      </c>
      <c r="V68" s="32">
        <v>-0.139353</v>
      </c>
      <c r="W68" s="32">
        <v>7.2300000000000003E-3</v>
      </c>
      <c r="X68" s="32">
        <v>8.9361999999999997E-2</v>
      </c>
      <c r="Y68" s="32">
        <v>0.18077299999999999</v>
      </c>
      <c r="Z68" s="32">
        <v>-1.6100000000000001E-4</v>
      </c>
      <c r="AA68" s="32">
        <v>-0.28800300000000001</v>
      </c>
      <c r="AB68" s="32">
        <v>-0.210595</v>
      </c>
      <c r="AC68" s="32">
        <v>1.2732669999999999</v>
      </c>
      <c r="AD68" s="32">
        <v>4.1174739999999996</v>
      </c>
      <c r="AE68" s="32">
        <v>-4.8323999999999999E-2</v>
      </c>
    </row>
    <row r="69" spans="1:31" ht="12" x14ac:dyDescent="0.15">
      <c r="A69" s="4" t="s">
        <v>780</v>
      </c>
      <c r="B69" s="18" t="s">
        <v>53</v>
      </c>
      <c r="C69" s="32">
        <v>0.53822199999999998</v>
      </c>
      <c r="D69" s="20" t="s">
        <v>50</v>
      </c>
      <c r="E69" s="18" t="s">
        <v>53</v>
      </c>
      <c r="F69" s="32">
        <v>-4.0178999999999999E-2</v>
      </c>
      <c r="G69" s="18" t="s">
        <v>53</v>
      </c>
      <c r="H69" s="32">
        <v>-0.189441</v>
      </c>
      <c r="I69" s="32">
        <v>9.2785999999999993E-2</v>
      </c>
      <c r="J69" s="32">
        <v>0.12584300000000001</v>
      </c>
      <c r="K69" s="32">
        <v>4.3968E-2</v>
      </c>
      <c r="L69" s="32">
        <v>0.39644400000000002</v>
      </c>
      <c r="M69" s="32">
        <v>0.489014</v>
      </c>
      <c r="N69" s="32">
        <v>0.20691100000000001</v>
      </c>
      <c r="O69" s="32">
        <v>0.168738</v>
      </c>
      <c r="P69" s="32">
        <v>1.4497100000000001</v>
      </c>
      <c r="Q69" s="32">
        <v>-0.27928199999999997</v>
      </c>
      <c r="R69" s="32">
        <v>0.127276</v>
      </c>
      <c r="S69" s="32">
        <v>0.46782000000000001</v>
      </c>
      <c r="T69" s="32">
        <v>0.19963900000000001</v>
      </c>
      <c r="U69" s="32">
        <v>-0.34539300000000001</v>
      </c>
      <c r="V69" s="32">
        <v>-0.26353100000000002</v>
      </c>
      <c r="W69" s="32">
        <v>-0.118225</v>
      </c>
      <c r="X69" s="32">
        <v>0.23100300000000001</v>
      </c>
      <c r="Y69" s="32">
        <v>0.39036199999999999</v>
      </c>
      <c r="Z69" s="32">
        <v>2.4725E-2</v>
      </c>
      <c r="AA69" s="32">
        <v>-0.34184700000000001</v>
      </c>
      <c r="AB69" s="32">
        <v>-0.28470800000000002</v>
      </c>
      <c r="AC69" s="32">
        <v>1.968413</v>
      </c>
      <c r="AD69" s="32">
        <v>4.9500159999999997</v>
      </c>
      <c r="AE69" s="32">
        <v>-5.8999999999999997E-2</v>
      </c>
    </row>
    <row r="70" spans="1:31" ht="12" x14ac:dyDescent="0.15">
      <c r="A70" s="4" t="s">
        <v>781</v>
      </c>
      <c r="B70" s="18" t="s">
        <v>53</v>
      </c>
      <c r="C70" s="32">
        <v>0.53822199999999998</v>
      </c>
      <c r="D70" s="20" t="s">
        <v>50</v>
      </c>
      <c r="E70" s="18" t="s">
        <v>53</v>
      </c>
      <c r="F70" s="32">
        <v>-4.9551999999999999E-2</v>
      </c>
      <c r="G70" s="18" t="s">
        <v>53</v>
      </c>
      <c r="H70" s="32">
        <v>-0.189279</v>
      </c>
      <c r="I70" s="32">
        <v>9.5913999999999999E-2</v>
      </c>
      <c r="J70" s="32">
        <v>0.12158099999999999</v>
      </c>
      <c r="K70" s="32">
        <v>4.4603999999999998E-2</v>
      </c>
      <c r="L70" s="32">
        <v>0.41759299999999999</v>
      </c>
      <c r="M70" s="32">
        <v>0.47014400000000001</v>
      </c>
      <c r="N70" s="32">
        <v>0.20666300000000001</v>
      </c>
      <c r="O70" s="32">
        <v>0.172009</v>
      </c>
      <c r="P70" s="32">
        <v>1.46679</v>
      </c>
      <c r="Q70" s="32">
        <v>-0.28283999999999998</v>
      </c>
      <c r="R70" s="32">
        <v>0.13694300000000001</v>
      </c>
      <c r="S70" s="32">
        <v>0.46921800000000002</v>
      </c>
      <c r="T70" s="32">
        <v>0.19966100000000001</v>
      </c>
      <c r="U70" s="32">
        <v>-0.34541500000000003</v>
      </c>
      <c r="V70" s="32">
        <v>-0.26355299999999998</v>
      </c>
      <c r="W70" s="32">
        <v>-0.11821</v>
      </c>
      <c r="X70" s="32">
        <v>0.230049</v>
      </c>
      <c r="Y70" s="32">
        <v>0.39152199999999998</v>
      </c>
      <c r="Z70" s="32">
        <v>2.4417999999999999E-2</v>
      </c>
      <c r="AA70" s="32">
        <v>-0.34211399999999997</v>
      </c>
      <c r="AB70" s="32">
        <v>-0.30976599999999999</v>
      </c>
      <c r="AC70" s="32">
        <v>2.0518839999999998</v>
      </c>
      <c r="AD70" s="32">
        <v>4.9853379999999996</v>
      </c>
      <c r="AE70" s="32">
        <v>-5.8545E-2</v>
      </c>
    </row>
    <row r="71" spans="1:31" ht="12" x14ac:dyDescent="0.15">
      <c r="A71" s="4" t="s">
        <v>178</v>
      </c>
      <c r="B71" s="18" t="s">
        <v>53</v>
      </c>
      <c r="C71" s="32">
        <v>0.79093800000000003</v>
      </c>
      <c r="D71" s="20" t="s">
        <v>50</v>
      </c>
      <c r="E71" s="18" t="s">
        <v>53</v>
      </c>
      <c r="F71" s="32">
        <v>-0.14203099999999999</v>
      </c>
      <c r="G71" s="18" t="s">
        <v>53</v>
      </c>
      <c r="H71" s="32">
        <v>-0.41320400000000002</v>
      </c>
      <c r="I71" s="32">
        <v>0.24588699999999999</v>
      </c>
      <c r="J71" s="32">
        <v>0.13747000000000001</v>
      </c>
      <c r="K71" s="32">
        <v>0.18429100000000001</v>
      </c>
      <c r="L71" s="32">
        <v>0.57460199999999995</v>
      </c>
      <c r="M71" s="32">
        <v>0.44315900000000003</v>
      </c>
      <c r="N71" s="32">
        <v>0.274538</v>
      </c>
      <c r="O71" s="32">
        <v>0.25906200000000001</v>
      </c>
      <c r="P71" s="32">
        <v>1.746807</v>
      </c>
      <c r="Q71" s="32">
        <v>-0.32706800000000003</v>
      </c>
      <c r="R71" s="32">
        <v>0.13982600000000001</v>
      </c>
      <c r="S71" s="32">
        <v>0.43082999999999999</v>
      </c>
      <c r="T71" s="32">
        <v>0.186331</v>
      </c>
      <c r="U71" s="32">
        <v>-0.27807700000000002</v>
      </c>
      <c r="V71" s="32">
        <v>-0.485265</v>
      </c>
      <c r="W71" s="32">
        <v>-8.0883999999999998E-2</v>
      </c>
      <c r="X71" s="32">
        <v>0.25567400000000001</v>
      </c>
      <c r="Y71" s="32">
        <v>0.51961800000000002</v>
      </c>
      <c r="Z71" s="32">
        <v>3.1851999999999998E-2</v>
      </c>
      <c r="AA71" s="32">
        <v>-0.36524299999999998</v>
      </c>
      <c r="AB71" s="32">
        <v>-0.40000999999999998</v>
      </c>
      <c r="AC71" s="32">
        <v>2.5175130000000001</v>
      </c>
      <c r="AD71" s="32">
        <v>5.6096769999999996</v>
      </c>
      <c r="AE71" s="32">
        <v>-3.8355E-2</v>
      </c>
    </row>
    <row r="72" spans="1:31" ht="12" x14ac:dyDescent="0.15">
      <c r="A72" s="4" t="s">
        <v>183</v>
      </c>
      <c r="B72" s="18" t="s">
        <v>53</v>
      </c>
      <c r="C72" s="32">
        <v>0.75152600000000003</v>
      </c>
      <c r="D72" s="20" t="s">
        <v>50</v>
      </c>
      <c r="E72" s="18" t="s">
        <v>53</v>
      </c>
      <c r="F72" s="32">
        <v>-0.112341</v>
      </c>
      <c r="G72" s="18" t="s">
        <v>53</v>
      </c>
      <c r="H72" s="32">
        <v>-0.43621500000000002</v>
      </c>
      <c r="I72" s="32">
        <v>0.11061</v>
      </c>
      <c r="J72" s="32">
        <v>0.33552500000000002</v>
      </c>
      <c r="K72" s="32">
        <v>0.16295200000000001</v>
      </c>
      <c r="L72" s="32">
        <v>0.58774800000000005</v>
      </c>
      <c r="M72" s="32">
        <v>0.52907099999999996</v>
      </c>
      <c r="N72" s="32">
        <v>0.24466499999999999</v>
      </c>
      <c r="O72" s="32">
        <v>0.27424100000000001</v>
      </c>
      <c r="P72" s="32">
        <v>1.785269</v>
      </c>
      <c r="Q72" s="32">
        <v>-0.32530500000000001</v>
      </c>
      <c r="R72" s="32">
        <v>0.12954499999999999</v>
      </c>
      <c r="S72" s="32">
        <v>0.42822900000000003</v>
      </c>
      <c r="T72" s="32">
        <v>0.18947700000000001</v>
      </c>
      <c r="U72" s="32">
        <v>-0.280443</v>
      </c>
      <c r="V72" s="32">
        <v>-0.49286600000000003</v>
      </c>
      <c r="W72" s="32">
        <v>-6.9792999999999994E-2</v>
      </c>
      <c r="X72" s="32">
        <v>0.26290999999999998</v>
      </c>
      <c r="Y72" s="32">
        <v>0.53687499999999999</v>
      </c>
      <c r="Z72" s="32">
        <v>2.8368000000000001E-2</v>
      </c>
      <c r="AA72" s="32">
        <v>-0.36767699999999998</v>
      </c>
      <c r="AB72" s="32">
        <v>-0.40845399999999998</v>
      </c>
      <c r="AC72" s="32">
        <v>2.5586009999999999</v>
      </c>
      <c r="AD72" s="32">
        <v>5.6722760000000001</v>
      </c>
      <c r="AE72" s="32">
        <v>-3.7815000000000001E-2</v>
      </c>
    </row>
    <row r="73" spans="1:31" ht="12" x14ac:dyDescent="0.15">
      <c r="A73" s="4" t="s">
        <v>782</v>
      </c>
      <c r="B73" s="18" t="s">
        <v>53</v>
      </c>
      <c r="C73" s="32">
        <v>0.78668000000000005</v>
      </c>
      <c r="D73" s="20" t="s">
        <v>50</v>
      </c>
      <c r="E73" s="18" t="s">
        <v>53</v>
      </c>
      <c r="F73" s="32">
        <v>-9.5269999999999994E-2</v>
      </c>
      <c r="G73" s="18" t="s">
        <v>53</v>
      </c>
      <c r="H73" s="32">
        <v>-0.39734199999999997</v>
      </c>
      <c r="I73" s="32">
        <v>0.278727</v>
      </c>
      <c r="J73" s="32">
        <v>0.21820200000000001</v>
      </c>
      <c r="K73" s="32">
        <v>0.25761200000000001</v>
      </c>
      <c r="L73" s="32">
        <v>0.48080600000000001</v>
      </c>
      <c r="M73" s="32">
        <v>0.76721899999999998</v>
      </c>
      <c r="N73" s="32">
        <v>0.20563100000000001</v>
      </c>
      <c r="O73" s="32">
        <v>0.191465</v>
      </c>
      <c r="P73" s="32">
        <v>1.6804380000000001</v>
      </c>
      <c r="Q73" s="32">
        <v>-0.314585</v>
      </c>
      <c r="R73" s="32">
        <v>0.17599799999999999</v>
      </c>
      <c r="S73" s="32">
        <v>0.478321</v>
      </c>
      <c r="T73" s="32">
        <v>0.19828499999999999</v>
      </c>
      <c r="U73" s="32">
        <v>-0.37378099999999997</v>
      </c>
      <c r="V73" s="32">
        <v>-0.300452</v>
      </c>
      <c r="W73" s="32">
        <v>-0.16137099999999999</v>
      </c>
      <c r="X73" s="32">
        <v>0.364956</v>
      </c>
      <c r="Y73" s="32">
        <v>0.46229199999999998</v>
      </c>
      <c r="Z73" s="32">
        <v>-1.3346999999999999E-2</v>
      </c>
      <c r="AA73" s="32">
        <v>-0.36571500000000001</v>
      </c>
      <c r="AB73" s="32">
        <v>-0.41243999999999997</v>
      </c>
      <c r="AC73" s="32">
        <v>2.599926</v>
      </c>
      <c r="AD73" s="32">
        <v>5.5893249999999997</v>
      </c>
      <c r="AE73" s="32">
        <v>-4.3250999999999998E-2</v>
      </c>
    </row>
    <row r="74" spans="1:31" ht="12" x14ac:dyDescent="0.15">
      <c r="A74" s="4" t="s">
        <v>783</v>
      </c>
      <c r="B74" s="18" t="s">
        <v>53</v>
      </c>
      <c r="C74" s="32">
        <v>0.48117700000000002</v>
      </c>
      <c r="D74" s="20" t="s">
        <v>50</v>
      </c>
      <c r="E74" s="18" t="s">
        <v>53</v>
      </c>
      <c r="F74" s="32">
        <v>-0.112342</v>
      </c>
      <c r="G74" s="18" t="s">
        <v>53</v>
      </c>
      <c r="H74" s="32">
        <v>-0.44588800000000001</v>
      </c>
      <c r="I74" s="32">
        <v>0.292661</v>
      </c>
      <c r="J74" s="32">
        <v>0.14744099999999999</v>
      </c>
      <c r="K74" s="32">
        <v>0.16295799999999999</v>
      </c>
      <c r="L74" s="32">
        <v>0.58774400000000004</v>
      </c>
      <c r="M74" s="32">
        <v>0.52907199999999999</v>
      </c>
      <c r="N74" s="32">
        <v>0.24466499999999999</v>
      </c>
      <c r="O74" s="32">
        <v>0.27424300000000001</v>
      </c>
      <c r="P74" s="32">
        <v>1.785269</v>
      </c>
      <c r="Q74" s="32">
        <v>-0.32532499999999998</v>
      </c>
      <c r="R74" s="32">
        <v>0.128141</v>
      </c>
      <c r="S74" s="32">
        <v>0.42758600000000002</v>
      </c>
      <c r="T74" s="32">
        <v>0.19153200000000001</v>
      </c>
      <c r="U74" s="32">
        <v>-0.28237600000000002</v>
      </c>
      <c r="V74" s="32">
        <v>-0.49152600000000002</v>
      </c>
      <c r="W74" s="32">
        <v>-6.9746000000000002E-2</v>
      </c>
      <c r="X74" s="32">
        <v>0.26285599999999998</v>
      </c>
      <c r="Y74" s="32">
        <v>0.53693299999999999</v>
      </c>
      <c r="Z74" s="32">
        <v>2.8368000000000001E-2</v>
      </c>
      <c r="AA74" s="32">
        <v>-0.36766199999999999</v>
      </c>
      <c r="AB74" s="32">
        <v>-0.40844200000000003</v>
      </c>
      <c r="AC74" s="32">
        <v>2.2788349999999999</v>
      </c>
      <c r="AD74" s="32">
        <v>5.6723749999999997</v>
      </c>
      <c r="AE74" s="32">
        <v>-3.7812999999999999E-2</v>
      </c>
    </row>
    <row r="75" spans="1:31" x14ac:dyDescent="0.15">
      <c r="A75" s="4"/>
      <c r="B75" s="4"/>
      <c r="C75" s="4"/>
      <c r="D75" s="20"/>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spans="1:31" ht="12" x14ac:dyDescent="0.15">
      <c r="A76" s="4" t="s">
        <v>784</v>
      </c>
      <c r="B76" s="18" t="s">
        <v>53</v>
      </c>
      <c r="C76" s="32">
        <v>0.23153199999999999</v>
      </c>
      <c r="D76" s="20" t="s">
        <v>50</v>
      </c>
      <c r="E76" s="18" t="s">
        <v>53</v>
      </c>
      <c r="F76" s="32">
        <v>0.47772700000000001</v>
      </c>
      <c r="G76" s="18" t="s">
        <v>53</v>
      </c>
      <c r="H76" s="32">
        <v>-0.15398500000000001</v>
      </c>
      <c r="I76" s="32">
        <v>-0.12213300000000001</v>
      </c>
      <c r="J76" s="32">
        <v>-0.102534</v>
      </c>
      <c r="K76" s="32">
        <v>0.173896</v>
      </c>
      <c r="L76" s="32">
        <v>8.2072999999999993E-2</v>
      </c>
      <c r="M76" s="32">
        <v>0.40667199999999998</v>
      </c>
      <c r="N76" s="32">
        <v>-8.1114000000000006E-2</v>
      </c>
      <c r="O76" s="32">
        <v>0.15602199999999999</v>
      </c>
      <c r="P76" s="32">
        <v>0.42426700000000001</v>
      </c>
      <c r="Q76" s="32">
        <v>0.17819099999999999</v>
      </c>
      <c r="R76" s="32">
        <v>2.2384999999999999E-2</v>
      </c>
      <c r="S76" s="32">
        <v>0.30461700000000003</v>
      </c>
      <c r="T76" s="32">
        <v>0.173148</v>
      </c>
      <c r="U76" s="32">
        <v>-0.25325900000000001</v>
      </c>
      <c r="V76" s="32">
        <v>3.2926999999999998E-2</v>
      </c>
      <c r="W76" s="32">
        <v>-0.16911300000000001</v>
      </c>
      <c r="X76" s="32">
        <v>0.12543099999999999</v>
      </c>
      <c r="Y76" s="32">
        <v>0.103852</v>
      </c>
      <c r="Z76" s="32">
        <v>4.0130000000000001E-3</v>
      </c>
      <c r="AA76" s="32">
        <v>-9.4592999999999997E-2</v>
      </c>
      <c r="AB76" s="32">
        <v>-0.12512599999999999</v>
      </c>
      <c r="AC76" s="32">
        <v>0.791825</v>
      </c>
      <c r="AD76" s="32">
        <v>0.61135600000000001</v>
      </c>
      <c r="AE76" s="32">
        <v>-8.6398000000000003E-2</v>
      </c>
    </row>
    <row r="77" spans="1:31" ht="12" x14ac:dyDescent="0.15">
      <c r="A77" s="4" t="s">
        <v>785</v>
      </c>
      <c r="B77" s="18" t="s">
        <v>53</v>
      </c>
      <c r="C77" s="32">
        <v>-0.22700899999999999</v>
      </c>
      <c r="D77" s="20" t="s">
        <v>50</v>
      </c>
      <c r="E77" s="18" t="s">
        <v>53</v>
      </c>
      <c r="F77" s="32">
        <v>7.6069999999999999E-2</v>
      </c>
      <c r="G77" s="18" t="s">
        <v>53</v>
      </c>
      <c r="H77" s="32">
        <v>3.8640000000000001E-2</v>
      </c>
      <c r="I77" s="32">
        <v>-1.7631000000000001E-2</v>
      </c>
      <c r="J77" s="32">
        <v>0.11712400000000001</v>
      </c>
      <c r="K77" s="32">
        <v>5.4087999999999997E-2</v>
      </c>
      <c r="L77" s="32">
        <v>0.119024</v>
      </c>
      <c r="M77" s="32">
        <v>0.191659</v>
      </c>
      <c r="N77" s="32">
        <v>0.116941</v>
      </c>
      <c r="O77" s="32">
        <v>6.0927000000000002E-2</v>
      </c>
      <c r="P77" s="32">
        <v>0.39445999999999998</v>
      </c>
      <c r="Q77" s="32">
        <v>0.16650899999999999</v>
      </c>
      <c r="R77" s="32">
        <v>-4.0684999999999999E-2</v>
      </c>
      <c r="S77" s="32">
        <v>0.230211</v>
      </c>
      <c r="T77" s="32">
        <v>0.19636799999999999</v>
      </c>
      <c r="U77" s="32">
        <v>7.2930999999999996E-2</v>
      </c>
      <c r="V77" s="32">
        <v>-3.7600000000000001E-2</v>
      </c>
      <c r="W77" s="32">
        <v>9.1607999999999995E-2</v>
      </c>
      <c r="X77" s="32">
        <v>-1.0732999999999999E-2</v>
      </c>
      <c r="Y77" s="32">
        <v>-9.1633000000000006E-2</v>
      </c>
      <c r="Z77" s="32">
        <v>1.2859000000000001E-2</v>
      </c>
      <c r="AA77" s="32">
        <v>7.6245999999999994E-2</v>
      </c>
      <c r="AB77" s="32">
        <v>0.11154799999999999</v>
      </c>
      <c r="AC77" s="32">
        <v>8.3024000000000001E-2</v>
      </c>
      <c r="AD77" s="32">
        <v>0.50727900000000004</v>
      </c>
      <c r="AE77" s="32">
        <v>0.124026</v>
      </c>
    </row>
    <row r="78" spans="1:31" ht="12" x14ac:dyDescent="0.15">
      <c r="A78" s="4" t="s">
        <v>786</v>
      </c>
      <c r="B78" s="18" t="s">
        <v>53</v>
      </c>
      <c r="C78" s="32">
        <v>0.11232499999999999</v>
      </c>
      <c r="D78" s="20" t="s">
        <v>50</v>
      </c>
      <c r="E78" s="18" t="s">
        <v>53</v>
      </c>
      <c r="F78" s="32">
        <v>0.311029</v>
      </c>
      <c r="G78" s="18" t="s">
        <v>53</v>
      </c>
      <c r="H78" s="32">
        <v>1.6730999999999999E-2</v>
      </c>
      <c r="I78" s="32">
        <v>-5.2762999999999997E-2</v>
      </c>
      <c r="J78" s="32">
        <v>-4.4761000000000002E-2</v>
      </c>
      <c r="K78" s="32">
        <v>-1.4253999999999999E-2</v>
      </c>
      <c r="L78" s="32">
        <v>3.7920000000000002E-2</v>
      </c>
      <c r="M78" s="32">
        <v>0.14376800000000001</v>
      </c>
      <c r="N78" s="32">
        <v>0.15387999999999999</v>
      </c>
      <c r="O78" s="32">
        <v>7.2547E-2</v>
      </c>
      <c r="P78" s="32">
        <v>0.138767</v>
      </c>
      <c r="Q78" s="32">
        <v>0.16128400000000001</v>
      </c>
      <c r="R78" s="32">
        <v>0.11797100000000001</v>
      </c>
      <c r="S78" s="32">
        <v>0.207066</v>
      </c>
      <c r="T78" s="32">
        <v>8.9745000000000005E-2</v>
      </c>
      <c r="U78" s="32">
        <v>7.4156E-2</v>
      </c>
      <c r="V78" s="32">
        <v>-8.1008999999999998E-2</v>
      </c>
      <c r="W78" s="32">
        <v>-0.108254</v>
      </c>
      <c r="X78" s="32">
        <v>-7.5944999999999999E-2</v>
      </c>
      <c r="Y78" s="32">
        <v>-8.1226000000000007E-2</v>
      </c>
      <c r="Z78" s="32">
        <v>1.7818000000000001E-2</v>
      </c>
      <c r="AA78" s="32">
        <v>0.10464900000000001</v>
      </c>
      <c r="AB78" s="32">
        <v>9.9728999999999998E-2</v>
      </c>
      <c r="AC78" s="32">
        <v>0.168326</v>
      </c>
      <c r="AD78" s="32">
        <v>0.35008699999999998</v>
      </c>
      <c r="AE78" s="32">
        <v>0.351267</v>
      </c>
    </row>
    <row r="79" spans="1:31" ht="12" x14ac:dyDescent="0.15">
      <c r="A79" s="4" t="s">
        <v>787</v>
      </c>
      <c r="B79" s="18" t="s">
        <v>53</v>
      </c>
      <c r="C79" s="32">
        <v>0.35940100000000003</v>
      </c>
      <c r="D79" s="20" t="s">
        <v>50</v>
      </c>
      <c r="E79" s="18" t="s">
        <v>53</v>
      </c>
      <c r="F79" s="32">
        <v>2.1211000000000001E-2</v>
      </c>
      <c r="G79" s="18" t="s">
        <v>53</v>
      </c>
      <c r="H79" s="32">
        <v>-1.6674999999999999E-2</v>
      </c>
      <c r="I79" s="32">
        <v>7.9240000000000005E-3</v>
      </c>
      <c r="J79" s="32">
        <v>-6.4477999999999994E-2</v>
      </c>
      <c r="K79" s="32">
        <v>3.1144000000000002E-2</v>
      </c>
      <c r="L79" s="32">
        <v>-1.544E-3</v>
      </c>
      <c r="M79" s="32">
        <v>0.20508399999999999</v>
      </c>
      <c r="N79" s="32">
        <v>0.14058100000000001</v>
      </c>
      <c r="O79" s="32">
        <v>6.1519999999999998E-2</v>
      </c>
      <c r="P79" s="32">
        <v>0.29244799999999999</v>
      </c>
      <c r="Q79" s="32">
        <v>0.22381799999999999</v>
      </c>
      <c r="R79" s="32">
        <v>7.3534000000000002E-2</v>
      </c>
      <c r="S79" s="32">
        <v>0.147871</v>
      </c>
      <c r="T79" s="32">
        <v>0.14072999999999999</v>
      </c>
      <c r="U79" s="32">
        <v>7.9516000000000003E-2</v>
      </c>
      <c r="V79" s="32">
        <v>-2.1805000000000001E-2</v>
      </c>
      <c r="W79" s="32">
        <v>-4.2659999999999998E-3</v>
      </c>
      <c r="X79" s="32">
        <v>-9.1689999999999994E-2</v>
      </c>
      <c r="Y79" s="32">
        <v>1.8551999999999999E-2</v>
      </c>
      <c r="Z79" s="32">
        <v>-6.5510000000000004E-3</v>
      </c>
      <c r="AA79" s="32">
        <v>9.7479999999999997E-2</v>
      </c>
      <c r="AB79" s="32">
        <v>2.8673000000000001E-2</v>
      </c>
      <c r="AC79" s="32">
        <v>0.490143</v>
      </c>
      <c r="AD79" s="32">
        <v>0.50679600000000002</v>
      </c>
      <c r="AE79" s="32">
        <v>6.9958999999999993E-2</v>
      </c>
    </row>
    <row r="80" spans="1:31" x14ac:dyDescent="0.15">
      <c r="A80" s="4"/>
      <c r="B80" s="4"/>
      <c r="C80" s="4"/>
      <c r="D80" s="20"/>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spans="1:31" ht="12" x14ac:dyDescent="0.15">
      <c r="A81" s="4" t="s">
        <v>788</v>
      </c>
      <c r="B81" s="18" t="s">
        <v>53</v>
      </c>
      <c r="C81" s="32">
        <v>0.38195899999999999</v>
      </c>
      <c r="D81" s="20" t="s">
        <v>50</v>
      </c>
      <c r="E81" s="18" t="s">
        <v>53</v>
      </c>
      <c r="F81" s="32">
        <v>3.8235999999999999E-2</v>
      </c>
      <c r="G81" s="18" t="s">
        <v>53</v>
      </c>
      <c r="H81" s="32">
        <v>3.8450999999999999E-2</v>
      </c>
      <c r="I81" s="32">
        <v>7.6059999999999999E-3</v>
      </c>
      <c r="J81" s="32">
        <v>2.2683999999999999E-2</v>
      </c>
      <c r="K81" s="32">
        <v>4.5779E-2</v>
      </c>
      <c r="L81" s="32">
        <v>6.2756000000000006E-2</v>
      </c>
      <c r="M81" s="32">
        <v>6.6465999999999997E-2</v>
      </c>
      <c r="N81" s="32">
        <v>5.9212000000000001E-2</v>
      </c>
      <c r="O81" s="32">
        <v>9.4223000000000001E-2</v>
      </c>
      <c r="P81" s="32">
        <v>0.24762100000000001</v>
      </c>
      <c r="Q81" s="32">
        <v>-3.6269999999999997E-2</v>
      </c>
      <c r="R81" s="32">
        <v>0.147813</v>
      </c>
      <c r="S81" s="32">
        <v>0.11938600000000001</v>
      </c>
      <c r="T81" s="32">
        <v>0.126971</v>
      </c>
      <c r="U81" s="32">
        <v>0.119935</v>
      </c>
      <c r="V81" s="32">
        <v>-6.9093000000000002E-2</v>
      </c>
      <c r="W81" s="32">
        <v>5.3591E-2</v>
      </c>
      <c r="X81" s="32">
        <v>-4.2131000000000002E-2</v>
      </c>
      <c r="Y81" s="32">
        <v>-2.9829000000000001E-2</v>
      </c>
      <c r="Z81" s="32">
        <v>-8.5846000000000006E-2</v>
      </c>
      <c r="AA81" s="32">
        <v>1.0250000000000001E-3</v>
      </c>
      <c r="AB81" s="32">
        <v>2.1215000000000001E-2</v>
      </c>
      <c r="AC81" s="32">
        <v>0.55949199999999999</v>
      </c>
      <c r="AD81" s="32">
        <v>0.59383300000000006</v>
      </c>
      <c r="AE81" s="32">
        <v>0.14632400000000001</v>
      </c>
    </row>
    <row r="82" spans="1:31" ht="12" x14ac:dyDescent="0.15">
      <c r="A82" s="4" t="s">
        <v>789</v>
      </c>
      <c r="B82" s="18" t="s">
        <v>53</v>
      </c>
      <c r="C82" s="32">
        <v>0.38195899999999999</v>
      </c>
      <c r="D82" s="20" t="s">
        <v>50</v>
      </c>
      <c r="E82" s="18" t="s">
        <v>53</v>
      </c>
      <c r="F82" s="32">
        <v>3.8235999999999999E-2</v>
      </c>
      <c r="G82" s="18" t="s">
        <v>53</v>
      </c>
      <c r="H82" s="32">
        <v>-3.86E-4</v>
      </c>
      <c r="I82" s="32">
        <v>9.2270000000000008E-3</v>
      </c>
      <c r="J82" s="32">
        <v>2.1600000000000001E-2</v>
      </c>
      <c r="K82" s="32">
        <v>4.7441999999999998E-2</v>
      </c>
      <c r="L82" s="32">
        <v>6.5906999999999993E-2</v>
      </c>
      <c r="M82" s="32">
        <v>7.5675000000000006E-2</v>
      </c>
      <c r="N82" s="32">
        <v>6.4221E-2</v>
      </c>
      <c r="O82" s="32">
        <v>8.8849999999999998E-2</v>
      </c>
      <c r="P82" s="32">
        <v>0.23736699999999999</v>
      </c>
      <c r="Q82" s="32">
        <v>-3.0315999999999999E-2</v>
      </c>
      <c r="R82" s="32">
        <v>0.14382400000000001</v>
      </c>
      <c r="S82" s="32">
        <v>0.11709899999999999</v>
      </c>
      <c r="T82" s="32">
        <v>0.17649100000000001</v>
      </c>
      <c r="U82" s="32">
        <v>0.114328</v>
      </c>
      <c r="V82" s="32">
        <v>-6.0579000000000001E-2</v>
      </c>
      <c r="W82" s="32">
        <v>4.7986000000000001E-2</v>
      </c>
      <c r="X82" s="32">
        <v>-4.0051999999999997E-2</v>
      </c>
      <c r="Y82" s="32">
        <v>-2.5936000000000001E-2</v>
      </c>
      <c r="Z82" s="32">
        <v>-4.6773000000000002E-2</v>
      </c>
      <c r="AA82" s="32">
        <v>3.7199999999999999E-4</v>
      </c>
      <c r="AB82" s="32">
        <v>1.7646999999999999E-2</v>
      </c>
      <c r="AC82" s="32">
        <v>0.49853599999999998</v>
      </c>
      <c r="AD82" s="32">
        <v>0.53908500000000004</v>
      </c>
      <c r="AE82" s="32">
        <v>0.13822400000000001</v>
      </c>
    </row>
    <row r="83" spans="1:31" ht="12" x14ac:dyDescent="0.15">
      <c r="A83" s="4" t="s">
        <v>397</v>
      </c>
      <c r="B83" s="18" t="s">
        <v>53</v>
      </c>
      <c r="C83" s="18" t="s">
        <v>53</v>
      </c>
      <c r="D83" s="20" t="s">
        <v>50</v>
      </c>
      <c r="E83" s="18" t="s">
        <v>53</v>
      </c>
      <c r="F83" s="32">
        <v>0.21751899999999999</v>
      </c>
      <c r="G83" s="18" t="s">
        <v>53</v>
      </c>
      <c r="H83" s="32">
        <v>11.535194000000001</v>
      </c>
      <c r="I83" s="32">
        <v>-4.06E-4</v>
      </c>
      <c r="J83" s="32">
        <v>-1.2340000000000001E-3</v>
      </c>
      <c r="K83" s="32">
        <v>-7.4719999999999995E-2</v>
      </c>
      <c r="L83" s="32">
        <v>0.30895499999999998</v>
      </c>
      <c r="M83" s="32">
        <v>-2.7700000000000001E-4</v>
      </c>
      <c r="N83" s="32">
        <v>0.45541599999999999</v>
      </c>
      <c r="O83" s="32">
        <v>0.40729599999999999</v>
      </c>
      <c r="P83" s="32">
        <v>0.46907399999999999</v>
      </c>
      <c r="Q83" s="32">
        <v>-0.18797</v>
      </c>
      <c r="R83" s="32">
        <v>0.66559000000000001</v>
      </c>
      <c r="S83" s="32">
        <v>-7.6273999999999995E-2</v>
      </c>
      <c r="T83" s="32">
        <v>0.13802600000000001</v>
      </c>
      <c r="U83" s="32">
        <v>2.317E-3</v>
      </c>
      <c r="V83" s="32">
        <v>-9.3091999999999994E-2</v>
      </c>
      <c r="W83" s="32">
        <v>-0.27701399999999998</v>
      </c>
      <c r="X83" s="32">
        <v>0.48288500000000001</v>
      </c>
      <c r="Y83" s="32">
        <v>0.110997</v>
      </c>
      <c r="Z83" s="32">
        <v>-0.25448700000000002</v>
      </c>
      <c r="AA83" s="32">
        <v>-0.186473</v>
      </c>
      <c r="AB83" s="32">
        <v>-0.57319399999999998</v>
      </c>
      <c r="AC83" s="32">
        <v>3.5135369999999999</v>
      </c>
      <c r="AD83" s="32">
        <v>3.9574410000000002</v>
      </c>
      <c r="AE83" s="32">
        <v>-0.53731799999999996</v>
      </c>
    </row>
    <row r="84" spans="1:31" ht="12" x14ac:dyDescent="0.15">
      <c r="A84" s="4" t="s">
        <v>790</v>
      </c>
      <c r="B84" s="18" t="s">
        <v>53</v>
      </c>
      <c r="C84" s="18" t="s">
        <v>53</v>
      </c>
      <c r="D84" s="20" t="s">
        <v>50</v>
      </c>
      <c r="E84" s="18" t="s">
        <v>53</v>
      </c>
      <c r="F84" s="32">
        <v>0.23085600000000001</v>
      </c>
      <c r="G84" s="18" t="s">
        <v>53</v>
      </c>
      <c r="H84" s="32">
        <v>-0.21220800000000001</v>
      </c>
      <c r="I84" s="32">
        <v>-0.48853099999999999</v>
      </c>
      <c r="J84" s="32">
        <v>0.30046499999999998</v>
      </c>
      <c r="K84" s="32">
        <v>0.36591000000000001</v>
      </c>
      <c r="L84" s="32">
        <v>-6.5819000000000003E-2</v>
      </c>
      <c r="M84" s="32">
        <v>2.5675560000000002</v>
      </c>
      <c r="N84" s="32">
        <v>-2.1007999999999999E-2</v>
      </c>
      <c r="O84" s="32">
        <v>-4.6633000000000001E-2</v>
      </c>
      <c r="P84" s="32">
        <v>0.60994800000000005</v>
      </c>
      <c r="Q84" s="32">
        <v>0.31269000000000002</v>
      </c>
      <c r="R84" s="32">
        <v>-0.106957</v>
      </c>
      <c r="S84" s="32">
        <v>0.49143500000000001</v>
      </c>
      <c r="T84" s="32">
        <v>-0.10204000000000001</v>
      </c>
      <c r="U84" s="32">
        <v>-0.141092</v>
      </c>
      <c r="V84" s="32">
        <v>-0.70984700000000001</v>
      </c>
      <c r="W84" s="32">
        <v>-7.3839999999999999E-3</v>
      </c>
      <c r="X84" s="32">
        <v>0.179095</v>
      </c>
      <c r="Y84" s="32">
        <v>8.2992999999999997E-2</v>
      </c>
      <c r="Z84" s="32">
        <v>0.72144399999999997</v>
      </c>
      <c r="AA84" s="32">
        <v>0.31317200000000001</v>
      </c>
      <c r="AB84" s="32">
        <v>2.856E-3</v>
      </c>
      <c r="AC84" s="32">
        <v>0.442139</v>
      </c>
      <c r="AD84" s="32">
        <v>0.94794900000000004</v>
      </c>
      <c r="AE84" s="32">
        <v>0.35430299999999998</v>
      </c>
    </row>
    <row r="85" spans="1:31" ht="12" x14ac:dyDescent="0.15">
      <c r="A85" s="4" t="s">
        <v>791</v>
      </c>
      <c r="B85" s="18" t="s">
        <v>53</v>
      </c>
      <c r="C85" s="18" t="s">
        <v>53</v>
      </c>
      <c r="D85" s="20" t="s">
        <v>50</v>
      </c>
      <c r="E85" s="18" t="s">
        <v>53</v>
      </c>
      <c r="F85" s="18" t="s">
        <v>53</v>
      </c>
      <c r="G85" s="18" t="s">
        <v>53</v>
      </c>
      <c r="H85" s="18" t="s">
        <v>53</v>
      </c>
      <c r="I85" s="32">
        <v>1.540923</v>
      </c>
      <c r="J85" s="32">
        <v>-0.34631400000000001</v>
      </c>
      <c r="K85" s="32">
        <v>-0.82058799999999998</v>
      </c>
      <c r="L85" s="32">
        <v>5.4071720000000001</v>
      </c>
      <c r="M85" s="32" t="s">
        <v>457</v>
      </c>
      <c r="N85" s="32" t="s">
        <v>457</v>
      </c>
      <c r="O85" s="32" t="s">
        <v>457</v>
      </c>
      <c r="P85" s="32">
        <v>0.456231</v>
      </c>
      <c r="Q85" s="32" t="s">
        <v>457</v>
      </c>
      <c r="R85" s="32" t="s">
        <v>457</v>
      </c>
      <c r="S85" s="32">
        <v>-0.806145</v>
      </c>
      <c r="T85" s="32" t="s">
        <v>457</v>
      </c>
      <c r="U85" s="32" t="s">
        <v>457</v>
      </c>
      <c r="V85" s="32">
        <v>0.92571300000000001</v>
      </c>
      <c r="W85" s="32">
        <v>-0.219777</v>
      </c>
      <c r="X85" s="32">
        <v>0.58850599999999997</v>
      </c>
      <c r="Y85" s="32">
        <v>0.26247599999999999</v>
      </c>
      <c r="Z85" s="32">
        <v>-0.66639899999999996</v>
      </c>
      <c r="AA85" s="32">
        <v>-0.87092199999999997</v>
      </c>
      <c r="AB85" s="32" t="s">
        <v>457</v>
      </c>
      <c r="AC85" s="32" t="s">
        <v>457</v>
      </c>
      <c r="AD85" s="32">
        <v>7.297186</v>
      </c>
      <c r="AE85" s="32">
        <v>-0.96338999999999997</v>
      </c>
    </row>
    <row r="86" spans="1:31" ht="12" x14ac:dyDescent="0.15">
      <c r="A86" s="4" t="s">
        <v>792</v>
      </c>
      <c r="B86" s="18" t="s">
        <v>53</v>
      </c>
      <c r="C86" s="18" t="s">
        <v>53</v>
      </c>
      <c r="D86" s="20" t="s">
        <v>50</v>
      </c>
      <c r="E86" s="18" t="s">
        <v>53</v>
      </c>
      <c r="F86" s="18" t="s">
        <v>53</v>
      </c>
      <c r="G86" s="18" t="s">
        <v>53</v>
      </c>
      <c r="H86" s="18" t="s">
        <v>53</v>
      </c>
      <c r="I86" s="32">
        <v>0.99940499999999999</v>
      </c>
      <c r="J86" s="32">
        <v>-0.31422099999999997</v>
      </c>
      <c r="K86" s="32">
        <v>-0.68538500000000002</v>
      </c>
      <c r="L86" s="32">
        <v>2.2536360000000002</v>
      </c>
      <c r="M86" s="32" t="s">
        <v>457</v>
      </c>
      <c r="N86" s="32" t="s">
        <v>457</v>
      </c>
      <c r="O86" s="32" t="s">
        <v>457</v>
      </c>
      <c r="P86" s="32">
        <v>0.35831200000000002</v>
      </c>
      <c r="Q86" s="32" t="s">
        <v>457</v>
      </c>
      <c r="R86" s="32" t="s">
        <v>457</v>
      </c>
      <c r="S86" s="32">
        <v>-0.70172299999999999</v>
      </c>
      <c r="T86" s="32">
        <v>-0.73879099999999998</v>
      </c>
      <c r="U86" s="32">
        <v>16.081085000000002</v>
      </c>
      <c r="V86" s="32">
        <v>0.81055299999999997</v>
      </c>
      <c r="W86" s="32">
        <v>-0.19267799999999999</v>
      </c>
      <c r="X86" s="32">
        <v>0.50076299999999996</v>
      </c>
      <c r="Y86" s="32">
        <v>0.236238</v>
      </c>
      <c r="Z86" s="32">
        <v>-0.63376299999999997</v>
      </c>
      <c r="AA86" s="32">
        <v>-0.72223300000000001</v>
      </c>
      <c r="AB86" s="32" t="s">
        <v>457</v>
      </c>
      <c r="AC86" s="32" t="s">
        <v>457</v>
      </c>
      <c r="AD86" s="32">
        <v>6.4774479999999999</v>
      </c>
      <c r="AE86" s="32">
        <v>-0.94459400000000004</v>
      </c>
    </row>
    <row r="87" spans="1:31" ht="12" x14ac:dyDescent="0.15">
      <c r="A87" s="4" t="s">
        <v>793</v>
      </c>
      <c r="B87" s="18" t="s">
        <v>53</v>
      </c>
      <c r="C87" s="18" t="s">
        <v>53</v>
      </c>
      <c r="D87" s="20" t="s">
        <v>50</v>
      </c>
      <c r="E87" s="18" t="s">
        <v>53</v>
      </c>
      <c r="F87" s="18" t="s">
        <v>53</v>
      </c>
      <c r="G87" s="18" t="s">
        <v>53</v>
      </c>
      <c r="H87" s="32">
        <v>-0.43956099999999998</v>
      </c>
      <c r="I87" s="32">
        <v>9.8039000000000001E-2</v>
      </c>
      <c r="J87" s="32">
        <v>0.35714200000000002</v>
      </c>
      <c r="K87" s="32">
        <v>0.15789400000000001</v>
      </c>
      <c r="L87" s="32">
        <v>1.068181</v>
      </c>
      <c r="M87" s="32">
        <v>0.53296699999999997</v>
      </c>
      <c r="N87" s="32">
        <v>0.24981999999999999</v>
      </c>
      <c r="O87" s="32">
        <v>0.27502100000000002</v>
      </c>
      <c r="P87" s="32">
        <v>1.7851999999999999</v>
      </c>
      <c r="Q87" s="32">
        <v>-0.49826399999999998</v>
      </c>
      <c r="R87" s="32">
        <v>0.16835600000000001</v>
      </c>
      <c r="S87" s="32">
        <v>0.42829499999999998</v>
      </c>
      <c r="T87" s="32">
        <v>0.18942899999999999</v>
      </c>
      <c r="U87" s="32">
        <v>-0.28040900000000002</v>
      </c>
      <c r="V87" s="32">
        <v>-0.36556300000000003</v>
      </c>
      <c r="W87" s="32">
        <v>-0.28064</v>
      </c>
      <c r="X87" s="32">
        <v>1.6108640000000001</v>
      </c>
      <c r="Y87" s="32">
        <v>0.53678800000000004</v>
      </c>
      <c r="Z87" s="32">
        <v>2.8368999999999998E-2</v>
      </c>
      <c r="AA87" s="32">
        <v>-0.36766300000000002</v>
      </c>
      <c r="AB87" s="32">
        <v>-0.82256099999999999</v>
      </c>
      <c r="AC87" s="32">
        <v>2.462933</v>
      </c>
      <c r="AD87" s="32">
        <v>15.849838</v>
      </c>
      <c r="AE87" s="32">
        <v>-0.34421200000000002</v>
      </c>
    </row>
    <row r="88" spans="1:31" x14ac:dyDescent="0.15">
      <c r="A88" s="4"/>
      <c r="B88" s="4"/>
      <c r="C88" s="4"/>
      <c r="D88" s="20"/>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spans="1:31" x14ac:dyDescent="0.15">
      <c r="A89" s="9" t="s">
        <v>794</v>
      </c>
      <c r="B89" s="4"/>
      <c r="C89" s="4"/>
      <c r="D89" s="20" t="s">
        <v>50</v>
      </c>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spans="1:31" ht="12" x14ac:dyDescent="0.15">
      <c r="A90" s="4" t="s">
        <v>149</v>
      </c>
      <c r="B90" s="18" t="s">
        <v>53</v>
      </c>
      <c r="C90" s="18" t="s">
        <v>53</v>
      </c>
      <c r="D90" s="20" t="s">
        <v>50</v>
      </c>
      <c r="E90" s="18" t="s">
        <v>53</v>
      </c>
      <c r="F90" s="18" t="s">
        <v>53</v>
      </c>
      <c r="G90" s="32">
        <v>-1.9266999999999999E-2</v>
      </c>
      <c r="H90" s="18" t="s">
        <v>53</v>
      </c>
      <c r="I90" s="32">
        <v>3.2618000000000001E-2</v>
      </c>
      <c r="J90" s="32">
        <v>5.0553000000000001E-2</v>
      </c>
      <c r="K90" s="32">
        <v>0.14635200000000001</v>
      </c>
      <c r="L90" s="32">
        <v>0.19323299999999999</v>
      </c>
      <c r="M90" s="32">
        <v>0.13803199999999999</v>
      </c>
      <c r="N90" s="32">
        <v>0.15004000000000001</v>
      </c>
      <c r="O90" s="32">
        <v>0.15126400000000001</v>
      </c>
      <c r="P90" s="32">
        <v>0.304286</v>
      </c>
      <c r="Q90" s="32">
        <v>0.10067</v>
      </c>
      <c r="R90" s="32">
        <v>1.5741000000000002E-2</v>
      </c>
      <c r="S90" s="32">
        <v>0.221135</v>
      </c>
      <c r="T90" s="32">
        <v>0.152003</v>
      </c>
      <c r="U90" s="32">
        <v>1.3394E-2</v>
      </c>
      <c r="V90" s="32">
        <v>-8.9405999999999999E-2</v>
      </c>
      <c r="W90" s="32">
        <v>-0.114288</v>
      </c>
      <c r="X90" s="32">
        <v>-1.8766999999999999E-2</v>
      </c>
      <c r="Y90" s="32">
        <v>0.117233</v>
      </c>
      <c r="Z90" s="32">
        <v>8.0901000000000001E-2</v>
      </c>
      <c r="AA90" s="32">
        <v>-5.0812999999999997E-2</v>
      </c>
      <c r="AB90" s="32">
        <v>-0.104452</v>
      </c>
      <c r="AC90" s="32">
        <v>0.21352599999999999</v>
      </c>
      <c r="AD90" s="32">
        <v>1.427762</v>
      </c>
      <c r="AE90" s="32">
        <v>1.013279</v>
      </c>
    </row>
    <row r="91" spans="1:31" ht="12" x14ac:dyDescent="0.15">
      <c r="A91" s="4" t="s">
        <v>151</v>
      </c>
      <c r="B91" s="18" t="s">
        <v>53</v>
      </c>
      <c r="C91" s="18" t="s">
        <v>53</v>
      </c>
      <c r="D91" s="20" t="s">
        <v>50</v>
      </c>
      <c r="E91" s="18" t="s">
        <v>53</v>
      </c>
      <c r="F91" s="18" t="s">
        <v>53</v>
      </c>
      <c r="G91" s="32">
        <v>2.5357000000000001E-2</v>
      </c>
      <c r="H91" s="18" t="s">
        <v>53</v>
      </c>
      <c r="I91" s="32">
        <v>-2.7333E-2</v>
      </c>
      <c r="J91" s="32">
        <v>6.8443000000000004E-2</v>
      </c>
      <c r="K91" s="32">
        <v>8.0248E-2</v>
      </c>
      <c r="L91" s="32">
        <v>0.17502400000000001</v>
      </c>
      <c r="M91" s="32">
        <v>0.32893099999999997</v>
      </c>
      <c r="N91" s="32">
        <v>0.26897500000000002</v>
      </c>
      <c r="O91" s="32">
        <v>0.158862</v>
      </c>
      <c r="P91" s="32">
        <v>0.57727799999999996</v>
      </c>
      <c r="Q91" s="32">
        <v>0.277559</v>
      </c>
      <c r="R91" s="32">
        <v>-6.3428999999999999E-2</v>
      </c>
      <c r="S91" s="32">
        <v>0.27016000000000001</v>
      </c>
      <c r="T91" s="32">
        <v>0.28293600000000002</v>
      </c>
      <c r="U91" s="32">
        <v>-8.1601999999999994E-2</v>
      </c>
      <c r="V91" s="32">
        <v>-0.24834400000000001</v>
      </c>
      <c r="W91" s="32">
        <v>-0.13264599999999999</v>
      </c>
      <c r="X91" s="32">
        <v>2.3837000000000001E-2</v>
      </c>
      <c r="Y91" s="32">
        <v>0.185279</v>
      </c>
      <c r="Z91" s="32">
        <v>0.13070999999999999</v>
      </c>
      <c r="AA91" s="32">
        <v>-0.14297399999999999</v>
      </c>
      <c r="AB91" s="32">
        <v>-0.213281</v>
      </c>
      <c r="AC91" s="32">
        <v>0.395148</v>
      </c>
      <c r="AD91" s="32">
        <v>2.4467759999999998</v>
      </c>
      <c r="AE91" s="32">
        <v>1.519682</v>
      </c>
    </row>
    <row r="92" spans="1:31" ht="12" x14ac:dyDescent="0.15">
      <c r="A92" s="4" t="s">
        <v>779</v>
      </c>
      <c r="B92" s="18" t="s">
        <v>53</v>
      </c>
      <c r="C92" s="18" t="s">
        <v>53</v>
      </c>
      <c r="D92" s="20" t="s">
        <v>50</v>
      </c>
      <c r="E92" s="18" t="s">
        <v>53</v>
      </c>
      <c r="F92" s="18" t="s">
        <v>53</v>
      </c>
      <c r="G92" s="32">
        <v>0.123531</v>
      </c>
      <c r="H92" s="18" t="s">
        <v>53</v>
      </c>
      <c r="I92" s="32">
        <v>-1.5914999999999999E-2</v>
      </c>
      <c r="J92" s="32">
        <v>5.6589E-2</v>
      </c>
      <c r="K92" s="32">
        <v>4.1465000000000002E-2</v>
      </c>
      <c r="L92" s="32">
        <v>0.128192</v>
      </c>
      <c r="M92" s="32">
        <v>0.299788</v>
      </c>
      <c r="N92" s="32">
        <v>0.29488500000000001</v>
      </c>
      <c r="O92" s="32">
        <v>0.18602099999999999</v>
      </c>
      <c r="P92" s="32">
        <v>0.54478400000000005</v>
      </c>
      <c r="Q92" s="32">
        <v>0.29043200000000002</v>
      </c>
      <c r="R92" s="32">
        <v>-5.9033000000000002E-2</v>
      </c>
      <c r="S92" s="32">
        <v>0.26587300000000003</v>
      </c>
      <c r="T92" s="32">
        <v>0.29366700000000001</v>
      </c>
      <c r="U92" s="32">
        <v>-8.2894999999999996E-2</v>
      </c>
      <c r="V92" s="32">
        <v>-0.209592</v>
      </c>
      <c r="W92" s="32">
        <v>-6.8942000000000003E-2</v>
      </c>
      <c r="X92" s="32">
        <v>4.7491999999999999E-2</v>
      </c>
      <c r="Y92" s="32">
        <v>0.13414699999999999</v>
      </c>
      <c r="Z92" s="32">
        <v>8.6545999999999998E-2</v>
      </c>
      <c r="AA92" s="32">
        <v>-0.15626899999999999</v>
      </c>
      <c r="AB92" s="32">
        <v>-0.25029699999999999</v>
      </c>
      <c r="AC92" s="32">
        <v>0.33960000000000001</v>
      </c>
      <c r="AD92" s="32">
        <v>2.4107750000000001</v>
      </c>
      <c r="AE92" s="32">
        <v>1.5167600000000001</v>
      </c>
    </row>
    <row r="93" spans="1:31" ht="12" x14ac:dyDescent="0.15">
      <c r="A93" s="4" t="s">
        <v>780</v>
      </c>
      <c r="B93" s="18" t="s">
        <v>53</v>
      </c>
      <c r="C93" s="18" t="s">
        <v>53</v>
      </c>
      <c r="D93" s="20" t="s">
        <v>50</v>
      </c>
      <c r="E93" s="18" t="s">
        <v>53</v>
      </c>
      <c r="F93" s="18" t="s">
        <v>53</v>
      </c>
      <c r="G93" s="32">
        <v>6.7337999999999995E-2</v>
      </c>
      <c r="H93" s="18" t="s">
        <v>53</v>
      </c>
      <c r="I93" s="32">
        <v>-5.8846999999999997E-2</v>
      </c>
      <c r="J93" s="32">
        <v>0.109192</v>
      </c>
      <c r="K93" s="32">
        <v>8.4132999999999999E-2</v>
      </c>
      <c r="L93" s="32">
        <v>0.20741200000000001</v>
      </c>
      <c r="M93" s="32">
        <v>0.44198599999999999</v>
      </c>
      <c r="N93" s="32">
        <v>0.34056199999999998</v>
      </c>
      <c r="O93" s="32">
        <v>0.187671</v>
      </c>
      <c r="P93" s="32">
        <v>0.69206100000000004</v>
      </c>
      <c r="Q93" s="32">
        <v>0.32873999999999998</v>
      </c>
      <c r="R93" s="32">
        <v>-9.8640000000000005E-2</v>
      </c>
      <c r="S93" s="32">
        <v>0.28632800000000003</v>
      </c>
      <c r="T93" s="32">
        <v>0.32697199999999998</v>
      </c>
      <c r="U93" s="32">
        <v>-0.113832</v>
      </c>
      <c r="V93" s="32">
        <v>-0.30566700000000002</v>
      </c>
      <c r="W93" s="32">
        <v>-0.19414600000000001</v>
      </c>
      <c r="X93" s="32">
        <v>4.1857999999999999E-2</v>
      </c>
      <c r="Y93" s="32">
        <v>0.30825799999999998</v>
      </c>
      <c r="Z93" s="32">
        <v>0.19362399999999999</v>
      </c>
      <c r="AA93" s="32">
        <v>-0.17876600000000001</v>
      </c>
      <c r="AB93" s="32">
        <v>-0.31387199999999998</v>
      </c>
      <c r="AC93" s="32">
        <v>0.45714900000000003</v>
      </c>
      <c r="AD93" s="32">
        <v>3.2026309999999998</v>
      </c>
      <c r="AE93" s="32">
        <v>1.869821</v>
      </c>
    </row>
    <row r="94" spans="1:31" ht="12" x14ac:dyDescent="0.15">
      <c r="A94" s="4" t="s">
        <v>781</v>
      </c>
      <c r="B94" s="18" t="s">
        <v>53</v>
      </c>
      <c r="C94" s="18" t="s">
        <v>53</v>
      </c>
      <c r="D94" s="20" t="s">
        <v>50</v>
      </c>
      <c r="E94" s="18" t="s">
        <v>53</v>
      </c>
      <c r="F94" s="18" t="s">
        <v>53</v>
      </c>
      <c r="G94" s="32">
        <v>6.7219000000000001E-2</v>
      </c>
      <c r="H94" s="18" t="s">
        <v>53</v>
      </c>
      <c r="I94" s="32">
        <v>-5.7407E-2</v>
      </c>
      <c r="J94" s="32">
        <v>0.10867400000000001</v>
      </c>
      <c r="K94" s="32">
        <v>8.2407999999999995E-2</v>
      </c>
      <c r="L94" s="32">
        <v>0.216891</v>
      </c>
      <c r="M94" s="32">
        <v>0.44363000000000002</v>
      </c>
      <c r="N94" s="32">
        <v>0.33190399999999998</v>
      </c>
      <c r="O94" s="32">
        <v>0.18920999999999999</v>
      </c>
      <c r="P94" s="32">
        <v>0.70032399999999995</v>
      </c>
      <c r="Q94" s="32">
        <v>0.330069</v>
      </c>
      <c r="R94" s="32">
        <v>-9.7021999999999997E-2</v>
      </c>
      <c r="S94" s="32">
        <v>0.29244700000000001</v>
      </c>
      <c r="T94" s="32">
        <v>0.32761600000000002</v>
      </c>
      <c r="U94" s="32">
        <v>-0.11384</v>
      </c>
      <c r="V94" s="32">
        <v>-0.30569000000000002</v>
      </c>
      <c r="W94" s="32">
        <v>-0.19415199999999999</v>
      </c>
      <c r="X94" s="32">
        <v>4.1463E-2</v>
      </c>
      <c r="Y94" s="32">
        <v>0.30829699999999999</v>
      </c>
      <c r="Z94" s="32">
        <v>0.19394400000000001</v>
      </c>
      <c r="AA94" s="32">
        <v>-0.17905499999999999</v>
      </c>
      <c r="AB94" s="32">
        <v>-0.32613399999999998</v>
      </c>
      <c r="AC94" s="32">
        <v>0.45138299999999998</v>
      </c>
      <c r="AD94" s="32">
        <v>3.2739400000000001</v>
      </c>
      <c r="AE94" s="32">
        <v>1.88758</v>
      </c>
    </row>
    <row r="95" spans="1:31" ht="12" x14ac:dyDescent="0.15">
      <c r="A95" s="4" t="s">
        <v>178</v>
      </c>
      <c r="B95" s="18" t="s">
        <v>53</v>
      </c>
      <c r="C95" s="18" t="s">
        <v>53</v>
      </c>
      <c r="D95" s="20" t="s">
        <v>50</v>
      </c>
      <c r="E95" s="18" t="s">
        <v>53</v>
      </c>
      <c r="F95" s="18" t="s">
        <v>53</v>
      </c>
      <c r="G95" s="32">
        <v>-0.102935</v>
      </c>
      <c r="H95" s="18" t="s">
        <v>53</v>
      </c>
      <c r="I95" s="32">
        <v>-0.14496700000000001</v>
      </c>
      <c r="J95" s="32">
        <v>0.190445</v>
      </c>
      <c r="K95" s="32">
        <v>0.16064500000000001</v>
      </c>
      <c r="L95" s="32">
        <v>0.36557200000000001</v>
      </c>
      <c r="M95" s="32">
        <v>0.50744900000000004</v>
      </c>
      <c r="N95" s="32">
        <v>0.35622999999999999</v>
      </c>
      <c r="O95" s="32">
        <v>0.26677699999999999</v>
      </c>
      <c r="P95" s="32">
        <v>0.85967800000000005</v>
      </c>
      <c r="Q95" s="32">
        <v>0.35956500000000002</v>
      </c>
      <c r="R95" s="32">
        <v>-0.1242</v>
      </c>
      <c r="S95" s="32">
        <v>0.27706599999999998</v>
      </c>
      <c r="T95" s="32">
        <v>0.30285800000000002</v>
      </c>
      <c r="U95" s="32">
        <v>-7.4560000000000001E-2</v>
      </c>
      <c r="V95" s="32">
        <v>-0.39041100000000001</v>
      </c>
      <c r="W95" s="32">
        <v>-0.31217699999999998</v>
      </c>
      <c r="X95" s="32">
        <v>7.4296000000000001E-2</v>
      </c>
      <c r="Y95" s="32">
        <v>0.381357</v>
      </c>
      <c r="Z95" s="32">
        <v>0.25220599999999999</v>
      </c>
      <c r="AA95" s="32">
        <v>-0.190694</v>
      </c>
      <c r="AB95" s="32">
        <v>-0.38287100000000002</v>
      </c>
      <c r="AC95" s="32">
        <v>0.45274599999999998</v>
      </c>
      <c r="AD95" s="32">
        <v>3.821787</v>
      </c>
      <c r="AE95" s="32">
        <v>1.9646220000000001</v>
      </c>
    </row>
    <row r="96" spans="1:31" ht="12" x14ac:dyDescent="0.15">
      <c r="A96" s="4" t="s">
        <v>183</v>
      </c>
      <c r="B96" s="18" t="s">
        <v>53</v>
      </c>
      <c r="C96" s="18" t="s">
        <v>53</v>
      </c>
      <c r="D96" s="20" t="s">
        <v>50</v>
      </c>
      <c r="E96" s="18" t="s">
        <v>53</v>
      </c>
      <c r="F96" s="18" t="s">
        <v>53</v>
      </c>
      <c r="G96" s="32">
        <v>-0.121743</v>
      </c>
      <c r="H96" s="18" t="s">
        <v>53</v>
      </c>
      <c r="I96" s="32">
        <v>-0.208706</v>
      </c>
      <c r="J96" s="32">
        <v>0.217887</v>
      </c>
      <c r="K96" s="32">
        <v>0.246255</v>
      </c>
      <c r="L96" s="32">
        <v>0.35885099999999998</v>
      </c>
      <c r="M96" s="32">
        <v>0.55813299999999999</v>
      </c>
      <c r="N96" s="32">
        <v>0.37955800000000001</v>
      </c>
      <c r="O96" s="32">
        <v>0.25936700000000001</v>
      </c>
      <c r="P96" s="32">
        <v>0.883907</v>
      </c>
      <c r="Q96" s="32">
        <v>0.370842</v>
      </c>
      <c r="R96" s="32">
        <v>-0.12701699999999999</v>
      </c>
      <c r="S96" s="32">
        <v>0.27013799999999999</v>
      </c>
      <c r="T96" s="32">
        <v>0.303398</v>
      </c>
      <c r="U96" s="32">
        <v>-7.4853000000000003E-2</v>
      </c>
      <c r="V96" s="32">
        <v>-0.39592100000000002</v>
      </c>
      <c r="W96" s="32">
        <v>-0.31316699999999997</v>
      </c>
      <c r="X96" s="32">
        <v>8.3867999999999998E-2</v>
      </c>
      <c r="Y96" s="32">
        <v>0.393175</v>
      </c>
      <c r="Z96" s="32">
        <v>0.25716899999999998</v>
      </c>
      <c r="AA96" s="32">
        <v>-0.19361200000000001</v>
      </c>
      <c r="AB96" s="32">
        <v>-0.388405</v>
      </c>
      <c r="AC96" s="32">
        <v>0.45088899999999998</v>
      </c>
      <c r="AD96" s="32">
        <v>3.872779</v>
      </c>
      <c r="AE96" s="32">
        <v>1.991269</v>
      </c>
    </row>
    <row r="97" spans="1:31" ht="12" x14ac:dyDescent="0.15">
      <c r="A97" s="4" t="s">
        <v>782</v>
      </c>
      <c r="B97" s="18" t="s">
        <v>53</v>
      </c>
      <c r="C97" s="18" t="s">
        <v>53</v>
      </c>
      <c r="D97" s="20" t="s">
        <v>50</v>
      </c>
      <c r="E97" s="18" t="s">
        <v>53</v>
      </c>
      <c r="F97" s="18" t="s">
        <v>53</v>
      </c>
      <c r="G97" s="32">
        <v>-0.14261699999999999</v>
      </c>
      <c r="H97" s="18" t="s">
        <v>53</v>
      </c>
      <c r="I97" s="32">
        <v>-0.122142</v>
      </c>
      <c r="J97" s="32">
        <v>0.24809800000000001</v>
      </c>
      <c r="K97" s="32">
        <v>0.23774999999999999</v>
      </c>
      <c r="L97" s="32">
        <v>0.36465399999999998</v>
      </c>
      <c r="M97" s="32">
        <v>0.61768699999999999</v>
      </c>
      <c r="N97" s="32">
        <v>0.45966299999999999</v>
      </c>
      <c r="O97" s="32">
        <v>0.19852800000000001</v>
      </c>
      <c r="P97" s="32">
        <v>0.78707899999999997</v>
      </c>
      <c r="Q97" s="32">
        <v>0.35543799999999998</v>
      </c>
      <c r="R97" s="32">
        <v>-0.102199</v>
      </c>
      <c r="S97" s="32">
        <v>0.318523</v>
      </c>
      <c r="T97" s="32">
        <v>0.33095799999999997</v>
      </c>
      <c r="U97" s="32">
        <v>-0.13375000000000001</v>
      </c>
      <c r="V97" s="32">
        <v>-0.33813100000000001</v>
      </c>
      <c r="W97" s="32">
        <v>-0.23406199999999999</v>
      </c>
      <c r="X97" s="32">
        <v>6.9903000000000007E-2</v>
      </c>
      <c r="Y97" s="32">
        <v>0.41278700000000002</v>
      </c>
      <c r="Z97" s="32">
        <v>0.201156</v>
      </c>
      <c r="AA97" s="32">
        <v>-0.20891199999999999</v>
      </c>
      <c r="AB97" s="32">
        <v>-0.38952399999999998</v>
      </c>
      <c r="AC97" s="32">
        <v>0.45436399999999999</v>
      </c>
      <c r="AD97" s="32">
        <v>3.8704299999999998</v>
      </c>
      <c r="AE97" s="32">
        <v>2.1664180000000002</v>
      </c>
    </row>
    <row r="98" spans="1:31" ht="12" x14ac:dyDescent="0.15">
      <c r="A98" s="4" t="s">
        <v>783</v>
      </c>
      <c r="B98" s="18" t="s">
        <v>53</v>
      </c>
      <c r="C98" s="18" t="s">
        <v>53</v>
      </c>
      <c r="D98" s="20" t="s">
        <v>50</v>
      </c>
      <c r="E98" s="18" t="s">
        <v>53</v>
      </c>
      <c r="F98" s="18" t="s">
        <v>53</v>
      </c>
      <c r="G98" s="32">
        <v>-0.152725</v>
      </c>
      <c r="H98" s="18" t="s">
        <v>53</v>
      </c>
      <c r="I98" s="32">
        <v>-0.153667</v>
      </c>
      <c r="J98" s="32">
        <v>0.217889</v>
      </c>
      <c r="K98" s="32">
        <v>0.15517400000000001</v>
      </c>
      <c r="L98" s="32">
        <v>0.35885299999999998</v>
      </c>
      <c r="M98" s="32">
        <v>0.55813199999999996</v>
      </c>
      <c r="N98" s="32">
        <v>0.37955899999999998</v>
      </c>
      <c r="O98" s="32">
        <v>0.25936700000000001</v>
      </c>
      <c r="P98" s="32">
        <v>0.88390800000000003</v>
      </c>
      <c r="Q98" s="32">
        <v>0.37082199999999998</v>
      </c>
      <c r="R98" s="32">
        <v>-0.12757299999999999</v>
      </c>
      <c r="S98" s="32">
        <v>0.26906200000000002</v>
      </c>
      <c r="T98" s="32">
        <v>0.30423</v>
      </c>
      <c r="U98" s="32">
        <v>-7.5299000000000005E-2</v>
      </c>
      <c r="V98" s="32">
        <v>-0.39593600000000001</v>
      </c>
      <c r="W98" s="32">
        <v>-0.31224299999999999</v>
      </c>
      <c r="X98" s="32">
        <v>8.3871000000000001E-2</v>
      </c>
      <c r="Y98" s="32">
        <v>0.39317099999999999</v>
      </c>
      <c r="Z98" s="32">
        <v>0.257193</v>
      </c>
      <c r="AA98" s="32">
        <v>-0.193603</v>
      </c>
      <c r="AB98" s="32">
        <v>-0.38839099999999999</v>
      </c>
      <c r="AC98" s="32">
        <v>0.39270300000000002</v>
      </c>
      <c r="AD98" s="32">
        <v>3.677352</v>
      </c>
      <c r="AE98" s="32">
        <v>1.9615880000000001</v>
      </c>
    </row>
    <row r="99" spans="1:31" x14ac:dyDescent="0.15">
      <c r="A99" s="4"/>
      <c r="B99" s="4"/>
      <c r="C99" s="4"/>
      <c r="D99" s="20"/>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spans="1:31" ht="12" x14ac:dyDescent="0.15">
      <c r="A100" s="4" t="s">
        <v>784</v>
      </c>
      <c r="B100" s="18" t="s">
        <v>53</v>
      </c>
      <c r="C100" s="18" t="s">
        <v>53</v>
      </c>
      <c r="D100" s="20" t="s">
        <v>50</v>
      </c>
      <c r="E100" s="18" t="s">
        <v>53</v>
      </c>
      <c r="F100" s="18" t="s">
        <v>53</v>
      </c>
      <c r="G100" s="32">
        <v>0.16631799999999999</v>
      </c>
      <c r="H100" s="18" t="s">
        <v>53</v>
      </c>
      <c r="I100" s="32">
        <v>-0.13820499999999999</v>
      </c>
      <c r="J100" s="32">
        <v>-0.112387</v>
      </c>
      <c r="K100" s="32">
        <v>2.6417E-2</v>
      </c>
      <c r="L100" s="32">
        <v>0.12705</v>
      </c>
      <c r="M100" s="32">
        <v>0.23374300000000001</v>
      </c>
      <c r="N100" s="32">
        <v>0.13691300000000001</v>
      </c>
      <c r="O100" s="32">
        <v>3.0655999999999999E-2</v>
      </c>
      <c r="P100" s="32">
        <v>0.28315400000000002</v>
      </c>
      <c r="Q100" s="32">
        <v>0.2954</v>
      </c>
      <c r="R100" s="32">
        <v>9.7527000000000003E-2</v>
      </c>
      <c r="S100" s="32">
        <v>0.15491199999999999</v>
      </c>
      <c r="T100" s="32">
        <v>0.23713699999999999</v>
      </c>
      <c r="U100" s="32">
        <v>-6.4031000000000005E-2</v>
      </c>
      <c r="V100" s="32">
        <v>-0.12174599999999999</v>
      </c>
      <c r="W100" s="32">
        <v>-7.3583999999999997E-2</v>
      </c>
      <c r="X100" s="32">
        <v>-3.2990999999999999E-2</v>
      </c>
      <c r="Y100" s="32">
        <v>0.11459</v>
      </c>
      <c r="Z100" s="32">
        <v>5.2748999999999997E-2</v>
      </c>
      <c r="AA100" s="32">
        <v>-4.6564000000000001E-2</v>
      </c>
      <c r="AB100" s="32">
        <v>-0.10999</v>
      </c>
      <c r="AC100" s="32">
        <v>0.25204700000000002</v>
      </c>
      <c r="AD100" s="32">
        <v>0.69919600000000004</v>
      </c>
      <c r="AE100" s="32">
        <v>0.39849400000000001</v>
      </c>
    </row>
    <row r="101" spans="1:31" ht="12" x14ac:dyDescent="0.15">
      <c r="A101" s="4" t="s">
        <v>785</v>
      </c>
      <c r="B101" s="18" t="s">
        <v>53</v>
      </c>
      <c r="C101" s="18" t="s">
        <v>53</v>
      </c>
      <c r="D101" s="20" t="s">
        <v>50</v>
      </c>
      <c r="E101" s="18" t="s">
        <v>53</v>
      </c>
      <c r="F101" s="18" t="s">
        <v>53</v>
      </c>
      <c r="G101" s="32">
        <v>8.9754E-2</v>
      </c>
      <c r="H101" s="18" t="s">
        <v>53</v>
      </c>
      <c r="I101" s="32">
        <v>1.0113E-2</v>
      </c>
      <c r="J101" s="32">
        <v>4.7581999999999999E-2</v>
      </c>
      <c r="K101" s="32">
        <v>8.5149000000000002E-2</v>
      </c>
      <c r="L101" s="32">
        <v>8.6070999999999995E-2</v>
      </c>
      <c r="M101" s="32">
        <v>0.15477099999999999</v>
      </c>
      <c r="N101" s="32">
        <v>0.153695</v>
      </c>
      <c r="O101" s="32">
        <v>8.8574E-2</v>
      </c>
      <c r="P101" s="32">
        <v>0.21631500000000001</v>
      </c>
      <c r="Q101" s="32">
        <v>0.27540199999999998</v>
      </c>
      <c r="R101" s="32">
        <v>5.7852000000000001E-2</v>
      </c>
      <c r="S101" s="32">
        <v>8.6351999999999998E-2</v>
      </c>
      <c r="T101" s="32">
        <v>0.213171</v>
      </c>
      <c r="U101" s="32">
        <v>0.13297</v>
      </c>
      <c r="V101" s="32">
        <v>1.6164000000000001E-2</v>
      </c>
      <c r="W101" s="32">
        <v>2.4969999999999999E-2</v>
      </c>
      <c r="X101" s="32">
        <v>3.9178999999999999E-2</v>
      </c>
      <c r="Y101" s="32">
        <v>-5.2046000000000002E-2</v>
      </c>
      <c r="Z101" s="32">
        <v>-4.0808999999999998E-2</v>
      </c>
      <c r="AA101" s="32">
        <v>4.4070999999999999E-2</v>
      </c>
      <c r="AB101" s="32">
        <v>9.3755000000000005E-2</v>
      </c>
      <c r="AC101" s="32">
        <v>9.7194000000000003E-2</v>
      </c>
      <c r="AD101" s="32">
        <v>0.27766200000000002</v>
      </c>
      <c r="AE101" s="32">
        <v>0.29616199999999998</v>
      </c>
    </row>
    <row r="102" spans="1:31" ht="12" x14ac:dyDescent="0.15">
      <c r="A102" s="4" t="s">
        <v>786</v>
      </c>
      <c r="B102" s="18" t="s">
        <v>53</v>
      </c>
      <c r="C102" s="18" t="s">
        <v>53</v>
      </c>
      <c r="D102" s="20" t="s">
        <v>50</v>
      </c>
      <c r="E102" s="18" t="s">
        <v>53</v>
      </c>
      <c r="F102" s="18" t="s">
        <v>53</v>
      </c>
      <c r="G102" s="32">
        <v>3.6811999999999998E-2</v>
      </c>
      <c r="H102" s="18" t="s">
        <v>53</v>
      </c>
      <c r="I102" s="32">
        <v>-1.8631000000000002E-2</v>
      </c>
      <c r="J102" s="32">
        <v>-4.8770000000000001E-2</v>
      </c>
      <c r="K102" s="32">
        <v>-2.9627000000000001E-2</v>
      </c>
      <c r="L102" s="32">
        <v>1.1497E-2</v>
      </c>
      <c r="M102" s="32">
        <v>8.9560000000000001E-2</v>
      </c>
      <c r="N102" s="32">
        <v>0.148813</v>
      </c>
      <c r="O102" s="32">
        <v>0.112471</v>
      </c>
      <c r="P102" s="32">
        <v>0.10516200000000001</v>
      </c>
      <c r="Q102" s="32">
        <v>0.14997099999999999</v>
      </c>
      <c r="R102" s="32">
        <v>0.13942199999999999</v>
      </c>
      <c r="S102" s="32">
        <v>0.161665</v>
      </c>
      <c r="T102" s="32">
        <v>0.14690700000000001</v>
      </c>
      <c r="U102" s="32">
        <v>8.1922999999999996E-2</v>
      </c>
      <c r="V102" s="32">
        <v>-6.4510000000000001E-3</v>
      </c>
      <c r="W102" s="32">
        <v>-9.4733999999999999E-2</v>
      </c>
      <c r="X102" s="32">
        <v>-9.2243000000000006E-2</v>
      </c>
      <c r="Y102" s="32">
        <v>-7.8589000000000006E-2</v>
      </c>
      <c r="Z102" s="32">
        <v>-3.2971E-2</v>
      </c>
      <c r="AA102" s="32">
        <v>6.0345999999999997E-2</v>
      </c>
      <c r="AB102" s="32">
        <v>0.102187</v>
      </c>
      <c r="AC102" s="32">
        <v>0.13350899999999999</v>
      </c>
      <c r="AD102" s="32">
        <v>0.25592300000000001</v>
      </c>
      <c r="AE102" s="32">
        <v>0.342447</v>
      </c>
    </row>
    <row r="103" spans="1:31" ht="12" x14ac:dyDescent="0.15">
      <c r="A103" s="4" t="s">
        <v>787</v>
      </c>
      <c r="B103" s="18" t="s">
        <v>53</v>
      </c>
      <c r="C103" s="18" t="s">
        <v>53</v>
      </c>
      <c r="D103" s="20" t="s">
        <v>50</v>
      </c>
      <c r="E103" s="18" t="s">
        <v>53</v>
      </c>
      <c r="F103" s="18" t="s">
        <v>53</v>
      </c>
      <c r="G103" s="32">
        <v>8.5914000000000004E-2</v>
      </c>
      <c r="H103" s="18" t="s">
        <v>53</v>
      </c>
      <c r="I103" s="32">
        <v>-4.4510000000000001E-3</v>
      </c>
      <c r="J103" s="32">
        <v>-2.8951999999999999E-2</v>
      </c>
      <c r="K103" s="32">
        <v>-1.7829999999999999E-2</v>
      </c>
      <c r="L103" s="32">
        <v>1.4669E-2</v>
      </c>
      <c r="M103" s="32">
        <v>9.6916000000000002E-2</v>
      </c>
      <c r="N103" s="32">
        <v>0.17238899999999999</v>
      </c>
      <c r="O103" s="32">
        <v>0.100341</v>
      </c>
      <c r="P103" s="32">
        <v>0.17130699999999999</v>
      </c>
      <c r="Q103" s="32">
        <v>0.25766499999999998</v>
      </c>
      <c r="R103" s="32">
        <v>0.14621600000000001</v>
      </c>
      <c r="S103" s="32">
        <v>0.110081</v>
      </c>
      <c r="T103" s="32">
        <v>0.14429500000000001</v>
      </c>
      <c r="U103" s="32">
        <v>0.10970100000000001</v>
      </c>
      <c r="V103" s="32">
        <v>2.7608000000000001E-2</v>
      </c>
      <c r="W103" s="32">
        <v>-1.3074000000000001E-2</v>
      </c>
      <c r="X103" s="32">
        <v>-4.8981999999999998E-2</v>
      </c>
      <c r="Y103" s="32">
        <v>-3.8147E-2</v>
      </c>
      <c r="Z103" s="32">
        <v>5.9230000000000003E-3</v>
      </c>
      <c r="AA103" s="32">
        <v>4.4170000000000001E-2</v>
      </c>
      <c r="AB103" s="32">
        <v>6.2520000000000006E-2</v>
      </c>
      <c r="AC103" s="32">
        <v>0.238092</v>
      </c>
      <c r="AD103" s="32">
        <v>0.49844699999999997</v>
      </c>
      <c r="AE103" s="32">
        <v>0.26891999999999999</v>
      </c>
    </row>
    <row r="104" spans="1:31" x14ac:dyDescent="0.15">
      <c r="A104" s="4"/>
      <c r="B104" s="4"/>
      <c r="C104" s="4"/>
      <c r="D104" s="20"/>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spans="1:31" ht="12" x14ac:dyDescent="0.15">
      <c r="A105" s="4" t="s">
        <v>788</v>
      </c>
      <c r="B105" s="18" t="s">
        <v>53</v>
      </c>
      <c r="C105" s="18" t="s">
        <v>53</v>
      </c>
      <c r="D105" s="20" t="s">
        <v>50</v>
      </c>
      <c r="E105" s="18" t="s">
        <v>53</v>
      </c>
      <c r="F105" s="18" t="s">
        <v>53</v>
      </c>
      <c r="G105" s="32">
        <v>3.9877999999999997E-2</v>
      </c>
      <c r="H105" s="18" t="s">
        <v>53</v>
      </c>
      <c r="I105" s="32">
        <v>2.2912999999999999E-2</v>
      </c>
      <c r="J105" s="32">
        <v>1.5117E-2</v>
      </c>
      <c r="K105" s="32">
        <v>3.4167999999999997E-2</v>
      </c>
      <c r="L105" s="32">
        <v>5.4233000000000003E-2</v>
      </c>
      <c r="M105" s="32">
        <v>6.4610000000000001E-2</v>
      </c>
      <c r="N105" s="32">
        <v>6.2833E-2</v>
      </c>
      <c r="O105" s="32">
        <v>7.6575000000000004E-2</v>
      </c>
      <c r="P105" s="32">
        <v>0.168407</v>
      </c>
      <c r="Q105" s="32">
        <v>9.6527000000000002E-2</v>
      </c>
      <c r="R105" s="32">
        <v>5.1751999999999999E-2</v>
      </c>
      <c r="S105" s="32">
        <v>0.13350999999999999</v>
      </c>
      <c r="T105" s="32">
        <v>0.123172</v>
      </c>
      <c r="U105" s="32">
        <v>0.123447</v>
      </c>
      <c r="V105" s="32">
        <v>2.1055999999999998E-2</v>
      </c>
      <c r="W105" s="32">
        <v>-9.6489999999999996E-3</v>
      </c>
      <c r="X105" s="32">
        <v>4.5909999999999996E-3</v>
      </c>
      <c r="Y105" s="32">
        <v>-3.5999000000000003E-2</v>
      </c>
      <c r="Z105" s="32">
        <v>-5.8254E-2</v>
      </c>
      <c r="AA105" s="32">
        <v>-4.3395999999999997E-2</v>
      </c>
      <c r="AB105" s="32">
        <v>1.107E-2</v>
      </c>
      <c r="AC105" s="32">
        <v>0.26197399999999998</v>
      </c>
      <c r="AD105" s="32">
        <v>0.57657000000000003</v>
      </c>
      <c r="AE105" s="32">
        <v>0.28767199999999998</v>
      </c>
    </row>
    <row r="106" spans="1:31" ht="12" x14ac:dyDescent="0.15">
      <c r="A106" s="4" t="s">
        <v>789</v>
      </c>
      <c r="B106" s="18" t="s">
        <v>53</v>
      </c>
      <c r="C106" s="18" t="s">
        <v>53</v>
      </c>
      <c r="D106" s="20" t="s">
        <v>50</v>
      </c>
      <c r="E106" s="18" t="s">
        <v>53</v>
      </c>
      <c r="F106" s="18" t="s">
        <v>53</v>
      </c>
      <c r="G106" s="32">
        <v>6.9517999999999996E-2</v>
      </c>
      <c r="H106" s="18" t="s">
        <v>53</v>
      </c>
      <c r="I106" s="32">
        <v>4.4089999999999997E-3</v>
      </c>
      <c r="J106" s="32">
        <v>1.5395000000000001E-2</v>
      </c>
      <c r="K106" s="32">
        <v>3.4439999999999998E-2</v>
      </c>
      <c r="L106" s="32">
        <v>5.6633999999999997E-2</v>
      </c>
      <c r="M106" s="32">
        <v>7.0779999999999996E-2</v>
      </c>
      <c r="N106" s="32">
        <v>6.9932999999999995E-2</v>
      </c>
      <c r="O106" s="32">
        <v>7.6466000000000006E-2</v>
      </c>
      <c r="P106" s="32">
        <v>0.16073599999999999</v>
      </c>
      <c r="Q106" s="32">
        <v>9.5379000000000005E-2</v>
      </c>
      <c r="R106" s="32">
        <v>5.3161E-2</v>
      </c>
      <c r="S106" s="32">
        <v>0.130383</v>
      </c>
      <c r="T106" s="32">
        <v>0.14641000000000001</v>
      </c>
      <c r="U106" s="32">
        <v>0.14498800000000001</v>
      </c>
      <c r="V106" s="32">
        <v>2.3144000000000001E-2</v>
      </c>
      <c r="W106" s="32">
        <v>-7.7799999999999996E-3</v>
      </c>
      <c r="X106" s="32">
        <v>3.0019999999999999E-3</v>
      </c>
      <c r="Y106" s="32">
        <v>-3.3019E-2</v>
      </c>
      <c r="Z106" s="32">
        <v>-3.6409999999999998E-2</v>
      </c>
      <c r="AA106" s="32">
        <v>-2.3484999999999999E-2</v>
      </c>
      <c r="AB106" s="32">
        <v>8.9730000000000001E-3</v>
      </c>
      <c r="AC106" s="32">
        <v>0.234902</v>
      </c>
      <c r="AD106" s="32">
        <v>0.518675</v>
      </c>
      <c r="AE106" s="32">
        <v>0.263575</v>
      </c>
    </row>
    <row r="107" spans="1:31" ht="12" x14ac:dyDescent="0.15">
      <c r="A107" s="4" t="s">
        <v>397</v>
      </c>
      <c r="B107" s="18" t="s">
        <v>53</v>
      </c>
      <c r="C107" s="18" t="s">
        <v>53</v>
      </c>
      <c r="D107" s="20" t="s">
        <v>50</v>
      </c>
      <c r="E107" s="18" t="s">
        <v>53</v>
      </c>
      <c r="F107" s="18" t="s">
        <v>53</v>
      </c>
      <c r="G107" s="32">
        <v>-0.65414700000000003</v>
      </c>
      <c r="H107" s="18" t="s">
        <v>53</v>
      </c>
      <c r="I107" s="32">
        <v>2.5397889999999999</v>
      </c>
      <c r="J107" s="32">
        <v>-8.1999999999999998E-4</v>
      </c>
      <c r="K107" s="32">
        <v>-3.8678999999999998E-2</v>
      </c>
      <c r="L107" s="32">
        <v>0.100523</v>
      </c>
      <c r="M107" s="32">
        <v>0.14393700000000001</v>
      </c>
      <c r="N107" s="32">
        <v>0.20624000000000001</v>
      </c>
      <c r="O107" s="32">
        <v>0.43115399999999998</v>
      </c>
      <c r="P107" s="32">
        <v>0.43785400000000002</v>
      </c>
      <c r="Q107" s="32">
        <v>9.2215000000000005E-2</v>
      </c>
      <c r="R107" s="32">
        <v>0.16297500000000001</v>
      </c>
      <c r="S107" s="32">
        <v>0.24038300000000001</v>
      </c>
      <c r="T107" s="32">
        <v>2.5293E-2</v>
      </c>
      <c r="U107" s="32">
        <v>6.8018999999999996E-2</v>
      </c>
      <c r="V107" s="32">
        <v>-4.6580000000000003E-2</v>
      </c>
      <c r="W107" s="32">
        <v>-0.19025800000000001</v>
      </c>
      <c r="X107" s="32">
        <v>3.5425999999999999E-2</v>
      </c>
      <c r="Y107" s="32">
        <v>0.28354200000000002</v>
      </c>
      <c r="Z107" s="32">
        <v>-8.9910000000000004E-2</v>
      </c>
      <c r="AA107" s="32">
        <v>-0.221222</v>
      </c>
      <c r="AB107" s="32">
        <v>-0.410748</v>
      </c>
      <c r="AC107" s="32">
        <v>0.38795099999999999</v>
      </c>
      <c r="AD107" s="32">
        <v>3.7302849999999999</v>
      </c>
      <c r="AE107" s="32">
        <v>0.91784100000000002</v>
      </c>
    </row>
    <row r="108" spans="1:31" ht="12" x14ac:dyDescent="0.15">
      <c r="A108" s="4" t="s">
        <v>790</v>
      </c>
      <c r="B108" s="18" t="s">
        <v>53</v>
      </c>
      <c r="C108" s="18" t="s">
        <v>53</v>
      </c>
      <c r="D108" s="20" t="s">
        <v>50</v>
      </c>
      <c r="E108" s="18" t="s">
        <v>53</v>
      </c>
      <c r="F108" s="18" t="s">
        <v>53</v>
      </c>
      <c r="G108" s="32">
        <v>-0.40512799999999999</v>
      </c>
      <c r="H108" s="18" t="s">
        <v>53</v>
      </c>
      <c r="I108" s="32">
        <v>-0.365232</v>
      </c>
      <c r="J108" s="32">
        <v>-0.18443399999999999</v>
      </c>
      <c r="K108" s="32">
        <v>0.33278600000000003</v>
      </c>
      <c r="L108" s="32">
        <v>0.129605</v>
      </c>
      <c r="M108" s="32">
        <v>0.82558100000000001</v>
      </c>
      <c r="N108" s="32">
        <v>0.86885299999999999</v>
      </c>
      <c r="O108" s="32">
        <v>-3.3904999999999998E-2</v>
      </c>
      <c r="P108" s="32">
        <v>0.2389</v>
      </c>
      <c r="Q108" s="32">
        <v>0.45374100000000001</v>
      </c>
      <c r="R108" s="32">
        <v>8.2723000000000005E-2</v>
      </c>
      <c r="S108" s="32">
        <v>0.154087</v>
      </c>
      <c r="T108" s="32">
        <v>0.15726000000000001</v>
      </c>
      <c r="U108" s="32">
        <v>-0.121783</v>
      </c>
      <c r="V108" s="32">
        <v>-0.50078599999999995</v>
      </c>
      <c r="W108" s="32">
        <v>-0.46333299999999999</v>
      </c>
      <c r="X108" s="32">
        <v>8.1845000000000001E-2</v>
      </c>
      <c r="Y108" s="32">
        <v>0.130023</v>
      </c>
      <c r="Z108" s="32">
        <v>0.365398</v>
      </c>
      <c r="AA108" s="32">
        <v>0.50351299999999999</v>
      </c>
      <c r="AB108" s="32">
        <v>0.14757300000000001</v>
      </c>
      <c r="AC108" s="32">
        <v>0.20260500000000001</v>
      </c>
      <c r="AD108" s="32">
        <v>0.67607099999999998</v>
      </c>
      <c r="AE108" s="32">
        <v>0.68988400000000005</v>
      </c>
    </row>
    <row r="109" spans="1:31" ht="12" x14ac:dyDescent="0.15">
      <c r="A109" s="4" t="s">
        <v>791</v>
      </c>
      <c r="B109" s="18" t="s">
        <v>53</v>
      </c>
      <c r="C109" s="18" t="s">
        <v>53</v>
      </c>
      <c r="D109" s="20" t="s">
        <v>50</v>
      </c>
      <c r="E109" s="18" t="s">
        <v>53</v>
      </c>
      <c r="F109" s="18" t="s">
        <v>53</v>
      </c>
      <c r="G109" s="18" t="s">
        <v>53</v>
      </c>
      <c r="H109" s="18" t="s">
        <v>53</v>
      </c>
      <c r="I109" s="18" t="s">
        <v>53</v>
      </c>
      <c r="J109" s="32">
        <v>0.28878500000000001</v>
      </c>
      <c r="K109" s="32">
        <v>-0.65754000000000001</v>
      </c>
      <c r="L109" s="32">
        <v>7.2158E-2</v>
      </c>
      <c r="M109" s="32" t="s">
        <v>457</v>
      </c>
      <c r="N109" s="32" t="s">
        <v>457</v>
      </c>
      <c r="O109" s="32" t="s">
        <v>457</v>
      </c>
      <c r="P109" s="32" t="s">
        <v>457</v>
      </c>
      <c r="Q109" s="32" t="s">
        <v>457</v>
      </c>
      <c r="R109" s="32">
        <v>0.61395699999999997</v>
      </c>
      <c r="S109" s="32" t="s">
        <v>457</v>
      </c>
      <c r="T109" s="32" t="s">
        <v>457</v>
      </c>
      <c r="U109" s="32">
        <v>1.580775</v>
      </c>
      <c r="V109" s="32" t="s">
        <v>457</v>
      </c>
      <c r="W109" s="32">
        <v>0.22575999999999999</v>
      </c>
      <c r="X109" s="32">
        <v>0.113279</v>
      </c>
      <c r="Y109" s="32">
        <v>0.41614000000000001</v>
      </c>
      <c r="Z109" s="32">
        <v>-0.35102899999999998</v>
      </c>
      <c r="AA109" s="32">
        <v>-0.79249099999999995</v>
      </c>
      <c r="AB109" s="32" t="s">
        <v>457</v>
      </c>
      <c r="AC109" s="32">
        <v>2.6150660000000001</v>
      </c>
      <c r="AD109" s="32" t="s">
        <v>457</v>
      </c>
      <c r="AE109" s="32" t="s">
        <v>457</v>
      </c>
    </row>
    <row r="110" spans="1:31" ht="12" x14ac:dyDescent="0.15">
      <c r="A110" s="4" t="s">
        <v>792</v>
      </c>
      <c r="B110" s="18" t="s">
        <v>53</v>
      </c>
      <c r="C110" s="18" t="s">
        <v>53</v>
      </c>
      <c r="D110" s="20" t="s">
        <v>50</v>
      </c>
      <c r="E110" s="18" t="s">
        <v>53</v>
      </c>
      <c r="F110" s="18" t="s">
        <v>53</v>
      </c>
      <c r="G110" s="18" t="s">
        <v>53</v>
      </c>
      <c r="H110" s="18" t="s">
        <v>53</v>
      </c>
      <c r="I110" s="18" t="s">
        <v>53</v>
      </c>
      <c r="J110" s="32">
        <v>0.170961</v>
      </c>
      <c r="K110" s="32">
        <v>-0.53550500000000001</v>
      </c>
      <c r="L110" s="32">
        <v>1.1753E-2</v>
      </c>
      <c r="M110" s="32" t="s">
        <v>457</v>
      </c>
      <c r="N110" s="32" t="s">
        <v>457</v>
      </c>
      <c r="O110" s="32" t="s">
        <v>457</v>
      </c>
      <c r="P110" s="32" t="s">
        <v>457</v>
      </c>
      <c r="Q110" s="32" t="s">
        <v>457</v>
      </c>
      <c r="R110" s="32">
        <v>0.57179500000000005</v>
      </c>
      <c r="S110" s="32" t="s">
        <v>457</v>
      </c>
      <c r="T110" s="32">
        <v>-0.72087299999999999</v>
      </c>
      <c r="U110" s="32">
        <v>1.112282</v>
      </c>
      <c r="V110" s="32">
        <v>4.5611350000000002</v>
      </c>
      <c r="W110" s="32">
        <v>0.209008</v>
      </c>
      <c r="X110" s="32">
        <v>0.100727</v>
      </c>
      <c r="Y110" s="32">
        <v>0.362095</v>
      </c>
      <c r="Z110" s="32">
        <v>-0.32712799999999997</v>
      </c>
      <c r="AA110" s="32">
        <v>-0.68105199999999999</v>
      </c>
      <c r="AB110" s="32" t="s">
        <v>457</v>
      </c>
      <c r="AC110" s="32">
        <v>1.4438439999999999</v>
      </c>
      <c r="AD110" s="32" t="s">
        <v>457</v>
      </c>
      <c r="AE110" s="32">
        <v>1.408102</v>
      </c>
    </row>
    <row r="111" spans="1:31" ht="12" x14ac:dyDescent="0.15">
      <c r="A111" s="4" t="s">
        <v>793</v>
      </c>
      <c r="B111" s="18" t="s">
        <v>53</v>
      </c>
      <c r="C111" s="18" t="s">
        <v>53</v>
      </c>
      <c r="D111" s="20" t="s">
        <v>50</v>
      </c>
      <c r="E111" s="18" t="s">
        <v>53</v>
      </c>
      <c r="F111" s="18" t="s">
        <v>53</v>
      </c>
      <c r="G111" s="18" t="s">
        <v>53</v>
      </c>
      <c r="H111" s="18" t="s">
        <v>53</v>
      </c>
      <c r="I111" s="32">
        <v>-0.21553600000000001</v>
      </c>
      <c r="J111" s="32">
        <v>0.22073599999999999</v>
      </c>
      <c r="K111" s="32">
        <v>0.25356600000000001</v>
      </c>
      <c r="L111" s="32">
        <v>0.54749300000000001</v>
      </c>
      <c r="M111" s="32">
        <v>0.78057699999999997</v>
      </c>
      <c r="N111" s="32">
        <v>0.38417299999999999</v>
      </c>
      <c r="O111" s="32">
        <v>0.26235799999999998</v>
      </c>
      <c r="P111" s="32">
        <v>0.88446000000000002</v>
      </c>
      <c r="Q111" s="32">
        <v>0.18213199999999999</v>
      </c>
      <c r="R111" s="32">
        <v>-0.23435900000000001</v>
      </c>
      <c r="S111" s="32">
        <v>0.29180499999999998</v>
      </c>
      <c r="T111" s="32">
        <v>0.30340200000000001</v>
      </c>
      <c r="U111" s="32">
        <v>-7.485E-2</v>
      </c>
      <c r="V111" s="32">
        <v>-0.324326</v>
      </c>
      <c r="W111" s="32">
        <v>-0.324434</v>
      </c>
      <c r="X111" s="32">
        <v>0.37045699999999998</v>
      </c>
      <c r="Y111" s="32">
        <v>1.0030840000000001</v>
      </c>
      <c r="Z111" s="32">
        <v>0.25713399999999997</v>
      </c>
      <c r="AA111" s="32">
        <v>-0.193603</v>
      </c>
      <c r="AB111" s="32">
        <v>-0.66503599999999996</v>
      </c>
      <c r="AC111" s="32">
        <v>-0.21612500000000001</v>
      </c>
      <c r="AD111" s="32">
        <v>6.6387080000000003</v>
      </c>
      <c r="AE111" s="32">
        <v>2.000937</v>
      </c>
    </row>
    <row r="112" spans="1:31" x14ac:dyDescent="0.15">
      <c r="A112" s="4"/>
      <c r="B112" s="4"/>
      <c r="C112" s="4"/>
      <c r="D112" s="20"/>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spans="1:31" x14ac:dyDescent="0.15">
      <c r="A113" s="9" t="s">
        <v>795</v>
      </c>
      <c r="B113" s="4"/>
      <c r="C113" s="4"/>
      <c r="D113" s="20" t="s">
        <v>50</v>
      </c>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spans="1:31" ht="12" x14ac:dyDescent="0.15">
      <c r="A114" s="4" t="s">
        <v>149</v>
      </c>
      <c r="B114" s="18" t="s">
        <v>53</v>
      </c>
      <c r="C114" s="18" t="s">
        <v>53</v>
      </c>
      <c r="D114" s="20" t="s">
        <v>50</v>
      </c>
      <c r="E114" s="18" t="s">
        <v>53</v>
      </c>
      <c r="F114" s="18" t="s">
        <v>53</v>
      </c>
      <c r="G114" s="32">
        <v>1.3898000000000001E-2</v>
      </c>
      <c r="H114" s="32">
        <v>-7.5259999999999997E-3</v>
      </c>
      <c r="I114" s="18" t="s">
        <v>53</v>
      </c>
      <c r="J114" s="32">
        <v>3.9036000000000001E-2</v>
      </c>
      <c r="K114" s="32">
        <v>0.112979</v>
      </c>
      <c r="L114" s="32">
        <v>0.14416200000000001</v>
      </c>
      <c r="M114" s="32">
        <v>0.17393600000000001</v>
      </c>
      <c r="N114" s="32">
        <v>0.146615</v>
      </c>
      <c r="O114" s="32">
        <v>0.14624500000000001</v>
      </c>
      <c r="P114" s="32">
        <v>0.25573000000000001</v>
      </c>
      <c r="Q114" s="32">
        <v>0.113201</v>
      </c>
      <c r="R114" s="32">
        <v>0.155141</v>
      </c>
      <c r="S114" s="32">
        <v>6.5370999999999999E-2</v>
      </c>
      <c r="T114" s="32">
        <v>0.19078300000000001</v>
      </c>
      <c r="U114" s="32">
        <v>6.3728999999999994E-2</v>
      </c>
      <c r="V114" s="32">
        <v>-2.0795000000000001E-2</v>
      </c>
      <c r="W114" s="32">
        <v>-0.107263</v>
      </c>
      <c r="X114" s="32">
        <v>-4.1624000000000001E-2</v>
      </c>
      <c r="Y114" s="32">
        <v>2.3143E-2</v>
      </c>
      <c r="Z114" s="32">
        <v>9.4455999999999998E-2</v>
      </c>
      <c r="AA114" s="32">
        <v>7.4399999999999998E-4</v>
      </c>
      <c r="AB114" s="32">
        <v>-5.5586999999999998E-2</v>
      </c>
      <c r="AC114" s="32">
        <v>8.1015000000000004E-2</v>
      </c>
      <c r="AD114" s="32">
        <v>0.76629999999999998</v>
      </c>
      <c r="AE114" s="32">
        <v>0.73599300000000001</v>
      </c>
    </row>
    <row r="115" spans="1:31" ht="12" x14ac:dyDescent="0.15">
      <c r="A115" s="4" t="s">
        <v>151</v>
      </c>
      <c r="B115" s="18" t="s">
        <v>53</v>
      </c>
      <c r="C115" s="18" t="s">
        <v>53</v>
      </c>
      <c r="D115" s="20" t="s">
        <v>50</v>
      </c>
      <c r="E115" s="18" t="s">
        <v>53</v>
      </c>
      <c r="F115" s="18" t="s">
        <v>53</v>
      </c>
      <c r="G115" s="32">
        <v>2.1451999999999999E-2</v>
      </c>
      <c r="H115" s="32">
        <v>-1.4248E-2</v>
      </c>
      <c r="I115" s="18" t="s">
        <v>53</v>
      </c>
      <c r="J115" s="32">
        <v>1.3176999999999999E-2</v>
      </c>
      <c r="K115" s="32">
        <v>6.6123000000000001E-2</v>
      </c>
      <c r="L115" s="32">
        <v>0.14923</v>
      </c>
      <c r="M115" s="32">
        <v>0.23303299999999999</v>
      </c>
      <c r="N115" s="32">
        <v>0.27945999999999999</v>
      </c>
      <c r="O115" s="32">
        <v>0.22170000000000001</v>
      </c>
      <c r="P115" s="32">
        <v>0.43426999999999999</v>
      </c>
      <c r="Q115" s="32">
        <v>0.22720299999999999</v>
      </c>
      <c r="R115" s="32">
        <v>0.24442900000000001</v>
      </c>
      <c r="S115" s="32">
        <v>6.2225000000000003E-2</v>
      </c>
      <c r="T115" s="32">
        <v>0.247919</v>
      </c>
      <c r="U115" s="32">
        <v>4.8439000000000003E-2</v>
      </c>
      <c r="V115" s="32">
        <v>-0.120383</v>
      </c>
      <c r="W115" s="32">
        <v>-0.192386</v>
      </c>
      <c r="X115" s="32">
        <v>-5.4283999999999999E-2</v>
      </c>
      <c r="Y115" s="32">
        <v>9.4135999999999997E-2</v>
      </c>
      <c r="Z115" s="32">
        <v>0.12857499999999999</v>
      </c>
      <c r="AA115" s="32">
        <v>-2.8192999999999999E-2</v>
      </c>
      <c r="AB115" s="32">
        <v>-0.14125699999999999</v>
      </c>
      <c r="AC115" s="32">
        <v>0.11796</v>
      </c>
      <c r="AD115" s="32">
        <v>1.171748</v>
      </c>
      <c r="AE115" s="32">
        <v>1.0677680000000001</v>
      </c>
    </row>
    <row r="116" spans="1:31" ht="12" x14ac:dyDescent="0.15">
      <c r="A116" s="4" t="s">
        <v>779</v>
      </c>
      <c r="B116" s="18" t="s">
        <v>53</v>
      </c>
      <c r="C116" s="18" t="s">
        <v>53</v>
      </c>
      <c r="D116" s="20" t="s">
        <v>50</v>
      </c>
      <c r="E116" s="18" t="s">
        <v>53</v>
      </c>
      <c r="F116" s="18" t="s">
        <v>53</v>
      </c>
      <c r="G116" s="32">
        <v>9.8366999999999996E-2</v>
      </c>
      <c r="H116" s="32">
        <v>4.9619999999999997E-2</v>
      </c>
      <c r="I116" s="18" t="s">
        <v>53</v>
      </c>
      <c r="J116" s="32">
        <v>7.502E-3</v>
      </c>
      <c r="K116" s="32">
        <v>4.6670999999999997E-2</v>
      </c>
      <c r="L116" s="32">
        <v>0.103603</v>
      </c>
      <c r="M116" s="32">
        <v>0.20167599999999999</v>
      </c>
      <c r="N116" s="32">
        <v>0.27605800000000003</v>
      </c>
      <c r="O116" s="32">
        <v>0.242397</v>
      </c>
      <c r="P116" s="32">
        <v>0.43175000000000002</v>
      </c>
      <c r="Q116" s="32">
        <v>0.23954700000000001</v>
      </c>
      <c r="R116" s="32">
        <v>0.22703100000000001</v>
      </c>
      <c r="S116" s="32">
        <v>8.5454000000000002E-2</v>
      </c>
      <c r="T116" s="32">
        <v>0.22908000000000001</v>
      </c>
      <c r="U116" s="32">
        <v>6.7024E-2</v>
      </c>
      <c r="V116" s="32">
        <v>-0.102114</v>
      </c>
      <c r="W116" s="32">
        <v>-0.14307300000000001</v>
      </c>
      <c r="X116" s="32">
        <v>-1.891E-2</v>
      </c>
      <c r="Y116" s="32">
        <v>9.0158000000000002E-2</v>
      </c>
      <c r="Z116" s="32">
        <v>8.7484000000000006E-2</v>
      </c>
      <c r="AA116" s="32">
        <v>-5.6246999999999998E-2</v>
      </c>
      <c r="AB116" s="32">
        <v>-0.17477999999999999</v>
      </c>
      <c r="AC116" s="32">
        <v>8.5115999999999997E-2</v>
      </c>
      <c r="AD116" s="32">
        <v>1.094123</v>
      </c>
      <c r="AE116" s="32">
        <v>0.97255100000000005</v>
      </c>
    </row>
    <row r="117" spans="1:31" ht="12" x14ac:dyDescent="0.15">
      <c r="A117" s="4" t="s">
        <v>780</v>
      </c>
      <c r="B117" s="18" t="s">
        <v>53</v>
      </c>
      <c r="C117" s="18" t="s">
        <v>53</v>
      </c>
      <c r="D117" s="20" t="s">
        <v>50</v>
      </c>
      <c r="E117" s="18" t="s">
        <v>53</v>
      </c>
      <c r="F117" s="18" t="s">
        <v>53</v>
      </c>
      <c r="G117" s="32">
        <v>3.0223E-2</v>
      </c>
      <c r="H117" s="32">
        <v>-2.6216E-2</v>
      </c>
      <c r="I117" s="18" t="s">
        <v>53</v>
      </c>
      <c r="J117" s="32">
        <v>-9.2199999999999997E-4</v>
      </c>
      <c r="K117" s="32">
        <v>8.7010000000000004E-2</v>
      </c>
      <c r="L117" s="32">
        <v>0.179586</v>
      </c>
      <c r="M117" s="32">
        <v>0.29480200000000001</v>
      </c>
      <c r="N117" s="32">
        <v>0.35893700000000001</v>
      </c>
      <c r="O117" s="32">
        <v>0.28065000000000001</v>
      </c>
      <c r="P117" s="32">
        <v>0.51182799999999995</v>
      </c>
      <c r="Q117" s="32">
        <v>0.27311000000000002</v>
      </c>
      <c r="R117" s="32">
        <v>0.25787399999999999</v>
      </c>
      <c r="S117" s="32">
        <v>6.0449000000000003E-2</v>
      </c>
      <c r="T117" s="32">
        <v>0.25675700000000001</v>
      </c>
      <c r="U117" s="32">
        <v>4.8500000000000001E-2</v>
      </c>
      <c r="V117" s="32">
        <v>-0.16683899999999999</v>
      </c>
      <c r="W117" s="32">
        <v>-0.24809300000000001</v>
      </c>
      <c r="X117" s="32">
        <v>-7.1909000000000001E-2</v>
      </c>
      <c r="Y117" s="32">
        <v>0.14704900000000001</v>
      </c>
      <c r="Z117" s="32">
        <v>0.205956</v>
      </c>
      <c r="AA117" s="32">
        <v>-2.1215000000000001E-2</v>
      </c>
      <c r="AB117" s="32">
        <v>-0.21571699999999999</v>
      </c>
      <c r="AC117" s="32">
        <v>0.118009</v>
      </c>
      <c r="AD117" s="32">
        <v>1.329032</v>
      </c>
      <c r="AE117" s="32">
        <v>1.2131149999999999</v>
      </c>
    </row>
    <row r="118" spans="1:31" ht="12" x14ac:dyDescent="0.15">
      <c r="A118" s="4" t="s">
        <v>781</v>
      </c>
      <c r="B118" s="18" t="s">
        <v>53</v>
      </c>
      <c r="C118" s="18" t="s">
        <v>53</v>
      </c>
      <c r="D118" s="20" t="s">
        <v>50</v>
      </c>
      <c r="E118" s="18" t="s">
        <v>53</v>
      </c>
      <c r="F118" s="18" t="s">
        <v>53</v>
      </c>
      <c r="G118" s="32">
        <v>2.6783000000000001E-2</v>
      </c>
      <c r="H118" s="32">
        <v>-2.6223E-2</v>
      </c>
      <c r="I118" s="18" t="s">
        <v>53</v>
      </c>
      <c r="J118" s="32">
        <v>-1.1670000000000001E-3</v>
      </c>
      <c r="K118" s="32">
        <v>8.6891999999999997E-2</v>
      </c>
      <c r="L118" s="32">
        <v>0.184254</v>
      </c>
      <c r="M118" s="32">
        <v>0.29604799999999998</v>
      </c>
      <c r="N118" s="32">
        <v>0.35987599999999997</v>
      </c>
      <c r="O118" s="32">
        <v>0.27631800000000001</v>
      </c>
      <c r="P118" s="32">
        <v>0.51664200000000005</v>
      </c>
      <c r="Q118" s="32">
        <v>0.275146</v>
      </c>
      <c r="R118" s="32">
        <v>0.262299</v>
      </c>
      <c r="S118" s="32">
        <v>6.2054999999999999E-2</v>
      </c>
      <c r="T118" s="32">
        <v>0.26074700000000001</v>
      </c>
      <c r="U118" s="32">
        <v>4.8827000000000002E-2</v>
      </c>
      <c r="V118" s="32">
        <v>-0.166852</v>
      </c>
      <c r="W118" s="32">
        <v>-0.24810399999999999</v>
      </c>
      <c r="X118" s="32">
        <v>-7.2152999999999995E-2</v>
      </c>
      <c r="Y118" s="32">
        <v>0.14707700000000001</v>
      </c>
      <c r="Z118" s="32">
        <v>0.20585999999999999</v>
      </c>
      <c r="AA118" s="32">
        <v>-2.1172E-2</v>
      </c>
      <c r="AB118" s="32">
        <v>-0.22516700000000001</v>
      </c>
      <c r="AC118" s="32">
        <v>0.11490599999999999</v>
      </c>
      <c r="AD118" s="32">
        <v>1.327472</v>
      </c>
      <c r="AE118" s="32">
        <v>1.2223109999999999</v>
      </c>
    </row>
    <row r="119" spans="1:31" ht="12" x14ac:dyDescent="0.15">
      <c r="A119" s="4" t="s">
        <v>178</v>
      </c>
      <c r="B119" s="18" t="s">
        <v>53</v>
      </c>
      <c r="C119" s="18" t="s">
        <v>53</v>
      </c>
      <c r="D119" s="20" t="s">
        <v>50</v>
      </c>
      <c r="E119" s="18" t="s">
        <v>53</v>
      </c>
      <c r="F119" s="18" t="s">
        <v>53</v>
      </c>
      <c r="G119" s="32">
        <v>-0.116161</v>
      </c>
      <c r="H119" s="32">
        <v>-0.22128500000000001</v>
      </c>
      <c r="I119" s="18" t="s">
        <v>53</v>
      </c>
      <c r="J119" s="32">
        <v>-5.9623000000000002E-2</v>
      </c>
      <c r="K119" s="32">
        <v>0.188391</v>
      </c>
      <c r="L119" s="32">
        <v>0.284862</v>
      </c>
      <c r="M119" s="32">
        <v>0.39095999999999997</v>
      </c>
      <c r="N119" s="32">
        <v>0.425431</v>
      </c>
      <c r="O119" s="32">
        <v>0.32303500000000002</v>
      </c>
      <c r="P119" s="32">
        <v>0.63961800000000002</v>
      </c>
      <c r="Q119" s="32">
        <v>0.32520300000000002</v>
      </c>
      <c r="R119" s="32">
        <v>0.28197499999999998</v>
      </c>
      <c r="S119" s="32">
        <v>3.1491999999999999E-2</v>
      </c>
      <c r="T119" s="32">
        <v>0.24607499999999999</v>
      </c>
      <c r="U119" s="32">
        <v>7.0110000000000006E-2</v>
      </c>
      <c r="V119" s="32">
        <v>-0.238926</v>
      </c>
      <c r="W119" s="32">
        <v>-0.30099300000000001</v>
      </c>
      <c r="X119" s="32">
        <v>-0.159359</v>
      </c>
      <c r="Y119" s="32">
        <v>0.20594499999999999</v>
      </c>
      <c r="Z119" s="32">
        <v>0.253361</v>
      </c>
      <c r="AA119" s="32">
        <v>-1.5640000000000001E-3</v>
      </c>
      <c r="AB119" s="32">
        <v>-0.26752999999999999</v>
      </c>
      <c r="AC119" s="32">
        <v>0.10237499999999999</v>
      </c>
      <c r="AD119" s="32">
        <v>1.407243</v>
      </c>
      <c r="AE119" s="32">
        <v>1.603062</v>
      </c>
    </row>
    <row r="120" spans="1:31" ht="12" x14ac:dyDescent="0.15">
      <c r="A120" s="4" t="s">
        <v>183</v>
      </c>
      <c r="B120" s="18" t="s">
        <v>53</v>
      </c>
      <c r="C120" s="18" t="s">
        <v>53</v>
      </c>
      <c r="D120" s="20" t="s">
        <v>50</v>
      </c>
      <c r="E120" s="18" t="s">
        <v>53</v>
      </c>
      <c r="F120" s="18" t="s">
        <v>53</v>
      </c>
      <c r="G120" s="32">
        <v>-0.11862</v>
      </c>
      <c r="H120" s="32">
        <v>-0.24237900000000001</v>
      </c>
      <c r="I120" s="18" t="s">
        <v>53</v>
      </c>
      <c r="J120" s="32">
        <v>-5.7873000000000001E-2</v>
      </c>
      <c r="K120" s="32">
        <v>0.199293</v>
      </c>
      <c r="L120" s="32">
        <v>0.35103099999999998</v>
      </c>
      <c r="M120" s="32">
        <v>0.41337400000000002</v>
      </c>
      <c r="N120" s="32">
        <v>0.44573000000000002</v>
      </c>
      <c r="O120" s="32">
        <v>0.34351999999999999</v>
      </c>
      <c r="P120" s="32">
        <v>0.64080599999999999</v>
      </c>
      <c r="Q120" s="32">
        <v>0.33785399999999999</v>
      </c>
      <c r="R120" s="32">
        <v>0.285167</v>
      </c>
      <c r="S120" s="32">
        <v>2.8655E-2</v>
      </c>
      <c r="T120" s="32">
        <v>0.24266099999999999</v>
      </c>
      <c r="U120" s="32">
        <v>6.9235000000000005E-2</v>
      </c>
      <c r="V120" s="32">
        <v>-0.24285100000000001</v>
      </c>
      <c r="W120" s="32">
        <v>-0.302427</v>
      </c>
      <c r="X120" s="32">
        <v>-0.158556</v>
      </c>
      <c r="Y120" s="32">
        <v>0.217672</v>
      </c>
      <c r="Z120" s="32">
        <v>0.25907999999999998</v>
      </c>
      <c r="AA120" s="32">
        <v>-2.1000000000000001E-4</v>
      </c>
      <c r="AB120" s="32">
        <v>-0.27273599999999998</v>
      </c>
      <c r="AC120" s="32">
        <v>0.100025</v>
      </c>
      <c r="AD120" s="32">
        <v>1.41276</v>
      </c>
      <c r="AE120" s="32">
        <v>1.6210439999999999</v>
      </c>
    </row>
    <row r="121" spans="1:31" ht="12" x14ac:dyDescent="0.15">
      <c r="A121" s="4" t="s">
        <v>782</v>
      </c>
      <c r="B121" s="18" t="s">
        <v>53</v>
      </c>
      <c r="C121" s="18" t="s">
        <v>53</v>
      </c>
      <c r="D121" s="20" t="s">
        <v>50</v>
      </c>
      <c r="E121" s="18" t="s">
        <v>53</v>
      </c>
      <c r="F121" s="18" t="s">
        <v>53</v>
      </c>
      <c r="G121" s="32">
        <v>-0.12711700000000001</v>
      </c>
      <c r="H121" s="32">
        <v>-0.237675</v>
      </c>
      <c r="I121" s="18" t="s">
        <v>53</v>
      </c>
      <c r="J121" s="32">
        <v>-2.0833999999999998E-2</v>
      </c>
      <c r="K121" s="32">
        <v>0.25126100000000001</v>
      </c>
      <c r="L121" s="32">
        <v>0.31397799999999998</v>
      </c>
      <c r="M121" s="32">
        <v>0.48746</v>
      </c>
      <c r="N121" s="32">
        <v>0.46667700000000001</v>
      </c>
      <c r="O121" s="32">
        <v>0.36414999999999997</v>
      </c>
      <c r="P121" s="32">
        <v>0.56735500000000005</v>
      </c>
      <c r="Q121" s="32">
        <v>0.29841499999999999</v>
      </c>
      <c r="R121" s="32">
        <v>0.29277300000000001</v>
      </c>
      <c r="S121" s="32">
        <v>6.0172000000000003E-2</v>
      </c>
      <c r="T121" s="32">
        <v>0.27716000000000002</v>
      </c>
      <c r="U121" s="32">
        <v>3.5186000000000002E-2</v>
      </c>
      <c r="V121" s="32">
        <v>-0.19331999999999999</v>
      </c>
      <c r="W121" s="32">
        <v>-0.28379399999999999</v>
      </c>
      <c r="X121" s="32">
        <v>-7.1386000000000005E-2</v>
      </c>
      <c r="Y121" s="32">
        <v>0.187338</v>
      </c>
      <c r="Z121" s="32">
        <v>0.25344699999999998</v>
      </c>
      <c r="AA121" s="32">
        <v>-2.913E-2</v>
      </c>
      <c r="AB121" s="32">
        <v>-0.28358100000000003</v>
      </c>
      <c r="AC121" s="32">
        <v>0.102919</v>
      </c>
      <c r="AD121" s="32">
        <v>1.406555</v>
      </c>
      <c r="AE121" s="32">
        <v>1.368204</v>
      </c>
    </row>
    <row r="122" spans="1:31" ht="12" x14ac:dyDescent="0.15">
      <c r="A122" s="4" t="s">
        <v>783</v>
      </c>
      <c r="B122" s="18" t="s">
        <v>53</v>
      </c>
      <c r="C122" s="18" t="s">
        <v>53</v>
      </c>
      <c r="D122" s="20" t="s">
        <v>50</v>
      </c>
      <c r="E122" s="18" t="s">
        <v>53</v>
      </c>
      <c r="F122" s="18" t="s">
        <v>53</v>
      </c>
      <c r="G122" s="32">
        <v>-0.13947200000000001</v>
      </c>
      <c r="H122" s="32">
        <v>-0.26455699999999999</v>
      </c>
      <c r="I122" s="18" t="s">
        <v>53</v>
      </c>
      <c r="J122" s="32">
        <v>-6.3292000000000001E-2</v>
      </c>
      <c r="K122" s="32">
        <v>0.199297</v>
      </c>
      <c r="L122" s="32">
        <v>0.28437499999999999</v>
      </c>
      <c r="M122" s="32">
        <v>0.41337600000000002</v>
      </c>
      <c r="N122" s="32">
        <v>0.44573000000000002</v>
      </c>
      <c r="O122" s="32">
        <v>0.34351999999999999</v>
      </c>
      <c r="P122" s="32">
        <v>0.64080700000000002</v>
      </c>
      <c r="Q122" s="32">
        <v>0.33784199999999998</v>
      </c>
      <c r="R122" s="32">
        <v>0.28462199999999999</v>
      </c>
      <c r="S122" s="32">
        <v>2.8063999999999999E-2</v>
      </c>
      <c r="T122" s="32">
        <v>0.242674</v>
      </c>
      <c r="U122" s="32">
        <v>6.8731E-2</v>
      </c>
      <c r="V122" s="32">
        <v>-0.242428</v>
      </c>
      <c r="W122" s="32">
        <v>-0.30242799999999997</v>
      </c>
      <c r="X122" s="32">
        <v>-0.15781400000000001</v>
      </c>
      <c r="Y122" s="32">
        <v>0.21768999999999999</v>
      </c>
      <c r="Z122" s="32">
        <v>0.25907799999999997</v>
      </c>
      <c r="AA122" s="32">
        <v>-1.8900000000000001E-4</v>
      </c>
      <c r="AB122" s="32">
        <v>-0.272725</v>
      </c>
      <c r="AC122" s="32">
        <v>7.0422999999999999E-2</v>
      </c>
      <c r="AD122" s="32">
        <v>1.347826</v>
      </c>
      <c r="AE122" s="32">
        <v>1.5505469999999999</v>
      </c>
    </row>
    <row r="123" spans="1:31" x14ac:dyDescent="0.15">
      <c r="A123" s="4"/>
      <c r="B123" s="4"/>
      <c r="C123" s="4"/>
      <c r="D123" s="20"/>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spans="1:31" ht="12" x14ac:dyDescent="0.15">
      <c r="A124" s="4" t="s">
        <v>784</v>
      </c>
      <c r="B124" s="18" t="s">
        <v>53</v>
      </c>
      <c r="C124" s="18" t="s">
        <v>53</v>
      </c>
      <c r="D124" s="20" t="s">
        <v>50</v>
      </c>
      <c r="E124" s="18" t="s">
        <v>53</v>
      </c>
      <c r="F124" s="18" t="s">
        <v>53</v>
      </c>
      <c r="G124" s="32">
        <v>0.26204899999999998</v>
      </c>
      <c r="H124" s="32">
        <v>4.7941999999999999E-2</v>
      </c>
      <c r="I124" s="18" t="s">
        <v>53</v>
      </c>
      <c r="J124" s="32">
        <v>-0.126475</v>
      </c>
      <c r="K124" s="32">
        <v>-2.5701000000000002E-2</v>
      </c>
      <c r="L124" s="32">
        <v>4.4644000000000003E-2</v>
      </c>
      <c r="M124" s="32">
        <v>0.21346300000000001</v>
      </c>
      <c r="N124" s="32">
        <v>0.11833100000000001</v>
      </c>
      <c r="O124" s="32">
        <v>0.14324700000000001</v>
      </c>
      <c r="P124" s="32">
        <v>0.14799399999999999</v>
      </c>
      <c r="Q124" s="32">
        <v>0.247167</v>
      </c>
      <c r="R124" s="32">
        <v>0.197128</v>
      </c>
      <c r="S124" s="32">
        <v>0.16261999999999999</v>
      </c>
      <c r="T124" s="32">
        <v>0.16095899999999999</v>
      </c>
      <c r="U124" s="32">
        <v>4.5526999999999998E-2</v>
      </c>
      <c r="V124" s="32">
        <v>-3.2766999999999998E-2</v>
      </c>
      <c r="W124" s="32">
        <v>-0.13782800000000001</v>
      </c>
      <c r="X124" s="32">
        <v>-1.1499000000000001E-2</v>
      </c>
      <c r="Y124" s="32">
        <v>1.0626E-2</v>
      </c>
      <c r="Z124" s="32">
        <v>7.6439999999999994E-2</v>
      </c>
      <c r="AA124" s="32">
        <v>1.147E-3</v>
      </c>
      <c r="AB124" s="32">
        <v>-7.3505000000000001E-2</v>
      </c>
      <c r="AC124" s="32">
        <v>0.123816</v>
      </c>
      <c r="AD124" s="32">
        <v>0.36189700000000002</v>
      </c>
      <c r="AE124" s="32">
        <v>0.37062499999999998</v>
      </c>
    </row>
    <row r="125" spans="1:31" ht="12" x14ac:dyDescent="0.15">
      <c r="A125" s="4" t="s">
        <v>785</v>
      </c>
      <c r="B125" s="18" t="s">
        <v>53</v>
      </c>
      <c r="C125" s="18" t="s">
        <v>53</v>
      </c>
      <c r="D125" s="20" t="s">
        <v>50</v>
      </c>
      <c r="E125" s="18" t="s">
        <v>53</v>
      </c>
      <c r="F125" s="18" t="s">
        <v>53</v>
      </c>
      <c r="G125" s="32">
        <v>8.5174E-2</v>
      </c>
      <c r="H125" s="32">
        <v>7.2442000000000006E-2</v>
      </c>
      <c r="I125" s="18" t="s">
        <v>53</v>
      </c>
      <c r="J125" s="32">
        <v>4.4593000000000001E-2</v>
      </c>
      <c r="K125" s="32">
        <v>4.9747E-2</v>
      </c>
      <c r="L125" s="32">
        <v>9.6324999999999994E-2</v>
      </c>
      <c r="M125" s="32">
        <v>0.120185</v>
      </c>
      <c r="N125" s="32">
        <v>0.14202100000000001</v>
      </c>
      <c r="O125" s="32">
        <v>0.121905</v>
      </c>
      <c r="P125" s="32">
        <v>0.18224499999999999</v>
      </c>
      <c r="Q125" s="32">
        <v>0.19948099999999999</v>
      </c>
      <c r="R125" s="32">
        <v>0.15989500000000001</v>
      </c>
      <c r="S125" s="32">
        <v>0.11244</v>
      </c>
      <c r="T125" s="32">
        <v>0.121851</v>
      </c>
      <c r="U125" s="32">
        <v>0.16449800000000001</v>
      </c>
      <c r="V125" s="32">
        <v>7.2995000000000004E-2</v>
      </c>
      <c r="W125" s="32">
        <v>4.0714E-2</v>
      </c>
      <c r="X125" s="32">
        <v>1.2928E-2</v>
      </c>
      <c r="Y125" s="32">
        <v>-6.3949999999999996E-3</v>
      </c>
      <c r="Z125" s="32">
        <v>-3.0886E-2</v>
      </c>
      <c r="AA125" s="32">
        <v>-3.2780000000000001E-3</v>
      </c>
      <c r="AB125" s="32">
        <v>6.6096000000000002E-2</v>
      </c>
      <c r="AC125" s="32">
        <v>9.0165999999999996E-2</v>
      </c>
      <c r="AD125" s="32">
        <v>0.21970100000000001</v>
      </c>
      <c r="AE125" s="32">
        <v>0.19580600000000001</v>
      </c>
    </row>
    <row r="126" spans="1:31" ht="12" x14ac:dyDescent="0.15">
      <c r="A126" s="4" t="s">
        <v>786</v>
      </c>
      <c r="B126" s="18" t="s">
        <v>53</v>
      </c>
      <c r="C126" s="18" t="s">
        <v>53</v>
      </c>
      <c r="D126" s="20" t="s">
        <v>50</v>
      </c>
      <c r="E126" s="18" t="s">
        <v>53</v>
      </c>
      <c r="F126" s="18" t="s">
        <v>53</v>
      </c>
      <c r="G126" s="32">
        <v>0.121169</v>
      </c>
      <c r="H126" s="32">
        <v>3.0075000000000001E-2</v>
      </c>
      <c r="I126" s="18" t="s">
        <v>53</v>
      </c>
      <c r="J126" s="32">
        <v>-2.7418999999999999E-2</v>
      </c>
      <c r="K126" s="32">
        <v>-3.7400999999999997E-2</v>
      </c>
      <c r="L126" s="32">
        <v>-7.6150000000000002E-3</v>
      </c>
      <c r="M126" s="32">
        <v>5.3794000000000002E-2</v>
      </c>
      <c r="N126" s="32">
        <v>0.11059099999999999</v>
      </c>
      <c r="O126" s="32">
        <v>0.122807</v>
      </c>
      <c r="P126" s="32">
        <v>0.121169</v>
      </c>
      <c r="Q126" s="32">
        <v>0.123561</v>
      </c>
      <c r="R126" s="32">
        <v>0.13920399999999999</v>
      </c>
      <c r="S126" s="32">
        <v>0.16153799999999999</v>
      </c>
      <c r="T126" s="32">
        <v>0.137179</v>
      </c>
      <c r="U126" s="32">
        <v>0.122125</v>
      </c>
      <c r="V126" s="32">
        <v>2.4632000000000001E-2</v>
      </c>
      <c r="W126" s="32">
        <v>-4.1614999999999999E-2</v>
      </c>
      <c r="X126" s="32">
        <v>-8.8513999999999995E-2</v>
      </c>
      <c r="Y126" s="32">
        <v>-8.8584999999999997E-2</v>
      </c>
      <c r="Z126" s="32">
        <v>-4.7513E-2</v>
      </c>
      <c r="AA126" s="32">
        <v>1.0884E-2</v>
      </c>
      <c r="AB126" s="32">
        <v>7.3314000000000004E-2</v>
      </c>
      <c r="AC126" s="32">
        <v>0.123806</v>
      </c>
      <c r="AD126" s="32">
        <v>0.20153699999999999</v>
      </c>
      <c r="AE126" s="32">
        <v>0.27168500000000001</v>
      </c>
    </row>
    <row r="127" spans="1:31" ht="12" x14ac:dyDescent="0.15">
      <c r="A127" s="4" t="s">
        <v>787</v>
      </c>
      <c r="B127" s="18" t="s">
        <v>53</v>
      </c>
      <c r="C127" s="18" t="s">
        <v>53</v>
      </c>
      <c r="D127" s="20" t="s">
        <v>50</v>
      </c>
      <c r="E127" s="18" t="s">
        <v>53</v>
      </c>
      <c r="F127" s="18" t="s">
        <v>53</v>
      </c>
      <c r="G127" s="32">
        <v>6.3903000000000001E-2</v>
      </c>
      <c r="H127" s="32">
        <v>5.0581000000000001E-2</v>
      </c>
      <c r="I127" s="18" t="s">
        <v>53</v>
      </c>
      <c r="J127" s="32">
        <v>-2.4875999999999999E-2</v>
      </c>
      <c r="K127" s="32">
        <v>-9.3189999999999992E-3</v>
      </c>
      <c r="L127" s="32">
        <v>-1.2430999999999999E-2</v>
      </c>
      <c r="M127" s="32">
        <v>7.4538999999999994E-2</v>
      </c>
      <c r="N127" s="32">
        <v>0.11128200000000001</v>
      </c>
      <c r="O127" s="32">
        <v>0.13420299999999999</v>
      </c>
      <c r="P127" s="32">
        <v>0.16097400000000001</v>
      </c>
      <c r="Q127" s="32">
        <v>0.188555</v>
      </c>
      <c r="R127" s="32">
        <v>0.193023</v>
      </c>
      <c r="S127" s="32">
        <v>0.14676700000000001</v>
      </c>
      <c r="T127" s="32">
        <v>0.12020500000000001</v>
      </c>
      <c r="U127" s="32">
        <v>0.122281</v>
      </c>
      <c r="V127" s="32">
        <v>6.4010999999999998E-2</v>
      </c>
      <c r="W127" s="32">
        <v>1.6871000000000001E-2</v>
      </c>
      <c r="X127" s="32">
        <v>-4.0007000000000001E-2</v>
      </c>
      <c r="Y127" s="32">
        <v>-2.6983E-2</v>
      </c>
      <c r="Z127" s="32">
        <v>-2.7727999999999999E-2</v>
      </c>
      <c r="AA127" s="32">
        <v>3.5560000000000001E-2</v>
      </c>
      <c r="AB127" s="32">
        <v>3.8979E-2</v>
      </c>
      <c r="AC127" s="32">
        <v>0.18932599999999999</v>
      </c>
      <c r="AD127" s="32">
        <v>0.32186399999999998</v>
      </c>
      <c r="AE127" s="32">
        <v>0.31671899999999997</v>
      </c>
    </row>
    <row r="128" spans="1:31" x14ac:dyDescent="0.15">
      <c r="A128" s="4"/>
      <c r="B128" s="4"/>
      <c r="C128" s="4"/>
      <c r="D128" s="20"/>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spans="1:31" ht="12" x14ac:dyDescent="0.15">
      <c r="A129" s="4" t="s">
        <v>788</v>
      </c>
      <c r="B129" s="18" t="s">
        <v>53</v>
      </c>
      <c r="C129" s="18" t="s">
        <v>53</v>
      </c>
      <c r="D129" s="20" t="s">
        <v>50</v>
      </c>
      <c r="E129" s="18" t="s">
        <v>53</v>
      </c>
      <c r="F129" s="18" t="s">
        <v>53</v>
      </c>
      <c r="G129" s="32">
        <v>3.9330999999999998E-2</v>
      </c>
      <c r="H129" s="32">
        <v>3.9402E-2</v>
      </c>
      <c r="I129" s="18" t="s">
        <v>53</v>
      </c>
      <c r="J129" s="32">
        <v>2.2837E-2</v>
      </c>
      <c r="K129" s="32">
        <v>2.5236999999999999E-2</v>
      </c>
      <c r="L129" s="32">
        <v>4.3610999999999997E-2</v>
      </c>
      <c r="M129" s="32">
        <v>5.8296000000000001E-2</v>
      </c>
      <c r="N129" s="32">
        <v>6.2808000000000003E-2</v>
      </c>
      <c r="O129" s="32">
        <v>7.3194999999999996E-2</v>
      </c>
      <c r="P129" s="32">
        <v>0.13081200000000001</v>
      </c>
      <c r="Q129" s="32">
        <v>9.5757999999999996E-2</v>
      </c>
      <c r="R129" s="32">
        <v>0.113362</v>
      </c>
      <c r="S129" s="32">
        <v>7.3830000000000007E-2</v>
      </c>
      <c r="T129" s="32">
        <v>0.131326</v>
      </c>
      <c r="U129" s="32">
        <v>0.12209200000000001</v>
      </c>
      <c r="V129" s="32">
        <v>5.5205999999999998E-2</v>
      </c>
      <c r="W129" s="32">
        <v>3.1787999999999997E-2</v>
      </c>
      <c r="X129" s="32">
        <v>-2.0597000000000001E-2</v>
      </c>
      <c r="Y129" s="32">
        <v>-7.0159999999999997E-3</v>
      </c>
      <c r="Z129" s="32">
        <v>-5.2909999999999999E-2</v>
      </c>
      <c r="AA129" s="32">
        <v>-3.8894999999999999E-2</v>
      </c>
      <c r="AB129" s="32">
        <v>-2.2325999999999999E-2</v>
      </c>
      <c r="AC129" s="32">
        <v>0.16819500000000001</v>
      </c>
      <c r="AD129" s="32">
        <v>0.36410599999999999</v>
      </c>
      <c r="AE129" s="32">
        <v>0.40576400000000001</v>
      </c>
    </row>
    <row r="130" spans="1:31" ht="12" x14ac:dyDescent="0.15">
      <c r="A130" s="4" t="s">
        <v>789</v>
      </c>
      <c r="B130" s="18" t="s">
        <v>53</v>
      </c>
      <c r="C130" s="18" t="s">
        <v>53</v>
      </c>
      <c r="D130" s="20" t="s">
        <v>50</v>
      </c>
      <c r="E130" s="18" t="s">
        <v>53</v>
      </c>
      <c r="F130" s="18" t="s">
        <v>53</v>
      </c>
      <c r="G130" s="32">
        <v>5.8986999999999998E-2</v>
      </c>
      <c r="H130" s="32">
        <v>4.5690000000000001E-2</v>
      </c>
      <c r="I130" s="18" t="s">
        <v>53</v>
      </c>
      <c r="J130" s="32">
        <v>1.0107E-2</v>
      </c>
      <c r="K130" s="32">
        <v>2.5967E-2</v>
      </c>
      <c r="L130" s="32">
        <v>4.4824999999999997E-2</v>
      </c>
      <c r="M130" s="32">
        <v>6.2944E-2</v>
      </c>
      <c r="N130" s="32">
        <v>6.8589999999999998E-2</v>
      </c>
      <c r="O130" s="32">
        <v>7.6202000000000006E-2</v>
      </c>
      <c r="P130" s="32">
        <v>0.12762899999999999</v>
      </c>
      <c r="Q130" s="32">
        <v>9.3199000000000004E-2</v>
      </c>
      <c r="R130" s="32">
        <v>0.11129500000000001</v>
      </c>
      <c r="S130" s="32">
        <v>7.4056999999999998E-2</v>
      </c>
      <c r="T130" s="32">
        <v>0.14554800000000001</v>
      </c>
      <c r="U130" s="32">
        <v>0.13561500000000001</v>
      </c>
      <c r="V130" s="32">
        <v>7.1899000000000005E-2</v>
      </c>
      <c r="W130" s="32">
        <v>3.1358999999999998E-2</v>
      </c>
      <c r="X130" s="32">
        <v>-1.8655999999999999E-2</v>
      </c>
      <c r="Y130" s="32">
        <v>-6.7380000000000001E-3</v>
      </c>
      <c r="Z130" s="32">
        <v>-3.7626E-2</v>
      </c>
      <c r="AA130" s="32">
        <v>-2.4302000000000001E-2</v>
      </c>
      <c r="AB130" s="32">
        <v>-9.9620000000000004E-3</v>
      </c>
      <c r="AC130" s="32">
        <v>0.15117700000000001</v>
      </c>
      <c r="AD130" s="32">
        <v>0.32895200000000002</v>
      </c>
      <c r="AE130" s="32">
        <v>0.36831399999999997</v>
      </c>
    </row>
    <row r="131" spans="1:31" ht="12" x14ac:dyDescent="0.15">
      <c r="A131" s="4" t="s">
        <v>397</v>
      </c>
      <c r="B131" s="18" t="s">
        <v>53</v>
      </c>
      <c r="C131" s="18" t="s">
        <v>53</v>
      </c>
      <c r="D131" s="20" t="s">
        <v>50</v>
      </c>
      <c r="E131" s="18" t="s">
        <v>53</v>
      </c>
      <c r="F131" s="18" t="s">
        <v>53</v>
      </c>
      <c r="G131" s="32">
        <v>-0.47387899999999999</v>
      </c>
      <c r="H131" s="32">
        <v>0.14455799999999999</v>
      </c>
      <c r="I131" s="18" t="s">
        <v>53</v>
      </c>
      <c r="J131" s="32">
        <v>1.321701</v>
      </c>
      <c r="K131" s="32">
        <v>-2.6086999999999999E-2</v>
      </c>
      <c r="L131" s="32">
        <v>6.5501000000000004E-2</v>
      </c>
      <c r="M131" s="32">
        <v>6.5840999999999997E-2</v>
      </c>
      <c r="N131" s="32">
        <v>0.23955000000000001</v>
      </c>
      <c r="O131" s="32">
        <v>0.26984599999999997</v>
      </c>
      <c r="P131" s="32">
        <v>0.44368400000000002</v>
      </c>
      <c r="Q131" s="32">
        <v>0.188504</v>
      </c>
      <c r="R131" s="32">
        <v>0.25717200000000001</v>
      </c>
      <c r="S131" s="32">
        <v>7.7030000000000001E-2</v>
      </c>
      <c r="T131" s="32">
        <v>0.20527999999999999</v>
      </c>
      <c r="U131" s="32">
        <v>1.7576000000000001E-2</v>
      </c>
      <c r="V131" s="32">
        <v>1.1363E-2</v>
      </c>
      <c r="W131" s="32">
        <v>-0.13057299999999999</v>
      </c>
      <c r="X131" s="32">
        <v>-9.3189999999999992E-3</v>
      </c>
      <c r="Y131" s="32">
        <v>6.0026999999999997E-2</v>
      </c>
      <c r="Z131" s="32">
        <v>7.0924000000000001E-2</v>
      </c>
      <c r="AA131" s="32">
        <v>-0.123308</v>
      </c>
      <c r="AB131" s="32">
        <v>-0.36268699999999998</v>
      </c>
      <c r="AC131" s="32">
        <v>0.16155600000000001</v>
      </c>
      <c r="AD131" s="32">
        <v>1.1216250000000001</v>
      </c>
      <c r="AE131" s="32">
        <v>0.77454500000000004</v>
      </c>
    </row>
    <row r="132" spans="1:31" ht="12" x14ac:dyDescent="0.15">
      <c r="A132" s="4" t="s">
        <v>790</v>
      </c>
      <c r="B132" s="18" t="s">
        <v>53</v>
      </c>
      <c r="C132" s="18" t="s">
        <v>53</v>
      </c>
      <c r="D132" s="20" t="s">
        <v>50</v>
      </c>
      <c r="E132" s="18" t="s">
        <v>53</v>
      </c>
      <c r="F132" s="18" t="s">
        <v>53</v>
      </c>
      <c r="G132" s="32">
        <v>-0.24197299999999999</v>
      </c>
      <c r="H132" s="32">
        <v>-0.34673999999999999</v>
      </c>
      <c r="I132" s="18" t="s">
        <v>53</v>
      </c>
      <c r="J132" s="32">
        <v>-0.193799</v>
      </c>
      <c r="K132" s="32">
        <v>-3.1468999999999997E-2</v>
      </c>
      <c r="L132" s="32">
        <v>0.18390599999999999</v>
      </c>
      <c r="M132" s="32">
        <v>0.65732599999999997</v>
      </c>
      <c r="N132" s="32">
        <v>0.48318</v>
      </c>
      <c r="O132" s="32">
        <v>0.49326500000000001</v>
      </c>
      <c r="P132" s="32">
        <v>0.14538300000000001</v>
      </c>
      <c r="Q132" s="32">
        <v>0.26302399999999998</v>
      </c>
      <c r="R132" s="32">
        <v>0.23580200000000001</v>
      </c>
      <c r="S132" s="32">
        <v>0.204703</v>
      </c>
      <c r="T132" s="32">
        <v>6.1478999999999999E-2</v>
      </c>
      <c r="U132" s="32">
        <v>4.7779000000000002E-2</v>
      </c>
      <c r="V132" s="32">
        <v>-0.39287699999999998</v>
      </c>
      <c r="W132" s="32">
        <v>-0.37225200000000003</v>
      </c>
      <c r="X132" s="32">
        <v>-0.30232500000000001</v>
      </c>
      <c r="Y132" s="32">
        <v>8.2227999999999996E-2</v>
      </c>
      <c r="Z132" s="32">
        <v>0.30023699999999998</v>
      </c>
      <c r="AA132" s="32">
        <v>0.34776299999999999</v>
      </c>
      <c r="AB132" s="32">
        <v>0.31366500000000003</v>
      </c>
      <c r="AC132" s="32">
        <v>0.23838599999999999</v>
      </c>
      <c r="AD132" s="32">
        <v>0.41234700000000002</v>
      </c>
      <c r="AE132" s="32">
        <v>0.515957</v>
      </c>
    </row>
    <row r="133" spans="1:31" ht="12" x14ac:dyDescent="0.15">
      <c r="A133" s="4" t="s">
        <v>791</v>
      </c>
      <c r="B133" s="18" t="s">
        <v>53</v>
      </c>
      <c r="C133" s="18" t="s">
        <v>53</v>
      </c>
      <c r="D133" s="20" t="s">
        <v>50</v>
      </c>
      <c r="E133" s="18" t="s">
        <v>53</v>
      </c>
      <c r="F133" s="18" t="s">
        <v>53</v>
      </c>
      <c r="G133" s="18" t="s">
        <v>53</v>
      </c>
      <c r="H133" s="32" t="s">
        <v>457</v>
      </c>
      <c r="I133" s="18" t="s">
        <v>53</v>
      </c>
      <c r="J133" s="18" t="s">
        <v>53</v>
      </c>
      <c r="K133" s="32">
        <v>-0.33206000000000002</v>
      </c>
      <c r="L133" s="32">
        <v>-9.0862999999999999E-2</v>
      </c>
      <c r="M133" s="32" t="s">
        <v>457</v>
      </c>
      <c r="N133" s="32" t="s">
        <v>457</v>
      </c>
      <c r="O133" s="32">
        <v>-0.11668000000000001</v>
      </c>
      <c r="P133" s="32" t="s">
        <v>457</v>
      </c>
      <c r="Q133" s="32" t="s">
        <v>457</v>
      </c>
      <c r="R133" s="32">
        <v>0.55957000000000001</v>
      </c>
      <c r="S133" s="32">
        <v>-0.203681</v>
      </c>
      <c r="T133" s="32" t="s">
        <v>457</v>
      </c>
      <c r="U133" s="32">
        <v>8.8912000000000005E-2</v>
      </c>
      <c r="V133" s="32">
        <v>1.3407979999999999</v>
      </c>
      <c r="W133" s="32" t="s">
        <v>457</v>
      </c>
      <c r="X133" s="32">
        <v>0.33639000000000002</v>
      </c>
      <c r="Y133" s="32">
        <v>0.160942</v>
      </c>
      <c r="Z133" s="32">
        <v>-0.125392</v>
      </c>
      <c r="AA133" s="32">
        <v>-0.62117900000000004</v>
      </c>
      <c r="AB133" s="32" t="s">
        <v>457</v>
      </c>
      <c r="AC133" s="32">
        <v>0.19040799999999999</v>
      </c>
      <c r="AD133" s="32">
        <v>3.7685659999999999</v>
      </c>
      <c r="AE133" s="32">
        <v>2.0146120000000001</v>
      </c>
    </row>
    <row r="134" spans="1:31" ht="12" x14ac:dyDescent="0.15">
      <c r="A134" s="4" t="s">
        <v>792</v>
      </c>
      <c r="B134" s="18" t="s">
        <v>53</v>
      </c>
      <c r="C134" s="18" t="s">
        <v>53</v>
      </c>
      <c r="D134" s="20" t="s">
        <v>50</v>
      </c>
      <c r="E134" s="18" t="s">
        <v>53</v>
      </c>
      <c r="F134" s="18" t="s">
        <v>53</v>
      </c>
      <c r="G134" s="18" t="s">
        <v>53</v>
      </c>
      <c r="H134" s="32" t="s">
        <v>457</v>
      </c>
      <c r="I134" s="18" t="s">
        <v>53</v>
      </c>
      <c r="J134" s="18" t="s">
        <v>53</v>
      </c>
      <c r="K134" s="32">
        <v>-0.24440600000000001</v>
      </c>
      <c r="L134" s="32">
        <v>-0.11125400000000001</v>
      </c>
      <c r="M134" s="32" t="s">
        <v>457</v>
      </c>
      <c r="N134" s="32" t="s">
        <v>457</v>
      </c>
      <c r="O134" s="32">
        <v>-9.3285999999999994E-2</v>
      </c>
      <c r="P134" s="32" t="s">
        <v>457</v>
      </c>
      <c r="Q134" s="32" t="s">
        <v>457</v>
      </c>
      <c r="R134" s="32">
        <v>0.497145</v>
      </c>
      <c r="S134" s="32">
        <v>-9.6757999999999997E-2</v>
      </c>
      <c r="T134" s="32" t="s">
        <v>457</v>
      </c>
      <c r="U134" s="32">
        <v>9.9955000000000002E-2</v>
      </c>
      <c r="V134" s="32">
        <v>1.006497</v>
      </c>
      <c r="W134" s="32">
        <v>1.922747</v>
      </c>
      <c r="X134" s="32">
        <v>0.299342</v>
      </c>
      <c r="Y134" s="32">
        <v>0.14416100000000001</v>
      </c>
      <c r="Z134" s="32">
        <v>-0.12085799999999999</v>
      </c>
      <c r="AA134" s="32">
        <v>-0.49898700000000001</v>
      </c>
      <c r="AB134" s="32" t="s">
        <v>457</v>
      </c>
      <c r="AC134" s="32">
        <v>0.18379300000000001</v>
      </c>
      <c r="AD134" s="32">
        <v>2.547863</v>
      </c>
      <c r="AE134" s="32">
        <v>0.48224099999999998</v>
      </c>
    </row>
    <row r="135" spans="1:31" ht="12" x14ac:dyDescent="0.15">
      <c r="A135" s="4" t="s">
        <v>793</v>
      </c>
      <c r="B135" s="18" t="s">
        <v>53</v>
      </c>
      <c r="C135" s="18" t="s">
        <v>53</v>
      </c>
      <c r="D135" s="20" t="s">
        <v>50</v>
      </c>
      <c r="E135" s="18" t="s">
        <v>53</v>
      </c>
      <c r="F135" s="18" t="s">
        <v>53</v>
      </c>
      <c r="G135" s="18" t="s">
        <v>53</v>
      </c>
      <c r="H135" s="18" t="s">
        <v>53</v>
      </c>
      <c r="I135" s="18" t="s">
        <v>53</v>
      </c>
      <c r="J135" s="32">
        <v>-5.8275E-2</v>
      </c>
      <c r="K135" s="32">
        <v>0.19941900000000001</v>
      </c>
      <c r="L135" s="32">
        <v>0.48124800000000001</v>
      </c>
      <c r="M135" s="32">
        <v>0.54263600000000001</v>
      </c>
      <c r="N135" s="32">
        <v>0.58242499999999997</v>
      </c>
      <c r="O135" s="32">
        <v>0.34678799999999999</v>
      </c>
      <c r="P135" s="32">
        <v>0.64339000000000002</v>
      </c>
      <c r="Q135" s="32">
        <v>0.21231800000000001</v>
      </c>
      <c r="R135" s="32">
        <v>0.17752200000000001</v>
      </c>
      <c r="S135" s="32">
        <v>-5.7481999999999998E-2</v>
      </c>
      <c r="T135" s="32">
        <v>0.25673600000000002</v>
      </c>
      <c r="U135" s="32">
        <v>6.9253999999999996E-2</v>
      </c>
      <c r="V135" s="32">
        <v>-0.18416099999999999</v>
      </c>
      <c r="W135" s="32">
        <v>-0.31006699999999998</v>
      </c>
      <c r="X135" s="32">
        <v>6.0164000000000002E-2</v>
      </c>
      <c r="Y135" s="32">
        <v>0.42379800000000001</v>
      </c>
      <c r="Z135" s="32">
        <v>0.60391899999999998</v>
      </c>
      <c r="AA135" s="32">
        <v>-2.2100000000000001E-4</v>
      </c>
      <c r="AB135" s="32">
        <v>-0.51316499999999998</v>
      </c>
      <c r="AC135" s="32">
        <v>-0.27029500000000001</v>
      </c>
      <c r="AD135" s="32">
        <v>1.1795310000000001</v>
      </c>
      <c r="AE135" s="32">
        <v>1.292864</v>
      </c>
    </row>
    <row r="136" spans="1:31" x14ac:dyDescent="0.15">
      <c r="A136" s="4"/>
      <c r="B136" s="4"/>
      <c r="C136" s="4"/>
      <c r="D136" s="20"/>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spans="1:31" x14ac:dyDescent="0.15">
      <c r="A137" s="9" t="s">
        <v>796</v>
      </c>
      <c r="B137" s="4"/>
      <c r="C137" s="4"/>
      <c r="D137" s="20" t="s">
        <v>50</v>
      </c>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spans="1:31" ht="12" x14ac:dyDescent="0.15">
      <c r="A138" s="4" t="s">
        <v>149</v>
      </c>
      <c r="B138" s="18" t="s">
        <v>53</v>
      </c>
      <c r="C138" s="18" t="s">
        <v>53</v>
      </c>
      <c r="D138" s="20" t="s">
        <v>50</v>
      </c>
      <c r="E138" s="18" t="s">
        <v>53</v>
      </c>
      <c r="F138" s="18" t="s">
        <v>53</v>
      </c>
      <c r="G138" s="18" t="s">
        <v>53</v>
      </c>
      <c r="H138" s="18" t="s">
        <v>53</v>
      </c>
      <c r="I138" s="32">
        <v>2.1344999999999999E-2</v>
      </c>
      <c r="J138" s="32">
        <v>1.5310000000000001E-2</v>
      </c>
      <c r="K138" s="18" t="s">
        <v>53</v>
      </c>
      <c r="L138" s="32">
        <v>9.8167000000000004E-2</v>
      </c>
      <c r="M138" s="32">
        <v>0.122933</v>
      </c>
      <c r="N138" s="32">
        <v>0.14651</v>
      </c>
      <c r="O138" s="32">
        <v>0.16481399999999999</v>
      </c>
      <c r="P138" s="32">
        <v>0.207257</v>
      </c>
      <c r="Q138" s="32">
        <v>0.12779299999999999</v>
      </c>
      <c r="R138" s="32">
        <v>0.153589</v>
      </c>
      <c r="S138" s="32">
        <v>0.15518000000000001</v>
      </c>
      <c r="T138" s="32">
        <v>0.15388499999999999</v>
      </c>
      <c r="U138" s="32">
        <v>4.4268000000000002E-2</v>
      </c>
      <c r="V138" s="32">
        <v>6.9620000000000001E-2</v>
      </c>
      <c r="W138" s="32">
        <v>-1.1410999999999999E-2</v>
      </c>
      <c r="X138" s="32">
        <v>-1.9984999999999999E-2</v>
      </c>
      <c r="Y138" s="32">
        <v>-2.3456000000000001E-2</v>
      </c>
      <c r="Z138" s="32">
        <v>5.6249999999999998E-3</v>
      </c>
      <c r="AA138" s="32">
        <v>-7.1060000000000003E-3</v>
      </c>
      <c r="AB138" s="32">
        <v>1.0076999999999999E-2</v>
      </c>
      <c r="AC138" s="32">
        <v>8.097E-2</v>
      </c>
      <c r="AD138" s="32">
        <v>0.37777899999999998</v>
      </c>
      <c r="AE138" s="32">
        <v>0.32491599999999998</v>
      </c>
    </row>
    <row r="139" spans="1:31" ht="12" x14ac:dyDescent="0.15">
      <c r="A139" s="4" t="s">
        <v>151</v>
      </c>
      <c r="B139" s="18" t="s">
        <v>53</v>
      </c>
      <c r="C139" s="18" t="s">
        <v>53</v>
      </c>
      <c r="D139" s="20" t="s">
        <v>50</v>
      </c>
      <c r="E139" s="18" t="s">
        <v>53</v>
      </c>
      <c r="F139" s="18" t="s">
        <v>53</v>
      </c>
      <c r="G139" s="18" t="s">
        <v>53</v>
      </c>
      <c r="H139" s="18" t="s">
        <v>53</v>
      </c>
      <c r="I139" s="32">
        <v>1.6509999999999999E-3</v>
      </c>
      <c r="J139" s="32">
        <v>1.8030999999999998E-2</v>
      </c>
      <c r="K139" s="18" t="s">
        <v>53</v>
      </c>
      <c r="L139" s="32">
        <v>7.5052999999999995E-2</v>
      </c>
      <c r="M139" s="32">
        <v>0.164355</v>
      </c>
      <c r="N139" s="32">
        <v>0.19570899999999999</v>
      </c>
      <c r="O139" s="32">
        <v>0.20281199999999999</v>
      </c>
      <c r="P139" s="32">
        <v>0.39116800000000002</v>
      </c>
      <c r="Q139" s="32">
        <v>0.24374499999999999</v>
      </c>
      <c r="R139" s="32">
        <v>0.20946899999999999</v>
      </c>
      <c r="S139" s="32">
        <v>0.24420900000000001</v>
      </c>
      <c r="T139" s="32">
        <v>0.25969199999999998</v>
      </c>
      <c r="U139" s="32">
        <v>2.1719999999999999E-3</v>
      </c>
      <c r="V139" s="32">
        <v>1.8872E-2</v>
      </c>
      <c r="W139" s="32">
        <v>-2.8138E-2</v>
      </c>
      <c r="X139" s="32">
        <v>-6.5308000000000005E-2</v>
      </c>
      <c r="Y139" s="32">
        <v>-5.8434E-2</v>
      </c>
      <c r="Z139" s="32">
        <v>1.5772999999999999E-2</v>
      </c>
      <c r="AA139" s="32">
        <v>-7.7060000000000002E-3</v>
      </c>
      <c r="AB139" s="32">
        <v>-2.3109000000000001E-2</v>
      </c>
      <c r="AC139" s="32">
        <v>0.123043</v>
      </c>
      <c r="AD139" s="32">
        <v>0.49721199999999999</v>
      </c>
      <c r="AE139" s="32">
        <v>0.40255999999999997</v>
      </c>
    </row>
    <row r="140" spans="1:31" ht="12" x14ac:dyDescent="0.15">
      <c r="A140" s="4" t="s">
        <v>779</v>
      </c>
      <c r="B140" s="18" t="s">
        <v>53</v>
      </c>
      <c r="C140" s="18" t="s">
        <v>53</v>
      </c>
      <c r="D140" s="20" t="s">
        <v>50</v>
      </c>
      <c r="E140" s="18" t="s">
        <v>53</v>
      </c>
      <c r="F140" s="18" t="s">
        <v>53</v>
      </c>
      <c r="G140" s="18" t="s">
        <v>53</v>
      </c>
      <c r="H140" s="18" t="s">
        <v>53</v>
      </c>
      <c r="I140" s="32">
        <v>5.1142E-2</v>
      </c>
      <c r="J140" s="32">
        <v>5.2401999999999997E-2</v>
      </c>
      <c r="K140" s="18" t="s">
        <v>53</v>
      </c>
      <c r="L140" s="32">
        <v>5.4146E-2</v>
      </c>
      <c r="M140" s="32">
        <v>0.14139299999999999</v>
      </c>
      <c r="N140" s="32">
        <v>0.17646800000000001</v>
      </c>
      <c r="O140" s="32">
        <v>0.19539000000000001</v>
      </c>
      <c r="P140" s="32">
        <v>0.37742999999999999</v>
      </c>
      <c r="Q140" s="32">
        <v>0.26139299999999999</v>
      </c>
      <c r="R140" s="32">
        <v>0.21045900000000001</v>
      </c>
      <c r="S140" s="32">
        <v>0.25001099999999998</v>
      </c>
      <c r="T140" s="32">
        <v>0.25326300000000002</v>
      </c>
      <c r="U140" s="32">
        <v>1.4692E-2</v>
      </c>
      <c r="V140" s="32">
        <v>3.0121999999999999E-2</v>
      </c>
      <c r="W140" s="32">
        <v>1.0404999999999999E-2</v>
      </c>
      <c r="X140" s="32">
        <v>-4.5023000000000001E-2</v>
      </c>
      <c r="Y140" s="32">
        <v>-4.1406999999999999E-2</v>
      </c>
      <c r="Z140" s="32">
        <v>2.1985000000000001E-2</v>
      </c>
      <c r="AA140" s="32">
        <v>-1.6045E-2</v>
      </c>
      <c r="AB140" s="32">
        <v>-6.2849000000000002E-2</v>
      </c>
      <c r="AC140" s="32">
        <v>8.5688E-2</v>
      </c>
      <c r="AD140" s="32">
        <v>0.455737</v>
      </c>
      <c r="AE140" s="32">
        <v>0.37653199999999998</v>
      </c>
    </row>
    <row r="141" spans="1:31" ht="12" x14ac:dyDescent="0.15">
      <c r="A141" s="4" t="s">
        <v>780</v>
      </c>
      <c r="B141" s="18" t="s">
        <v>53</v>
      </c>
      <c r="C141" s="18" t="s">
        <v>53</v>
      </c>
      <c r="D141" s="20" t="s">
        <v>50</v>
      </c>
      <c r="E141" s="18" t="s">
        <v>53</v>
      </c>
      <c r="F141" s="18" t="s">
        <v>53</v>
      </c>
      <c r="G141" s="18" t="s">
        <v>53</v>
      </c>
      <c r="H141" s="18" t="s">
        <v>53</v>
      </c>
      <c r="I141" s="32">
        <v>-6.3740000000000003E-3</v>
      </c>
      <c r="J141" s="32">
        <v>2.5842E-2</v>
      </c>
      <c r="K141" s="18" t="s">
        <v>53</v>
      </c>
      <c r="L141" s="32">
        <v>7.7710000000000001E-2</v>
      </c>
      <c r="M141" s="32">
        <v>0.21709600000000001</v>
      </c>
      <c r="N141" s="32">
        <v>0.24151700000000001</v>
      </c>
      <c r="O141" s="32">
        <v>0.250836</v>
      </c>
      <c r="P141" s="32">
        <v>0.48349500000000001</v>
      </c>
      <c r="Q141" s="32">
        <v>0.299674</v>
      </c>
      <c r="R141" s="32">
        <v>0.22930800000000001</v>
      </c>
      <c r="S141" s="32">
        <v>0.27838099999999999</v>
      </c>
      <c r="T141" s="32">
        <v>0.28506999999999999</v>
      </c>
      <c r="U141" s="32">
        <v>-1.3037999999999999E-2</v>
      </c>
      <c r="V141" s="32">
        <v>-8.7620000000000007E-3</v>
      </c>
      <c r="W141" s="32">
        <v>-5.6279000000000003E-2</v>
      </c>
      <c r="X141" s="32">
        <v>-8.8911000000000004E-2</v>
      </c>
      <c r="Y141" s="32">
        <v>-6.1626E-2</v>
      </c>
      <c r="Z141" s="32">
        <v>2.6363999999999999E-2</v>
      </c>
      <c r="AA141" s="32">
        <v>3.5430000000000001E-3</v>
      </c>
      <c r="AB141" s="32">
        <v>-3.7588000000000003E-2</v>
      </c>
      <c r="AC141" s="32">
        <v>0.14766299999999999</v>
      </c>
      <c r="AD141" s="32">
        <v>0.53494299999999995</v>
      </c>
      <c r="AE141" s="32">
        <v>0.43612000000000001</v>
      </c>
    </row>
    <row r="142" spans="1:31" ht="12" x14ac:dyDescent="0.15">
      <c r="A142" s="4" t="s">
        <v>781</v>
      </c>
      <c r="B142" s="18" t="s">
        <v>53</v>
      </c>
      <c r="C142" s="18" t="s">
        <v>53</v>
      </c>
      <c r="D142" s="20" t="s">
        <v>50</v>
      </c>
      <c r="E142" s="18" t="s">
        <v>53</v>
      </c>
      <c r="F142" s="18" t="s">
        <v>53</v>
      </c>
      <c r="G142" s="18" t="s">
        <v>53</v>
      </c>
      <c r="H142" s="18" t="s">
        <v>53</v>
      </c>
      <c r="I142" s="32">
        <v>-7.7600000000000004E-3</v>
      </c>
      <c r="J142" s="32">
        <v>2.5645000000000001E-2</v>
      </c>
      <c r="K142" s="18" t="s">
        <v>53</v>
      </c>
      <c r="L142" s="32">
        <v>8.0926999999999999E-2</v>
      </c>
      <c r="M142" s="32">
        <v>0.21757099999999999</v>
      </c>
      <c r="N142" s="32">
        <v>0.24124100000000001</v>
      </c>
      <c r="O142" s="32">
        <v>0.25220700000000001</v>
      </c>
      <c r="P142" s="32">
        <v>0.48700399999999999</v>
      </c>
      <c r="Q142" s="32">
        <v>0.29755300000000001</v>
      </c>
      <c r="R142" s="32">
        <v>0.23254</v>
      </c>
      <c r="S142" s="32">
        <v>0.28203800000000001</v>
      </c>
      <c r="T142" s="32">
        <v>0.28803099999999998</v>
      </c>
      <c r="U142" s="32">
        <v>-1.2145E-2</v>
      </c>
      <c r="V142" s="32">
        <v>-6.888E-3</v>
      </c>
      <c r="W142" s="32">
        <v>-5.6105000000000002E-2</v>
      </c>
      <c r="X142" s="32">
        <v>-8.9057999999999998E-2</v>
      </c>
      <c r="Y142" s="32">
        <v>-6.1623999999999998E-2</v>
      </c>
      <c r="Z142" s="32">
        <v>2.6311999999999999E-2</v>
      </c>
      <c r="AA142" s="32">
        <v>3.4169999999999999E-3</v>
      </c>
      <c r="AB142" s="32">
        <v>-4.4551E-2</v>
      </c>
      <c r="AC142" s="32">
        <v>0.145873</v>
      </c>
      <c r="AD142" s="32">
        <v>0.53410899999999994</v>
      </c>
      <c r="AE142" s="32">
        <v>0.43808999999999998</v>
      </c>
    </row>
    <row r="143" spans="1:31" ht="12" x14ac:dyDescent="0.15">
      <c r="A143" s="4" t="s">
        <v>178</v>
      </c>
      <c r="B143" s="18" t="s">
        <v>53</v>
      </c>
      <c r="C143" s="18" t="s">
        <v>53</v>
      </c>
      <c r="D143" s="20" t="s">
        <v>50</v>
      </c>
      <c r="E143" s="18" t="s">
        <v>53</v>
      </c>
      <c r="F143" s="18" t="s">
        <v>53</v>
      </c>
      <c r="G143" s="18" t="s">
        <v>53</v>
      </c>
      <c r="H143" s="18" t="s">
        <v>53</v>
      </c>
      <c r="I143" s="32">
        <v>-0.12779799999999999</v>
      </c>
      <c r="J143" s="32">
        <v>-7.7192999999999998E-2</v>
      </c>
      <c r="K143" s="18" t="s">
        <v>53</v>
      </c>
      <c r="L143" s="32">
        <v>9.171E-2</v>
      </c>
      <c r="M143" s="32">
        <v>0.30699100000000001</v>
      </c>
      <c r="N143" s="32">
        <v>0.312948</v>
      </c>
      <c r="O143" s="32">
        <v>0.339889</v>
      </c>
      <c r="P143" s="32">
        <v>0.58541399999999999</v>
      </c>
      <c r="Q143" s="32">
        <v>0.33752799999999999</v>
      </c>
      <c r="R143" s="32">
        <v>0.27587400000000001</v>
      </c>
      <c r="S143" s="32">
        <v>0.30573400000000001</v>
      </c>
      <c r="T143" s="32">
        <v>0.29028799999999999</v>
      </c>
      <c r="U143" s="32">
        <v>-1.2314E-2</v>
      </c>
      <c r="V143" s="32">
        <v>-6.3857999999999998E-2</v>
      </c>
      <c r="W143" s="32">
        <v>-0.103298</v>
      </c>
      <c r="X143" s="32">
        <v>-0.126414</v>
      </c>
      <c r="Y143" s="32">
        <v>-8.2066E-2</v>
      </c>
      <c r="Z143" s="32">
        <v>-1.4090999999999999E-2</v>
      </c>
      <c r="AA143" s="32">
        <v>2.8115000000000001E-2</v>
      </c>
      <c r="AB143" s="32">
        <v>-5.5946999999999997E-2</v>
      </c>
      <c r="AC143" s="32">
        <v>0.160027</v>
      </c>
      <c r="AD143" s="32">
        <v>0.55652900000000005</v>
      </c>
      <c r="AE143" s="32">
        <v>0.462476</v>
      </c>
    </row>
    <row r="144" spans="1:31" ht="12" x14ac:dyDescent="0.15">
      <c r="A144" s="4" t="s">
        <v>183</v>
      </c>
      <c r="B144" s="18" t="s">
        <v>53</v>
      </c>
      <c r="C144" s="18" t="s">
        <v>53</v>
      </c>
      <c r="D144" s="20" t="s">
        <v>50</v>
      </c>
      <c r="E144" s="18" t="s">
        <v>53</v>
      </c>
      <c r="F144" s="18" t="s">
        <v>53</v>
      </c>
      <c r="G144" s="18" t="s">
        <v>53</v>
      </c>
      <c r="H144" s="18" t="s">
        <v>53</v>
      </c>
      <c r="I144" s="32">
        <v>-0.15582399999999999</v>
      </c>
      <c r="J144" s="32">
        <v>-8.3960000000000007E-2</v>
      </c>
      <c r="K144" s="18" t="s">
        <v>53</v>
      </c>
      <c r="L144" s="32">
        <v>9.0773000000000006E-2</v>
      </c>
      <c r="M144" s="32">
        <v>0.33167099999999999</v>
      </c>
      <c r="N144" s="32">
        <v>0.36237000000000003</v>
      </c>
      <c r="O144" s="32">
        <v>0.34963100000000003</v>
      </c>
      <c r="P144" s="32">
        <v>0.60722299999999996</v>
      </c>
      <c r="Q144" s="32">
        <v>0.354383</v>
      </c>
      <c r="R144" s="32">
        <v>0.27478399999999997</v>
      </c>
      <c r="S144" s="32">
        <v>0.31034499999999998</v>
      </c>
      <c r="T144" s="32">
        <v>0.29242899999999999</v>
      </c>
      <c r="U144" s="32">
        <v>-1.4069999999999999E-2</v>
      </c>
      <c r="V144" s="32">
        <v>-6.8787000000000001E-2</v>
      </c>
      <c r="W144" s="32">
        <v>-0.104255</v>
      </c>
      <c r="X144" s="32">
        <v>-0.126024</v>
      </c>
      <c r="Y144" s="32">
        <v>-8.0068E-2</v>
      </c>
      <c r="Z144" s="32">
        <v>-1.1964000000000001E-2</v>
      </c>
      <c r="AA144" s="32">
        <v>3.2608999999999999E-2</v>
      </c>
      <c r="AB144" s="32">
        <v>-5.6770000000000001E-2</v>
      </c>
      <c r="AC144" s="32">
        <v>0.16037699999999999</v>
      </c>
      <c r="AD144" s="32">
        <v>0.55641799999999997</v>
      </c>
      <c r="AE144" s="32">
        <v>0.46304400000000001</v>
      </c>
    </row>
    <row r="145" spans="1:31" ht="12" x14ac:dyDescent="0.15">
      <c r="A145" s="4" t="s">
        <v>782</v>
      </c>
      <c r="B145" s="18" t="s">
        <v>53</v>
      </c>
      <c r="C145" s="18" t="s">
        <v>53</v>
      </c>
      <c r="D145" s="20" t="s">
        <v>50</v>
      </c>
      <c r="E145" s="18" t="s">
        <v>53</v>
      </c>
      <c r="F145" s="18" t="s">
        <v>53</v>
      </c>
      <c r="G145" s="18" t="s">
        <v>53</v>
      </c>
      <c r="H145" s="18" t="s">
        <v>53</v>
      </c>
      <c r="I145" s="32">
        <v>-0.12512999999999999</v>
      </c>
      <c r="J145" s="32">
        <v>-7.1497000000000005E-2</v>
      </c>
      <c r="K145" s="18" t="s">
        <v>53</v>
      </c>
      <c r="L145" s="32">
        <v>0.11820799999999999</v>
      </c>
      <c r="M145" s="32">
        <v>0.38664900000000002</v>
      </c>
      <c r="N145" s="32">
        <v>0.370421</v>
      </c>
      <c r="O145" s="32">
        <v>0.36435200000000001</v>
      </c>
      <c r="P145" s="32">
        <v>0.58729699999999996</v>
      </c>
      <c r="Q145" s="32">
        <v>0.36065900000000001</v>
      </c>
      <c r="R145" s="32">
        <v>0.25421700000000003</v>
      </c>
      <c r="S145" s="32">
        <v>0.30642200000000003</v>
      </c>
      <c r="T145" s="32">
        <v>0.30791400000000002</v>
      </c>
      <c r="U145" s="32">
        <v>-2.2124999999999999E-2</v>
      </c>
      <c r="V145" s="32">
        <v>-1.8124999999999999E-2</v>
      </c>
      <c r="W145" s="32">
        <v>-8.2325999999999996E-2</v>
      </c>
      <c r="X145" s="32">
        <v>-9.6852999999999995E-2</v>
      </c>
      <c r="Y145" s="32">
        <v>-6.0160999999999999E-2</v>
      </c>
      <c r="Z145" s="32">
        <v>2.9298000000000001E-2</v>
      </c>
      <c r="AA145" s="32">
        <v>9.3329999999999993E-3</v>
      </c>
      <c r="AB145" s="32">
        <v>-5.9992999999999998E-2</v>
      </c>
      <c r="AC145" s="32">
        <v>0.141211</v>
      </c>
      <c r="AD145" s="32">
        <v>0.542153</v>
      </c>
      <c r="AE145" s="32">
        <v>0.447936</v>
      </c>
    </row>
    <row r="146" spans="1:31" ht="12" x14ac:dyDescent="0.15">
      <c r="A146" s="4" t="s">
        <v>783</v>
      </c>
      <c r="B146" s="18" t="s">
        <v>53</v>
      </c>
      <c r="C146" s="18" t="s">
        <v>53</v>
      </c>
      <c r="D146" s="20" t="s">
        <v>50</v>
      </c>
      <c r="E146" s="18" t="s">
        <v>53</v>
      </c>
      <c r="F146" s="18" t="s">
        <v>53</v>
      </c>
      <c r="G146" s="18" t="s">
        <v>53</v>
      </c>
      <c r="H146" s="18" t="s">
        <v>53</v>
      </c>
      <c r="I146" s="32">
        <v>-0.145179</v>
      </c>
      <c r="J146" s="32">
        <v>-0.100145</v>
      </c>
      <c r="K146" s="18" t="s">
        <v>53</v>
      </c>
      <c r="L146" s="32">
        <v>8.7004999999999999E-2</v>
      </c>
      <c r="M146" s="32">
        <v>0.331673</v>
      </c>
      <c r="N146" s="32">
        <v>0.32163399999999998</v>
      </c>
      <c r="O146" s="32">
        <v>0.34963300000000003</v>
      </c>
      <c r="P146" s="32">
        <v>0.60722299999999996</v>
      </c>
      <c r="Q146" s="32">
        <v>0.354375</v>
      </c>
      <c r="R146" s="32">
        <v>0.27445999999999998</v>
      </c>
      <c r="S146" s="32">
        <v>0.309894</v>
      </c>
      <c r="T146" s="32">
        <v>0.29242899999999999</v>
      </c>
      <c r="U146" s="32">
        <v>-1.46E-2</v>
      </c>
      <c r="V146" s="32">
        <v>-6.8790000000000004E-2</v>
      </c>
      <c r="W146" s="32">
        <v>-0.10402599999999999</v>
      </c>
      <c r="X146" s="32">
        <v>-0.12573000000000001</v>
      </c>
      <c r="Y146" s="32">
        <v>-8.0069000000000001E-2</v>
      </c>
      <c r="Z146" s="32">
        <v>-1.1434E-2</v>
      </c>
      <c r="AA146" s="32">
        <v>3.2622999999999999E-2</v>
      </c>
      <c r="AB146" s="32">
        <v>-5.6763000000000001E-2</v>
      </c>
      <c r="AC146" s="32">
        <v>0.14154800000000001</v>
      </c>
      <c r="AD146" s="32">
        <v>0.53115500000000004</v>
      </c>
      <c r="AE146" s="32">
        <v>0.43929499999999999</v>
      </c>
    </row>
    <row r="147" spans="1:31" x14ac:dyDescent="0.15">
      <c r="A147" s="4"/>
      <c r="B147" s="4"/>
      <c r="C147" s="4"/>
      <c r="D147" s="20"/>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spans="1:31" ht="12" x14ac:dyDescent="0.15">
      <c r="A148" s="4" t="s">
        <v>784</v>
      </c>
      <c r="B148" s="18" t="s">
        <v>53</v>
      </c>
      <c r="C148" s="18" t="s">
        <v>53</v>
      </c>
      <c r="D148" s="20" t="s">
        <v>50</v>
      </c>
      <c r="E148" s="18" t="s">
        <v>53</v>
      </c>
      <c r="F148" s="18" t="s">
        <v>53</v>
      </c>
      <c r="G148" s="18" t="s">
        <v>53</v>
      </c>
      <c r="H148" s="18" t="s">
        <v>53</v>
      </c>
      <c r="I148" s="32">
        <v>8.3446000000000006E-2</v>
      </c>
      <c r="J148" s="32">
        <v>-1.9400000000000001E-2</v>
      </c>
      <c r="K148" s="18" t="s">
        <v>53</v>
      </c>
      <c r="L148" s="32">
        <v>-3.2742E-2</v>
      </c>
      <c r="M148" s="32">
        <v>7.0792999999999995E-2</v>
      </c>
      <c r="N148" s="32">
        <v>8.0616999999999994E-2</v>
      </c>
      <c r="O148" s="32">
        <v>0.136741</v>
      </c>
      <c r="P148" s="32">
        <v>0.18155499999999999</v>
      </c>
      <c r="Q148" s="32">
        <v>0.20183699999999999</v>
      </c>
      <c r="R148" s="32">
        <v>0.12753500000000001</v>
      </c>
      <c r="S148" s="32">
        <v>0.20941199999999999</v>
      </c>
      <c r="T148" s="32">
        <v>0.212974</v>
      </c>
      <c r="U148" s="32">
        <v>6.6025E-2</v>
      </c>
      <c r="V148" s="32">
        <v>3.8337000000000003E-2</v>
      </c>
      <c r="W148" s="32">
        <v>-3.852E-3</v>
      </c>
      <c r="X148" s="32">
        <v>-3.2856999999999997E-2</v>
      </c>
      <c r="Y148" s="32">
        <v>-4.4561999999999997E-2</v>
      </c>
      <c r="Z148" s="32">
        <v>1.3716000000000001E-2</v>
      </c>
      <c r="AA148" s="32">
        <v>-1.265E-2</v>
      </c>
      <c r="AB148" s="32">
        <v>-2.4109999999999999E-3</v>
      </c>
      <c r="AC148" s="32">
        <v>9.4830999999999999E-2</v>
      </c>
      <c r="AD148" s="32">
        <v>0.18087300000000001</v>
      </c>
      <c r="AE148" s="32">
        <v>0.15557499999999999</v>
      </c>
    </row>
    <row r="149" spans="1:31" ht="12" x14ac:dyDescent="0.15">
      <c r="A149" s="4" t="s">
        <v>785</v>
      </c>
      <c r="B149" s="18" t="s">
        <v>53</v>
      </c>
      <c r="C149" s="18" t="s">
        <v>53</v>
      </c>
      <c r="D149" s="20" t="s">
        <v>50</v>
      </c>
      <c r="E149" s="18" t="s">
        <v>53</v>
      </c>
      <c r="F149" s="18" t="s">
        <v>53</v>
      </c>
      <c r="G149" s="18" t="s">
        <v>53</v>
      </c>
      <c r="H149" s="18" t="s">
        <v>53</v>
      </c>
      <c r="I149" s="32">
        <v>5.4502000000000002E-2</v>
      </c>
      <c r="J149" s="32">
        <v>6.2427999999999997E-2</v>
      </c>
      <c r="K149" s="18" t="s">
        <v>53</v>
      </c>
      <c r="L149" s="32">
        <v>6.0990999999999997E-2</v>
      </c>
      <c r="M149" s="32">
        <v>9.0559000000000001E-2</v>
      </c>
      <c r="N149" s="32">
        <v>0.118923</v>
      </c>
      <c r="O149" s="32">
        <v>0.107432</v>
      </c>
      <c r="P149" s="32">
        <v>0.171178</v>
      </c>
      <c r="Q149" s="32">
        <v>0.180953</v>
      </c>
      <c r="R149" s="32">
        <v>0.13082199999999999</v>
      </c>
      <c r="S149" s="32">
        <v>0.15287999999999999</v>
      </c>
      <c r="T149" s="32">
        <v>0.180919</v>
      </c>
      <c r="U149" s="32">
        <v>0.12060700000000001</v>
      </c>
      <c r="V149" s="32">
        <v>7.8317999999999999E-2</v>
      </c>
      <c r="W149" s="32">
        <v>0.106542</v>
      </c>
      <c r="X149" s="32">
        <v>5.9338000000000002E-2</v>
      </c>
      <c r="Y149" s="32">
        <v>2.568E-3</v>
      </c>
      <c r="Z149" s="32">
        <v>-8.9180000000000006E-3</v>
      </c>
      <c r="AA149" s="32">
        <v>1.3492000000000001E-2</v>
      </c>
      <c r="AB149" s="32">
        <v>1.7167999999999999E-2</v>
      </c>
      <c r="AC149" s="32">
        <v>3.5756999999999997E-2</v>
      </c>
      <c r="AD149" s="32">
        <v>0.14615700000000001</v>
      </c>
      <c r="AE149" s="32">
        <v>0.15465300000000001</v>
      </c>
    </row>
    <row r="150" spans="1:31" ht="12" x14ac:dyDescent="0.15">
      <c r="A150" s="4" t="s">
        <v>786</v>
      </c>
      <c r="B150" s="18" t="s">
        <v>53</v>
      </c>
      <c r="C150" s="18" t="s">
        <v>53</v>
      </c>
      <c r="D150" s="20" t="s">
        <v>50</v>
      </c>
      <c r="E150" s="18" t="s">
        <v>53</v>
      </c>
      <c r="F150" s="18" t="s">
        <v>53</v>
      </c>
      <c r="G150" s="18" t="s">
        <v>53</v>
      </c>
      <c r="H150" s="18" t="s">
        <v>53</v>
      </c>
      <c r="I150" s="32">
        <v>6.3006000000000006E-2</v>
      </c>
      <c r="J150" s="32">
        <v>-2.2179999999999999E-3</v>
      </c>
      <c r="K150" s="18" t="s">
        <v>53</v>
      </c>
      <c r="L150" s="32">
        <v>-1.2036E-2</v>
      </c>
      <c r="M150" s="32">
        <v>1.1504E-2</v>
      </c>
      <c r="N150" s="32">
        <v>5.2224E-2</v>
      </c>
      <c r="O150" s="32">
        <v>7.6883999999999994E-2</v>
      </c>
      <c r="P150" s="32">
        <v>0.108416</v>
      </c>
      <c r="Q150" s="32">
        <v>0.13359499999999999</v>
      </c>
      <c r="R150" s="32">
        <v>0.12843499999999999</v>
      </c>
      <c r="S150" s="32">
        <v>0.13865</v>
      </c>
      <c r="T150" s="32">
        <v>0.14227899999999999</v>
      </c>
      <c r="U150" s="32">
        <v>0.12901199999999999</v>
      </c>
      <c r="V150" s="32">
        <v>7.739E-2</v>
      </c>
      <c r="W150" s="32">
        <v>2.9758E-2</v>
      </c>
      <c r="X150" s="32">
        <v>-2.3823E-2</v>
      </c>
      <c r="Y150" s="32">
        <v>-5.6578999999999997E-2</v>
      </c>
      <c r="Z150" s="32">
        <v>-6.6689999999999999E-2</v>
      </c>
      <c r="AA150" s="32">
        <v>-3.1703000000000002E-2</v>
      </c>
      <c r="AB150" s="32">
        <v>9.7590000000000003E-3</v>
      </c>
      <c r="AC150" s="32">
        <v>5.8256000000000002E-2</v>
      </c>
      <c r="AD150" s="32">
        <v>0.14293500000000001</v>
      </c>
      <c r="AE150" s="32">
        <v>0.19290099999999999</v>
      </c>
    </row>
    <row r="151" spans="1:31" ht="12" x14ac:dyDescent="0.15">
      <c r="A151" s="4" t="s">
        <v>787</v>
      </c>
      <c r="B151" s="18" t="s">
        <v>53</v>
      </c>
      <c r="C151" s="18" t="s">
        <v>53</v>
      </c>
      <c r="D151" s="20" t="s">
        <v>50</v>
      </c>
      <c r="E151" s="18" t="s">
        <v>53</v>
      </c>
      <c r="F151" s="18" t="s">
        <v>53</v>
      </c>
      <c r="G151" s="18" t="s">
        <v>53</v>
      </c>
      <c r="H151" s="18" t="s">
        <v>53</v>
      </c>
      <c r="I151" s="32">
        <v>3.6015999999999999E-2</v>
      </c>
      <c r="J151" s="32">
        <v>1.8015E-2</v>
      </c>
      <c r="K151" s="18" t="s">
        <v>53</v>
      </c>
      <c r="L151" s="32">
        <v>-9.2460000000000007E-3</v>
      </c>
      <c r="M151" s="32">
        <v>3.1881E-2</v>
      </c>
      <c r="N151" s="32">
        <v>5.7716999999999997E-2</v>
      </c>
      <c r="O151" s="32">
        <v>8.4786E-2</v>
      </c>
      <c r="P151" s="32">
        <v>0.13491400000000001</v>
      </c>
      <c r="Q151" s="32">
        <v>0.182062</v>
      </c>
      <c r="R151" s="32">
        <v>0.15504799999999999</v>
      </c>
      <c r="S151" s="32">
        <v>0.15652099999999999</v>
      </c>
      <c r="T151" s="32">
        <v>0.173288</v>
      </c>
      <c r="U151" s="32">
        <v>0.131795</v>
      </c>
      <c r="V151" s="32">
        <v>8.2205E-2</v>
      </c>
      <c r="W151" s="32">
        <v>6.6044000000000005E-2</v>
      </c>
      <c r="X151" s="32">
        <v>1.7285999999999999E-2</v>
      </c>
      <c r="Y151" s="32">
        <v>-5.5030000000000001E-3</v>
      </c>
      <c r="Z151" s="32">
        <v>-2.1892000000000002E-2</v>
      </c>
      <c r="AA151" s="32">
        <v>8.7699999999999996E-4</v>
      </c>
      <c r="AB151" s="32">
        <v>7.4130000000000003E-3</v>
      </c>
      <c r="AC151" s="32">
        <v>0.11226</v>
      </c>
      <c r="AD151" s="32">
        <v>0.202875</v>
      </c>
      <c r="AE151" s="32">
        <v>0.216111</v>
      </c>
    </row>
    <row r="152" spans="1:31" x14ac:dyDescent="0.15">
      <c r="A152" s="4"/>
      <c r="B152" s="4"/>
      <c r="C152" s="4"/>
      <c r="D152" s="20"/>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spans="1:31" ht="12" x14ac:dyDescent="0.15">
      <c r="A153" s="4" t="s">
        <v>788</v>
      </c>
      <c r="B153" s="18" t="s">
        <v>53</v>
      </c>
      <c r="C153" s="18" t="s">
        <v>53</v>
      </c>
      <c r="D153" s="20" t="s">
        <v>50</v>
      </c>
      <c r="E153" s="18" t="s">
        <v>53</v>
      </c>
      <c r="F153" s="18" t="s">
        <v>53</v>
      </c>
      <c r="G153" s="18" t="s">
        <v>53</v>
      </c>
      <c r="H153" s="18" t="s">
        <v>53</v>
      </c>
      <c r="I153" s="32">
        <v>3.2731999999999997E-2</v>
      </c>
      <c r="J153" s="32">
        <v>2.962E-2</v>
      </c>
      <c r="K153" s="18" t="s">
        <v>53</v>
      </c>
      <c r="L153" s="32">
        <v>3.5282000000000001E-2</v>
      </c>
      <c r="M153" s="32">
        <v>4.0807999999999997E-2</v>
      </c>
      <c r="N153" s="32">
        <v>5.1257999999999998E-2</v>
      </c>
      <c r="O153" s="32">
        <v>6.5570000000000003E-2</v>
      </c>
      <c r="P153" s="32">
        <v>0.103851</v>
      </c>
      <c r="Q153" s="32">
        <v>8.2468E-2</v>
      </c>
      <c r="R153" s="32">
        <v>9.8499000000000003E-2</v>
      </c>
      <c r="S153" s="32">
        <v>0.110706</v>
      </c>
      <c r="T153" s="32">
        <v>0.11727600000000001</v>
      </c>
      <c r="U153" s="32">
        <v>9.3409000000000006E-2</v>
      </c>
      <c r="V153" s="32">
        <v>8.5857000000000003E-2</v>
      </c>
      <c r="W153" s="32">
        <v>6.7414000000000002E-2</v>
      </c>
      <c r="X153" s="32">
        <v>3.4660999999999997E-2</v>
      </c>
      <c r="Y153" s="32">
        <v>4.1190000000000003E-3</v>
      </c>
      <c r="Z153" s="32">
        <v>-3.5837000000000001E-2</v>
      </c>
      <c r="AA153" s="32">
        <v>-2.1731E-2</v>
      </c>
      <c r="AB153" s="32">
        <v>-2.7817999999999999E-2</v>
      </c>
      <c r="AC153" s="32">
        <v>7.1722999999999995E-2</v>
      </c>
      <c r="AD153" s="32">
        <v>0.183591</v>
      </c>
      <c r="AE153" s="32">
        <v>0.21477199999999999</v>
      </c>
    </row>
    <row r="154" spans="1:31" ht="12" x14ac:dyDescent="0.15">
      <c r="A154" s="4" t="s">
        <v>789</v>
      </c>
      <c r="B154" s="18" t="s">
        <v>53</v>
      </c>
      <c r="C154" s="18" t="s">
        <v>53</v>
      </c>
      <c r="D154" s="20" t="s">
        <v>50</v>
      </c>
      <c r="E154" s="18" t="s">
        <v>53</v>
      </c>
      <c r="F154" s="18" t="s">
        <v>53</v>
      </c>
      <c r="G154" s="18" t="s">
        <v>53</v>
      </c>
      <c r="H154" s="18" t="s">
        <v>53</v>
      </c>
      <c r="I154" s="32">
        <v>3.6809000000000001E-2</v>
      </c>
      <c r="J154" s="32">
        <v>3.3465000000000002E-2</v>
      </c>
      <c r="K154" s="18" t="s">
        <v>53</v>
      </c>
      <c r="L154" s="32">
        <v>2.8466999999999999E-2</v>
      </c>
      <c r="M154" s="32">
        <v>4.3663E-2</v>
      </c>
      <c r="N154" s="32">
        <v>5.4796999999999998E-2</v>
      </c>
      <c r="O154" s="32">
        <v>6.8332000000000004E-2</v>
      </c>
      <c r="P154" s="32">
        <v>0.104536</v>
      </c>
      <c r="Q154" s="32">
        <v>8.3832000000000004E-2</v>
      </c>
      <c r="R154" s="32">
        <v>9.7229999999999997E-2</v>
      </c>
      <c r="S154" s="32">
        <v>0.10792300000000001</v>
      </c>
      <c r="T154" s="32">
        <v>0.12520999999999999</v>
      </c>
      <c r="U154" s="32">
        <v>0.101886</v>
      </c>
      <c r="V154" s="32">
        <v>9.4921000000000005E-2</v>
      </c>
      <c r="W154" s="32">
        <v>7.5925000000000006E-2</v>
      </c>
      <c r="X154" s="32">
        <v>4.3790000000000003E-2</v>
      </c>
      <c r="Y154" s="32">
        <v>5.1089999999999998E-3</v>
      </c>
      <c r="Z154" s="32">
        <v>-2.5797E-2</v>
      </c>
      <c r="AA154" s="32">
        <v>-1.3471E-2</v>
      </c>
      <c r="AB154" s="32">
        <v>-1.925E-2</v>
      </c>
      <c r="AC154" s="32">
        <v>7.2117000000000001E-2</v>
      </c>
      <c r="AD154" s="32">
        <v>0.17483599999999999</v>
      </c>
      <c r="AE154" s="32">
        <v>0.20253599999999999</v>
      </c>
    </row>
    <row r="155" spans="1:31" ht="12" x14ac:dyDescent="0.15">
      <c r="A155" s="4" t="s">
        <v>397</v>
      </c>
      <c r="B155" s="18" t="s">
        <v>53</v>
      </c>
      <c r="C155" s="18" t="s">
        <v>53</v>
      </c>
      <c r="D155" s="20" t="s">
        <v>50</v>
      </c>
      <c r="E155" s="18" t="s">
        <v>53</v>
      </c>
      <c r="F155" s="18" t="s">
        <v>53</v>
      </c>
      <c r="G155" s="18" t="s">
        <v>53</v>
      </c>
      <c r="H155" s="18" t="s">
        <v>53</v>
      </c>
      <c r="I155" s="32">
        <v>0.127827</v>
      </c>
      <c r="J155" s="32">
        <v>8.4027000000000004E-2</v>
      </c>
      <c r="K155" s="18" t="s">
        <v>53</v>
      </c>
      <c r="L155" s="32">
        <v>0.72235800000000006</v>
      </c>
      <c r="M155" s="32">
        <v>3.8658999999999999E-2</v>
      </c>
      <c r="N155" s="32">
        <v>0.119711</v>
      </c>
      <c r="O155" s="32">
        <v>0.19919600000000001</v>
      </c>
      <c r="P155" s="32">
        <v>0.315359</v>
      </c>
      <c r="Q155" s="32">
        <v>0.19556699999999999</v>
      </c>
      <c r="R155" s="32">
        <v>0.32407200000000003</v>
      </c>
      <c r="S155" s="32">
        <v>0.20899000000000001</v>
      </c>
      <c r="T155" s="32">
        <v>0.15871299999999999</v>
      </c>
      <c r="U155" s="32">
        <v>7.3416999999999996E-2</v>
      </c>
      <c r="V155" s="32">
        <v>9.7404000000000004E-2</v>
      </c>
      <c r="W155" s="32">
        <v>-7.1292999999999995E-2</v>
      </c>
      <c r="X155" s="32">
        <v>2.0920000000000001E-2</v>
      </c>
      <c r="Y155" s="32">
        <v>1.6024E-2</v>
      </c>
      <c r="Z155" s="32">
        <v>-4.2377999999999999E-2</v>
      </c>
      <c r="AA155" s="32">
        <v>-6.2964999999999993E-2</v>
      </c>
      <c r="AB155" s="32">
        <v>-0.15671299999999999</v>
      </c>
      <c r="AC155" s="32">
        <v>5.3555999999999999E-2</v>
      </c>
      <c r="AD155" s="32">
        <v>0.42091000000000001</v>
      </c>
      <c r="AE155" s="32">
        <v>0.19456599999999999</v>
      </c>
    </row>
    <row r="156" spans="1:31" ht="12" x14ac:dyDescent="0.15">
      <c r="A156" s="4" t="s">
        <v>790</v>
      </c>
      <c r="B156" s="18" t="s">
        <v>53</v>
      </c>
      <c r="C156" s="18" t="s">
        <v>53</v>
      </c>
      <c r="D156" s="20" t="s">
        <v>50</v>
      </c>
      <c r="E156" s="18" t="s">
        <v>53</v>
      </c>
      <c r="F156" s="18" t="s">
        <v>53</v>
      </c>
      <c r="G156" s="18" t="s">
        <v>53</v>
      </c>
      <c r="H156" s="18" t="s">
        <v>53</v>
      </c>
      <c r="I156" s="32">
        <v>-0.29391499999999998</v>
      </c>
      <c r="J156" s="32">
        <v>-0.28610400000000002</v>
      </c>
      <c r="K156" s="18" t="s">
        <v>53</v>
      </c>
      <c r="L156" s="32">
        <v>-7.7351000000000003E-2</v>
      </c>
      <c r="M156" s="32">
        <v>0.24804000000000001</v>
      </c>
      <c r="N156" s="32">
        <v>0.42108600000000002</v>
      </c>
      <c r="O156" s="32">
        <v>0.33552700000000002</v>
      </c>
      <c r="P156" s="32">
        <v>0.380164</v>
      </c>
      <c r="Q156" s="32">
        <v>0.47732799999999997</v>
      </c>
      <c r="R156" s="32">
        <v>0.119895</v>
      </c>
      <c r="S156" s="32">
        <v>0.21826699999999999</v>
      </c>
      <c r="T156" s="32">
        <v>0.203765</v>
      </c>
      <c r="U156" s="32">
        <v>6.1619E-2</v>
      </c>
      <c r="V156" s="32">
        <v>-0.21501500000000001</v>
      </c>
      <c r="W156" s="32">
        <v>-0.198242</v>
      </c>
      <c r="X156" s="32">
        <v>-0.23505100000000001</v>
      </c>
      <c r="Y156" s="32">
        <v>-0.205844</v>
      </c>
      <c r="Z156" s="32">
        <v>-8.7369000000000002E-2</v>
      </c>
      <c r="AA156" s="32">
        <v>0.23433799999999999</v>
      </c>
      <c r="AB156" s="32">
        <v>0.236875</v>
      </c>
      <c r="AC156" s="32">
        <v>0.28770800000000002</v>
      </c>
      <c r="AD156" s="32">
        <v>0.448131</v>
      </c>
      <c r="AE156" s="32">
        <v>0.37115500000000001</v>
      </c>
    </row>
    <row r="157" spans="1:31" ht="12" x14ac:dyDescent="0.15">
      <c r="A157" s="4" t="s">
        <v>791</v>
      </c>
      <c r="B157" s="18" t="s">
        <v>53</v>
      </c>
      <c r="C157" s="18" t="s">
        <v>53</v>
      </c>
      <c r="D157" s="20" t="s">
        <v>50</v>
      </c>
      <c r="E157" s="18" t="s">
        <v>53</v>
      </c>
      <c r="F157" s="18" t="s">
        <v>53</v>
      </c>
      <c r="G157" s="18" t="s">
        <v>53</v>
      </c>
      <c r="H157" s="18" t="s">
        <v>53</v>
      </c>
      <c r="I157" s="18" t="s">
        <v>53</v>
      </c>
      <c r="J157" s="32" t="s">
        <v>457</v>
      </c>
      <c r="K157" s="18" t="s">
        <v>53</v>
      </c>
      <c r="L157" s="18" t="s">
        <v>53</v>
      </c>
      <c r="M157" s="32" t="s">
        <v>457</v>
      </c>
      <c r="N157" s="32" t="s">
        <v>457</v>
      </c>
      <c r="O157" s="32">
        <v>-4.5503000000000002E-2</v>
      </c>
      <c r="P157" s="32">
        <v>0.45094299999999998</v>
      </c>
      <c r="Q157" s="32" t="s">
        <v>457</v>
      </c>
      <c r="R157" s="32" t="s">
        <v>457</v>
      </c>
      <c r="S157" s="32" t="s">
        <v>457</v>
      </c>
      <c r="T157" s="32" t="s">
        <v>457</v>
      </c>
      <c r="U157" s="32">
        <v>0.27453699999999998</v>
      </c>
      <c r="V157" s="32" t="s">
        <v>457</v>
      </c>
      <c r="W157" s="32">
        <v>0.14171500000000001</v>
      </c>
      <c r="X157" s="32">
        <v>0.738842</v>
      </c>
      <c r="Y157" s="32" t="s">
        <v>457</v>
      </c>
      <c r="Z157" s="32">
        <v>1.0369999999999999E-3</v>
      </c>
      <c r="AA157" s="32">
        <v>-0.41695500000000002</v>
      </c>
      <c r="AB157" s="32" t="s">
        <v>457</v>
      </c>
      <c r="AC157" s="32">
        <v>-6.6084000000000004E-2</v>
      </c>
      <c r="AD157" s="32">
        <v>0.36097200000000002</v>
      </c>
      <c r="AE157" s="32">
        <v>-0.16347500000000001</v>
      </c>
    </row>
    <row r="158" spans="1:31" ht="12" x14ac:dyDescent="0.15">
      <c r="A158" s="4" t="s">
        <v>792</v>
      </c>
      <c r="B158" s="18" t="s">
        <v>53</v>
      </c>
      <c r="C158" s="18" t="s">
        <v>53</v>
      </c>
      <c r="D158" s="20" t="s">
        <v>50</v>
      </c>
      <c r="E158" s="18" t="s">
        <v>53</v>
      </c>
      <c r="F158" s="18" t="s">
        <v>53</v>
      </c>
      <c r="G158" s="18" t="s">
        <v>53</v>
      </c>
      <c r="H158" s="18" t="s">
        <v>53</v>
      </c>
      <c r="I158" s="18" t="s">
        <v>53</v>
      </c>
      <c r="J158" s="32" t="s">
        <v>457</v>
      </c>
      <c r="K158" s="18" t="s">
        <v>53</v>
      </c>
      <c r="L158" s="18" t="s">
        <v>53</v>
      </c>
      <c r="M158" s="32" t="s">
        <v>457</v>
      </c>
      <c r="N158" s="32" t="s">
        <v>457</v>
      </c>
      <c r="O158" s="32">
        <v>-5.2646999999999999E-2</v>
      </c>
      <c r="P158" s="32">
        <v>0.26927600000000002</v>
      </c>
      <c r="Q158" s="32" t="s">
        <v>457</v>
      </c>
      <c r="R158" s="32" t="s">
        <v>457</v>
      </c>
      <c r="S158" s="32" t="s">
        <v>457</v>
      </c>
      <c r="T158" s="32">
        <v>-0.235319</v>
      </c>
      <c r="U158" s="32">
        <v>0.26877099999999998</v>
      </c>
      <c r="V158" s="32" t="s">
        <v>457</v>
      </c>
      <c r="W158" s="32">
        <v>0.142343</v>
      </c>
      <c r="X158" s="32">
        <v>0.578102</v>
      </c>
      <c r="Y158" s="32">
        <v>1.153564</v>
      </c>
      <c r="Z158" s="32">
        <v>-1.364E-3</v>
      </c>
      <c r="AA158" s="32">
        <v>-0.31359399999999998</v>
      </c>
      <c r="AB158" s="32" t="s">
        <v>457</v>
      </c>
      <c r="AC158" s="32">
        <v>-5.5638E-2</v>
      </c>
      <c r="AD158" s="32">
        <v>0.35353299999999999</v>
      </c>
      <c r="AE158" s="32">
        <v>-0.108154</v>
      </c>
    </row>
    <row r="159" spans="1:31" ht="12" x14ac:dyDescent="0.15">
      <c r="A159" s="4" t="s">
        <v>793</v>
      </c>
      <c r="B159" s="18" t="s">
        <v>53</v>
      </c>
      <c r="C159" s="18" t="s">
        <v>53</v>
      </c>
      <c r="D159" s="20" t="s">
        <v>50</v>
      </c>
      <c r="E159" s="18" t="s">
        <v>53</v>
      </c>
      <c r="F159" s="18" t="s">
        <v>53</v>
      </c>
      <c r="G159" s="18" t="s">
        <v>53</v>
      </c>
      <c r="H159" s="18" t="s">
        <v>53</v>
      </c>
      <c r="I159" s="18" t="s">
        <v>53</v>
      </c>
      <c r="J159" s="18" t="s">
        <v>53</v>
      </c>
      <c r="K159" s="18" t="s">
        <v>53</v>
      </c>
      <c r="L159" s="32">
        <v>0.148698</v>
      </c>
      <c r="M159" s="32">
        <v>0.404775</v>
      </c>
      <c r="N159" s="32">
        <v>0.44162699999999999</v>
      </c>
      <c r="O159" s="32">
        <v>0.42374200000000001</v>
      </c>
      <c r="P159" s="32">
        <v>0.69694800000000001</v>
      </c>
      <c r="Q159" s="32">
        <v>0.278339</v>
      </c>
      <c r="R159" s="32">
        <v>0.21074999999999999</v>
      </c>
      <c r="S159" s="32">
        <v>0.243508</v>
      </c>
      <c r="T159" s="32">
        <v>0.22634499999999999</v>
      </c>
      <c r="U159" s="32">
        <v>-6.4467999999999998E-2</v>
      </c>
      <c r="V159" s="32">
        <v>-1.9514E-2</v>
      </c>
      <c r="W159" s="32">
        <v>-0.110152</v>
      </c>
      <c r="X159" s="32">
        <v>3.9420000000000002E-3</v>
      </c>
      <c r="Y159" s="32">
        <v>5.6730000000000003E-2</v>
      </c>
      <c r="Z159" s="32">
        <v>0.13494999999999999</v>
      </c>
      <c r="AA159" s="32">
        <v>0.13419700000000001</v>
      </c>
      <c r="AB159" s="32">
        <v>-0.14274700000000001</v>
      </c>
      <c r="AC159" s="32">
        <v>-9.2928999999999998E-2</v>
      </c>
      <c r="AD159" s="32">
        <v>0.46432499999999999</v>
      </c>
      <c r="AE159" s="32">
        <v>0.25014900000000001</v>
      </c>
    </row>
    <row r="160" spans="1:31" x14ac:dyDescent="0.15">
      <c r="A160" s="4"/>
      <c r="B160" s="4"/>
      <c r="C160" s="4"/>
      <c r="D160" s="20"/>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spans="1:31" x14ac:dyDescent="0.15">
      <c r="A161" s="39" t="s">
        <v>243</v>
      </c>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spans="1:31" x14ac:dyDescent="0.15">
      <c r="A162"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pageSetUpPr autoPageBreaks="0"/>
  </sheetPr>
  <dimension ref="A5:IU56"/>
  <sheetViews>
    <sheetView workbookViewId="0"/>
  </sheetViews>
  <sheetFormatPr baseColWidth="10" defaultColWidth="8.83203125" defaultRowHeight="11" x14ac:dyDescent="0.15"/>
  <cols>
    <col min="1" max="1" width="45.83203125" customWidth="1"/>
    <col min="2" max="27" width="14.83203125" customWidth="1"/>
  </cols>
  <sheetData>
    <row r="5" spans="1:255" ht="17" x14ac:dyDescent="0.2">
      <c r="A5" s="1" t="s">
        <v>797</v>
      </c>
    </row>
    <row r="7" spans="1:255" ht="12" x14ac:dyDescent="0.15">
      <c r="A7" s="2" t="s">
        <v>798</v>
      </c>
      <c r="B7" s="3" t="s">
        <v>799</v>
      </c>
      <c r="C7" t="s">
        <v>106</v>
      </c>
      <c r="D7" s="4" t="s">
        <v>4</v>
      </c>
      <c r="E7" s="3" t="s">
        <v>800</v>
      </c>
      <c r="F7" t="s">
        <v>108</v>
      </c>
    </row>
    <row r="8" spans="1:255" x14ac:dyDescent="0.15">
      <c r="A8" s="4"/>
      <c r="B8" s="3" t="s">
        <v>801</v>
      </c>
      <c r="C8" t="s">
        <v>111</v>
      </c>
      <c r="D8" s="4" t="s">
        <v>4</v>
      </c>
      <c r="E8" s="3" t="s">
        <v>802</v>
      </c>
      <c r="F8" t="s">
        <v>6</v>
      </c>
    </row>
    <row r="9" spans="1:255" x14ac:dyDescent="0.15">
      <c r="A9" s="4"/>
      <c r="B9" s="3" t="s">
        <v>803</v>
      </c>
      <c r="C9" t="s">
        <v>8</v>
      </c>
      <c r="D9" s="4" t="s">
        <v>4</v>
      </c>
      <c r="E9" s="3" t="s">
        <v>804</v>
      </c>
      <c r="F9" t="s">
        <v>10</v>
      </c>
    </row>
    <row r="10" spans="1:255" x14ac:dyDescent="0.15">
      <c r="A10" s="4"/>
      <c r="B10" s="3" t="s">
        <v>805</v>
      </c>
      <c r="C10" s="5" t="s">
        <v>12</v>
      </c>
      <c r="D10" s="4" t="s">
        <v>4</v>
      </c>
      <c r="E10" s="3" t="s">
        <v>806</v>
      </c>
      <c r="F10" t="s">
        <v>116</v>
      </c>
    </row>
    <row r="13" spans="1:255" x14ac:dyDescent="0.15">
      <c r="A13" s="6" t="s">
        <v>807</v>
      </c>
      <c r="B13" s="6"/>
      <c r="C13" s="6"/>
      <c r="D13" s="6"/>
      <c r="E13" s="6"/>
      <c r="F13" s="6"/>
      <c r="G13" s="6"/>
      <c r="H13" s="6"/>
      <c r="I13" s="6"/>
      <c r="J13" s="6"/>
      <c r="K13" s="6"/>
      <c r="L13" s="6"/>
      <c r="M13" s="6"/>
      <c r="N13" s="6"/>
      <c r="O13" s="6"/>
      <c r="P13" s="6"/>
      <c r="Q13" s="6"/>
      <c r="R13" s="6"/>
      <c r="S13" s="6"/>
      <c r="T13" s="6"/>
      <c r="U13" s="6"/>
      <c r="V13" s="6"/>
      <c r="W13" s="6"/>
      <c r="X13" s="6"/>
      <c r="Y13" s="6"/>
      <c r="Z13" s="6"/>
      <c r="AA13" s="6"/>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ht="24" x14ac:dyDescent="0.15">
      <c r="A14" s="7" t="s">
        <v>16</v>
      </c>
      <c r="B14" s="12" t="s">
        <v>120</v>
      </c>
      <c r="C14" s="12" t="s">
        <v>121</v>
      </c>
      <c r="D14" s="12" t="s">
        <v>122</v>
      </c>
      <c r="E14" s="12" t="s">
        <v>366</v>
      </c>
      <c r="F14" s="12" t="s">
        <v>367</v>
      </c>
      <c r="G14" s="12" t="s">
        <v>125</v>
      </c>
      <c r="H14" s="12" t="s">
        <v>368</v>
      </c>
      <c r="I14" s="12" t="s">
        <v>369</v>
      </c>
      <c r="J14" s="12" t="s">
        <v>128</v>
      </c>
      <c r="K14" s="12" t="s">
        <v>370</v>
      </c>
      <c r="L14" s="12" t="s">
        <v>371</v>
      </c>
      <c r="M14" s="12" t="s">
        <v>372</v>
      </c>
      <c r="N14" s="12" t="s">
        <v>730</v>
      </c>
      <c r="O14" s="12" t="s">
        <v>373</v>
      </c>
      <c r="P14" s="12" t="s">
        <v>374</v>
      </c>
      <c r="Q14" s="12" t="s">
        <v>375</v>
      </c>
      <c r="R14" s="12" t="s">
        <v>376</v>
      </c>
      <c r="S14" s="12" t="s">
        <v>731</v>
      </c>
      <c r="T14" s="12" t="s">
        <v>732</v>
      </c>
      <c r="U14" s="12" t="s">
        <v>733</v>
      </c>
      <c r="V14" s="12" t="s">
        <v>378</v>
      </c>
      <c r="W14" s="12" t="s">
        <v>379</v>
      </c>
      <c r="X14" s="12" t="s">
        <v>380</v>
      </c>
      <c r="Y14" s="12" t="s">
        <v>381</v>
      </c>
      <c r="Z14" s="12" t="s">
        <v>382</v>
      </c>
      <c r="AA14" s="12" t="s">
        <v>145</v>
      </c>
    </row>
    <row r="15" spans="1:255" ht="12" x14ac:dyDescent="0.15">
      <c r="A15" s="8" t="s">
        <v>48</v>
      </c>
      <c r="B15" s="13" t="s">
        <v>49</v>
      </c>
      <c r="C15" s="13" t="s">
        <v>49</v>
      </c>
      <c r="D15" s="13" t="s">
        <v>49</v>
      </c>
      <c r="E15" s="13" t="s">
        <v>49</v>
      </c>
      <c r="F15" s="13" t="s">
        <v>49</v>
      </c>
      <c r="G15" s="13" t="s">
        <v>49</v>
      </c>
      <c r="H15" s="13" t="s">
        <v>49</v>
      </c>
      <c r="I15" s="13" t="s">
        <v>49</v>
      </c>
      <c r="J15" s="13" t="s">
        <v>49</v>
      </c>
      <c r="K15" s="13" t="s">
        <v>49</v>
      </c>
      <c r="L15" s="13" t="s">
        <v>49</v>
      </c>
      <c r="M15" s="13" t="s">
        <v>49</v>
      </c>
      <c r="N15" s="13" t="s">
        <v>49</v>
      </c>
      <c r="O15" s="13" t="s">
        <v>49</v>
      </c>
      <c r="P15" s="13" t="s">
        <v>49</v>
      </c>
      <c r="Q15" s="13" t="s">
        <v>49</v>
      </c>
      <c r="R15" s="13" t="s">
        <v>49</v>
      </c>
      <c r="S15" s="13" t="s">
        <v>49</v>
      </c>
      <c r="T15" s="13" t="s">
        <v>49</v>
      </c>
      <c r="U15" s="13" t="s">
        <v>49</v>
      </c>
      <c r="V15" s="13" t="s">
        <v>49</v>
      </c>
      <c r="W15" s="13" t="s">
        <v>49</v>
      </c>
      <c r="X15" s="13" t="s">
        <v>49</v>
      </c>
      <c r="Y15" s="13" t="s">
        <v>49</v>
      </c>
      <c r="Z15" s="13" t="s">
        <v>49</v>
      </c>
      <c r="AA15" s="13" t="s">
        <v>49</v>
      </c>
    </row>
    <row r="16" spans="1:255" x14ac:dyDescent="0.15">
      <c r="A16" s="9" t="s">
        <v>808</v>
      </c>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ht="12" x14ac:dyDescent="0.15">
      <c r="A17" s="4" t="s">
        <v>809</v>
      </c>
      <c r="B17" s="19" t="s">
        <v>55</v>
      </c>
      <c r="C17" s="19" t="s">
        <v>55</v>
      </c>
      <c r="D17" s="19" t="s">
        <v>55</v>
      </c>
      <c r="E17" s="19" t="s">
        <v>55</v>
      </c>
      <c r="F17" s="19" t="s">
        <v>55</v>
      </c>
      <c r="G17" s="19" t="s">
        <v>55</v>
      </c>
      <c r="H17" s="19" t="s">
        <v>55</v>
      </c>
      <c r="I17" s="19" t="s">
        <v>55</v>
      </c>
      <c r="J17" s="19" t="s">
        <v>55</v>
      </c>
      <c r="K17" s="19" t="s">
        <v>55</v>
      </c>
      <c r="L17" s="19" t="s">
        <v>55</v>
      </c>
      <c r="M17" s="19" t="s">
        <v>55</v>
      </c>
      <c r="N17" s="19" t="s">
        <v>55</v>
      </c>
      <c r="O17" s="19">
        <v>1.1500250000000001</v>
      </c>
      <c r="P17" s="19">
        <v>3.370025</v>
      </c>
      <c r="Q17" s="19" t="s">
        <v>55</v>
      </c>
      <c r="R17" s="19" t="s">
        <v>55</v>
      </c>
      <c r="S17" s="19" t="s">
        <v>55</v>
      </c>
      <c r="T17" s="19" t="s">
        <v>55</v>
      </c>
      <c r="U17" s="19" t="s">
        <v>55</v>
      </c>
      <c r="V17" s="19" t="s">
        <v>55</v>
      </c>
      <c r="W17" s="19" t="s">
        <v>55</v>
      </c>
      <c r="X17" s="19" t="s">
        <v>55</v>
      </c>
      <c r="Y17" s="19" t="s">
        <v>55</v>
      </c>
      <c r="Z17" s="19" t="s">
        <v>55</v>
      </c>
      <c r="AA17" s="19" t="s">
        <v>55</v>
      </c>
    </row>
    <row r="18" spans="1:27" x14ac:dyDescent="0.1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ht="12" x14ac:dyDescent="0.15">
      <c r="A19" s="4" t="s">
        <v>810</v>
      </c>
      <c r="B19" s="19" t="s">
        <v>55</v>
      </c>
      <c r="C19" s="19" t="s">
        <v>55</v>
      </c>
      <c r="D19" s="19" t="s">
        <v>55</v>
      </c>
      <c r="E19" s="19" t="s">
        <v>55</v>
      </c>
      <c r="F19" s="19" t="s">
        <v>55</v>
      </c>
      <c r="G19" s="19" t="s">
        <v>55</v>
      </c>
      <c r="H19" s="19" t="s">
        <v>55</v>
      </c>
      <c r="I19" s="19" t="s">
        <v>55</v>
      </c>
      <c r="J19" s="19" t="s">
        <v>55</v>
      </c>
      <c r="K19" s="19" t="s">
        <v>55</v>
      </c>
      <c r="L19" s="19" t="s">
        <v>55</v>
      </c>
      <c r="M19" s="19" t="s">
        <v>55</v>
      </c>
      <c r="N19" s="19" t="s">
        <v>55</v>
      </c>
      <c r="O19" s="19">
        <v>2.37</v>
      </c>
      <c r="P19" s="19" t="s">
        <v>55</v>
      </c>
      <c r="Q19" s="19" t="s">
        <v>55</v>
      </c>
      <c r="R19" s="19" t="s">
        <v>55</v>
      </c>
      <c r="S19" s="19" t="s">
        <v>55</v>
      </c>
      <c r="T19" s="19" t="s">
        <v>55</v>
      </c>
      <c r="U19" s="19" t="s">
        <v>55</v>
      </c>
      <c r="V19" s="19" t="s">
        <v>55</v>
      </c>
      <c r="W19" s="19" t="s">
        <v>55</v>
      </c>
      <c r="X19" s="19" t="s">
        <v>55</v>
      </c>
      <c r="Y19" s="19" t="s">
        <v>55</v>
      </c>
      <c r="Z19" s="19" t="s">
        <v>55</v>
      </c>
      <c r="AA19" s="19" t="s">
        <v>55</v>
      </c>
    </row>
    <row r="20" spans="1:27" ht="12" x14ac:dyDescent="0.15">
      <c r="A20" s="4" t="s">
        <v>811</v>
      </c>
      <c r="B20" s="19" t="s">
        <v>55</v>
      </c>
      <c r="C20" s="19" t="s">
        <v>55</v>
      </c>
      <c r="D20" s="19" t="s">
        <v>55</v>
      </c>
      <c r="E20" s="19" t="s">
        <v>55</v>
      </c>
      <c r="F20" s="19" t="s">
        <v>55</v>
      </c>
      <c r="G20" s="19" t="s">
        <v>55</v>
      </c>
      <c r="H20" s="19" t="s">
        <v>55</v>
      </c>
      <c r="I20" s="19" t="s">
        <v>55</v>
      </c>
      <c r="J20" s="19" t="s">
        <v>55</v>
      </c>
      <c r="K20" s="19" t="s">
        <v>55</v>
      </c>
      <c r="L20" s="19" t="s">
        <v>55</v>
      </c>
      <c r="M20" s="19" t="s">
        <v>55</v>
      </c>
      <c r="N20" s="19" t="s">
        <v>55</v>
      </c>
      <c r="O20" s="19">
        <v>0.15</v>
      </c>
      <c r="P20" s="19">
        <v>1.030025</v>
      </c>
      <c r="Q20" s="19" t="s">
        <v>55</v>
      </c>
      <c r="R20" s="19" t="s">
        <v>55</v>
      </c>
      <c r="S20" s="19" t="s">
        <v>55</v>
      </c>
      <c r="T20" s="19" t="s">
        <v>55</v>
      </c>
      <c r="U20" s="19" t="s">
        <v>55</v>
      </c>
      <c r="V20" s="19" t="s">
        <v>55</v>
      </c>
      <c r="W20" s="19" t="s">
        <v>55</v>
      </c>
      <c r="X20" s="19" t="s">
        <v>55</v>
      </c>
      <c r="Y20" s="19" t="s">
        <v>55</v>
      </c>
      <c r="Z20" s="19" t="s">
        <v>55</v>
      </c>
      <c r="AA20" s="19" t="s">
        <v>55</v>
      </c>
    </row>
    <row r="21" spans="1:27" ht="12" x14ac:dyDescent="0.15">
      <c r="A21" s="4" t="s">
        <v>812</v>
      </c>
      <c r="B21" s="19" t="s">
        <v>55</v>
      </c>
      <c r="C21" s="19" t="s">
        <v>55</v>
      </c>
      <c r="D21" s="19" t="s">
        <v>55</v>
      </c>
      <c r="E21" s="19" t="s">
        <v>55</v>
      </c>
      <c r="F21" s="19" t="s">
        <v>55</v>
      </c>
      <c r="G21" s="19" t="s">
        <v>55</v>
      </c>
      <c r="H21" s="19" t="s">
        <v>55</v>
      </c>
      <c r="I21" s="19" t="s">
        <v>55</v>
      </c>
      <c r="J21" s="19" t="s">
        <v>55</v>
      </c>
      <c r="K21" s="19" t="s">
        <v>55</v>
      </c>
      <c r="L21" s="19" t="s">
        <v>55</v>
      </c>
      <c r="M21" s="19" t="s">
        <v>55</v>
      </c>
      <c r="N21" s="19" t="s">
        <v>55</v>
      </c>
      <c r="O21" s="19">
        <v>3.370025</v>
      </c>
      <c r="P21" s="19">
        <v>2.34</v>
      </c>
      <c r="Q21" s="19" t="s">
        <v>55</v>
      </c>
      <c r="R21" s="19" t="s">
        <v>55</v>
      </c>
      <c r="S21" s="19" t="s">
        <v>55</v>
      </c>
      <c r="T21" s="19" t="s">
        <v>55</v>
      </c>
      <c r="U21" s="19" t="s">
        <v>55</v>
      </c>
      <c r="V21" s="19" t="s">
        <v>55</v>
      </c>
      <c r="W21" s="19" t="s">
        <v>55</v>
      </c>
      <c r="X21" s="19" t="s">
        <v>55</v>
      </c>
      <c r="Y21" s="19" t="s">
        <v>55</v>
      </c>
      <c r="Z21" s="19" t="s">
        <v>55</v>
      </c>
      <c r="AA21" s="19" t="s">
        <v>55</v>
      </c>
    </row>
    <row r="22" spans="1:27" x14ac:dyDescent="0.1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x14ac:dyDescent="0.15">
      <c r="A23" s="9" t="s">
        <v>813</v>
      </c>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2" x14ac:dyDescent="0.15">
      <c r="A24" s="4" t="s">
        <v>809</v>
      </c>
      <c r="B24" s="19" t="s">
        <v>55</v>
      </c>
      <c r="C24" s="19" t="s">
        <v>55</v>
      </c>
      <c r="D24" s="19" t="s">
        <v>55</v>
      </c>
      <c r="E24" s="19" t="s">
        <v>55</v>
      </c>
      <c r="F24" s="19" t="s">
        <v>55</v>
      </c>
      <c r="G24" s="19" t="s">
        <v>55</v>
      </c>
      <c r="H24" s="19" t="s">
        <v>55</v>
      </c>
      <c r="I24" s="19" t="s">
        <v>55</v>
      </c>
      <c r="J24" s="19" t="s">
        <v>55</v>
      </c>
      <c r="K24" s="19" t="s">
        <v>55</v>
      </c>
      <c r="L24" s="19" t="s">
        <v>55</v>
      </c>
      <c r="M24" s="19" t="s">
        <v>55</v>
      </c>
      <c r="N24" s="19" t="s">
        <v>55</v>
      </c>
      <c r="O24" s="19">
        <v>1.1500250000000001</v>
      </c>
      <c r="P24" s="19">
        <v>3.370025</v>
      </c>
      <c r="Q24" s="19" t="s">
        <v>55</v>
      </c>
      <c r="R24" s="19" t="s">
        <v>55</v>
      </c>
      <c r="S24" s="19" t="s">
        <v>55</v>
      </c>
      <c r="T24" s="19" t="s">
        <v>55</v>
      </c>
      <c r="U24" s="19" t="s">
        <v>55</v>
      </c>
      <c r="V24" s="19" t="s">
        <v>55</v>
      </c>
      <c r="W24" s="19" t="s">
        <v>55</v>
      </c>
      <c r="X24" s="19" t="s">
        <v>55</v>
      </c>
      <c r="Y24" s="19" t="s">
        <v>55</v>
      </c>
      <c r="Z24" s="19" t="s">
        <v>55</v>
      </c>
      <c r="AA24" s="19" t="s">
        <v>55</v>
      </c>
    </row>
    <row r="25" spans="1:27" ht="12" x14ac:dyDescent="0.15">
      <c r="A25" s="4" t="s">
        <v>810</v>
      </c>
      <c r="B25" s="19" t="s">
        <v>55</v>
      </c>
      <c r="C25" s="19" t="s">
        <v>55</v>
      </c>
      <c r="D25" s="19" t="s">
        <v>55</v>
      </c>
      <c r="E25" s="19" t="s">
        <v>55</v>
      </c>
      <c r="F25" s="19" t="s">
        <v>55</v>
      </c>
      <c r="G25" s="19" t="s">
        <v>55</v>
      </c>
      <c r="H25" s="19" t="s">
        <v>55</v>
      </c>
      <c r="I25" s="19" t="s">
        <v>55</v>
      </c>
      <c r="J25" s="19" t="s">
        <v>55</v>
      </c>
      <c r="K25" s="19" t="s">
        <v>55</v>
      </c>
      <c r="L25" s="19" t="s">
        <v>55</v>
      </c>
      <c r="M25" s="19" t="s">
        <v>55</v>
      </c>
      <c r="N25" s="19" t="s">
        <v>55</v>
      </c>
      <c r="O25" s="19">
        <v>2.37</v>
      </c>
      <c r="P25" s="19" t="s">
        <v>55</v>
      </c>
      <c r="Q25" s="19" t="s">
        <v>55</v>
      </c>
      <c r="R25" s="19" t="s">
        <v>55</v>
      </c>
      <c r="S25" s="19" t="s">
        <v>55</v>
      </c>
      <c r="T25" s="19" t="s">
        <v>55</v>
      </c>
      <c r="U25" s="19" t="s">
        <v>55</v>
      </c>
      <c r="V25" s="19" t="s">
        <v>55</v>
      </c>
      <c r="W25" s="19" t="s">
        <v>55</v>
      </c>
      <c r="X25" s="19" t="s">
        <v>55</v>
      </c>
      <c r="Y25" s="19" t="s">
        <v>55</v>
      </c>
      <c r="Z25" s="19" t="s">
        <v>55</v>
      </c>
      <c r="AA25" s="19" t="s">
        <v>55</v>
      </c>
    </row>
    <row r="26" spans="1:27" ht="12" x14ac:dyDescent="0.15">
      <c r="A26" s="4" t="s">
        <v>811</v>
      </c>
      <c r="B26" s="19" t="s">
        <v>55</v>
      </c>
      <c r="C26" s="19" t="s">
        <v>55</v>
      </c>
      <c r="D26" s="19" t="s">
        <v>55</v>
      </c>
      <c r="E26" s="19" t="s">
        <v>55</v>
      </c>
      <c r="F26" s="19" t="s">
        <v>55</v>
      </c>
      <c r="G26" s="19" t="s">
        <v>55</v>
      </c>
      <c r="H26" s="19" t="s">
        <v>55</v>
      </c>
      <c r="I26" s="19" t="s">
        <v>55</v>
      </c>
      <c r="J26" s="19" t="s">
        <v>55</v>
      </c>
      <c r="K26" s="19" t="s">
        <v>55</v>
      </c>
      <c r="L26" s="19" t="s">
        <v>55</v>
      </c>
      <c r="M26" s="19" t="s">
        <v>55</v>
      </c>
      <c r="N26" s="19" t="s">
        <v>55</v>
      </c>
      <c r="O26" s="19">
        <v>0.15</v>
      </c>
      <c r="P26" s="19">
        <v>1.030025</v>
      </c>
      <c r="Q26" s="19" t="s">
        <v>55</v>
      </c>
      <c r="R26" s="19" t="s">
        <v>55</v>
      </c>
      <c r="S26" s="19" t="s">
        <v>55</v>
      </c>
      <c r="T26" s="19" t="s">
        <v>55</v>
      </c>
      <c r="U26" s="19" t="s">
        <v>55</v>
      </c>
      <c r="V26" s="19" t="s">
        <v>55</v>
      </c>
      <c r="W26" s="19" t="s">
        <v>55</v>
      </c>
      <c r="X26" s="19" t="s">
        <v>55</v>
      </c>
      <c r="Y26" s="19" t="s">
        <v>55</v>
      </c>
      <c r="Z26" s="19" t="s">
        <v>55</v>
      </c>
      <c r="AA26" s="19" t="s">
        <v>55</v>
      </c>
    </row>
    <row r="27" spans="1:27" ht="12" x14ac:dyDescent="0.15">
      <c r="A27" s="4" t="s">
        <v>812</v>
      </c>
      <c r="B27" s="19" t="s">
        <v>55</v>
      </c>
      <c r="C27" s="19" t="s">
        <v>55</v>
      </c>
      <c r="D27" s="19" t="s">
        <v>55</v>
      </c>
      <c r="E27" s="19" t="s">
        <v>55</v>
      </c>
      <c r="F27" s="19" t="s">
        <v>55</v>
      </c>
      <c r="G27" s="19" t="s">
        <v>55</v>
      </c>
      <c r="H27" s="19" t="s">
        <v>55</v>
      </c>
      <c r="I27" s="19" t="s">
        <v>55</v>
      </c>
      <c r="J27" s="19" t="s">
        <v>55</v>
      </c>
      <c r="K27" s="19" t="s">
        <v>55</v>
      </c>
      <c r="L27" s="19" t="s">
        <v>55</v>
      </c>
      <c r="M27" s="19" t="s">
        <v>55</v>
      </c>
      <c r="N27" s="19" t="s">
        <v>55</v>
      </c>
      <c r="O27" s="19">
        <v>3.370025</v>
      </c>
      <c r="P27" s="19">
        <v>2.34</v>
      </c>
      <c r="Q27" s="19" t="s">
        <v>55</v>
      </c>
      <c r="R27" s="19" t="s">
        <v>55</v>
      </c>
      <c r="S27" s="19" t="s">
        <v>55</v>
      </c>
      <c r="T27" s="19" t="s">
        <v>55</v>
      </c>
      <c r="U27" s="19" t="s">
        <v>55</v>
      </c>
      <c r="V27" s="19" t="s">
        <v>55</v>
      </c>
      <c r="W27" s="19" t="s">
        <v>55</v>
      </c>
      <c r="X27" s="19" t="s">
        <v>55</v>
      </c>
      <c r="Y27" s="19" t="s">
        <v>55</v>
      </c>
      <c r="Z27" s="19" t="s">
        <v>55</v>
      </c>
      <c r="AA27" s="19" t="s">
        <v>55</v>
      </c>
    </row>
    <row r="28" spans="1:27"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x14ac:dyDescent="0.15">
      <c r="A29" s="9" t="s">
        <v>814</v>
      </c>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2" x14ac:dyDescent="0.15">
      <c r="A30" s="4" t="s">
        <v>815</v>
      </c>
      <c r="B30" s="19" t="s">
        <v>55</v>
      </c>
      <c r="C30" s="19" t="s">
        <v>55</v>
      </c>
      <c r="D30" s="19" t="s">
        <v>55</v>
      </c>
      <c r="E30" s="19" t="s">
        <v>55</v>
      </c>
      <c r="F30" s="19" t="s">
        <v>55</v>
      </c>
      <c r="G30" s="19" t="s">
        <v>55</v>
      </c>
      <c r="H30" s="19" t="s">
        <v>55</v>
      </c>
      <c r="I30" s="19" t="s">
        <v>55</v>
      </c>
      <c r="J30" s="19" t="s">
        <v>55</v>
      </c>
      <c r="K30" s="19" t="s">
        <v>55</v>
      </c>
      <c r="L30" s="19" t="s">
        <v>55</v>
      </c>
      <c r="M30" s="19" t="s">
        <v>55</v>
      </c>
      <c r="N30" s="19" t="s">
        <v>55</v>
      </c>
      <c r="O30" s="19">
        <v>22.782</v>
      </c>
      <c r="P30" s="19">
        <v>11.2</v>
      </c>
      <c r="Q30" s="19" t="s">
        <v>55</v>
      </c>
      <c r="R30" s="19" t="s">
        <v>55</v>
      </c>
      <c r="S30" s="19" t="s">
        <v>55</v>
      </c>
      <c r="T30" s="19" t="s">
        <v>55</v>
      </c>
      <c r="U30" s="19" t="s">
        <v>55</v>
      </c>
      <c r="V30" s="19" t="s">
        <v>55</v>
      </c>
      <c r="W30" s="19" t="s">
        <v>55</v>
      </c>
      <c r="X30" s="19" t="s">
        <v>55</v>
      </c>
      <c r="Y30" s="19" t="s">
        <v>55</v>
      </c>
      <c r="Z30" s="19" t="s">
        <v>55</v>
      </c>
      <c r="AA30" s="19" t="s">
        <v>55</v>
      </c>
    </row>
    <row r="31" spans="1:27"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x14ac:dyDescent="0.15">
      <c r="A32" s="9" t="s">
        <v>816</v>
      </c>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2" x14ac:dyDescent="0.15">
      <c r="A33" s="4" t="s">
        <v>817</v>
      </c>
      <c r="B33" s="19" t="s">
        <v>55</v>
      </c>
      <c r="C33" s="19" t="s">
        <v>55</v>
      </c>
      <c r="D33" s="19" t="s">
        <v>55</v>
      </c>
      <c r="E33" s="19" t="s">
        <v>55</v>
      </c>
      <c r="F33" s="19" t="s">
        <v>55</v>
      </c>
      <c r="G33" s="19" t="s">
        <v>55</v>
      </c>
      <c r="H33" s="19">
        <v>6.5670000000000002</v>
      </c>
      <c r="I33" s="19">
        <v>5.391</v>
      </c>
      <c r="J33" s="19" t="s">
        <v>55</v>
      </c>
      <c r="K33" s="19" t="s">
        <v>55</v>
      </c>
      <c r="L33" s="19" t="s">
        <v>55</v>
      </c>
      <c r="M33" s="19" t="s">
        <v>55</v>
      </c>
      <c r="N33" s="19">
        <v>99.332999999999998</v>
      </c>
      <c r="O33" s="19">
        <v>21.63</v>
      </c>
      <c r="P33" s="19" t="s">
        <v>55</v>
      </c>
      <c r="Q33" s="19" t="s">
        <v>55</v>
      </c>
      <c r="R33" s="19">
        <v>6.9569999999999999</v>
      </c>
      <c r="S33" s="19">
        <v>6.681</v>
      </c>
      <c r="T33" s="19">
        <v>8.4250000000000007</v>
      </c>
      <c r="U33" s="19" t="s">
        <v>55</v>
      </c>
      <c r="V33" s="19" t="s">
        <v>55</v>
      </c>
      <c r="W33" s="19" t="s">
        <v>55</v>
      </c>
      <c r="X33" s="19" t="s">
        <v>55</v>
      </c>
      <c r="Y33" s="19" t="s">
        <v>55</v>
      </c>
      <c r="Z33" s="19" t="s">
        <v>55</v>
      </c>
      <c r="AA33" s="19" t="s">
        <v>55</v>
      </c>
    </row>
    <row r="34" spans="1:27" ht="12" x14ac:dyDescent="0.15">
      <c r="A34" s="4" t="s">
        <v>818</v>
      </c>
      <c r="B34" s="19" t="s">
        <v>55</v>
      </c>
      <c r="C34" s="19" t="s">
        <v>55</v>
      </c>
      <c r="D34" s="19" t="s">
        <v>55</v>
      </c>
      <c r="E34" s="19" t="s">
        <v>55</v>
      </c>
      <c r="F34" s="19" t="s">
        <v>55</v>
      </c>
      <c r="G34" s="19" t="s">
        <v>55</v>
      </c>
      <c r="H34" s="19" t="s">
        <v>55</v>
      </c>
      <c r="I34" s="19">
        <v>31.081</v>
      </c>
      <c r="J34" s="19">
        <v>232.64400000000001</v>
      </c>
      <c r="K34" s="19">
        <v>171.249</v>
      </c>
      <c r="L34" s="19" t="s">
        <v>55</v>
      </c>
      <c r="M34" s="19" t="s">
        <v>55</v>
      </c>
      <c r="N34" s="19" t="s">
        <v>55</v>
      </c>
      <c r="O34" s="19" t="s">
        <v>55</v>
      </c>
      <c r="P34" s="19" t="s">
        <v>55</v>
      </c>
      <c r="Q34" s="19" t="s">
        <v>55</v>
      </c>
      <c r="R34" s="19">
        <v>0.46800000000000003</v>
      </c>
      <c r="S34" s="19">
        <v>0.71499999999999997</v>
      </c>
      <c r="T34" s="19">
        <v>1.522</v>
      </c>
      <c r="U34" s="19">
        <v>9.0809999999999995</v>
      </c>
      <c r="V34" s="19" t="s">
        <v>55</v>
      </c>
      <c r="W34" s="19" t="s">
        <v>55</v>
      </c>
      <c r="X34" s="19" t="s">
        <v>55</v>
      </c>
      <c r="Y34" s="19" t="s">
        <v>55</v>
      </c>
      <c r="Z34" s="19" t="s">
        <v>55</v>
      </c>
      <c r="AA34" s="19" t="s">
        <v>55</v>
      </c>
    </row>
    <row r="35" spans="1:27" ht="12" x14ac:dyDescent="0.15">
      <c r="A35" s="4" t="s">
        <v>819</v>
      </c>
      <c r="B35" s="19" t="s">
        <v>55</v>
      </c>
      <c r="C35" s="19" t="s">
        <v>55</v>
      </c>
      <c r="D35" s="19" t="s">
        <v>55</v>
      </c>
      <c r="E35" s="19" t="s">
        <v>55</v>
      </c>
      <c r="F35" s="19" t="s">
        <v>55</v>
      </c>
      <c r="G35" s="19" t="s">
        <v>55</v>
      </c>
      <c r="H35" s="19">
        <v>6.5670000000000002</v>
      </c>
      <c r="I35" s="19">
        <v>36.472000000000001</v>
      </c>
      <c r="J35" s="19">
        <v>232.64400000000001</v>
      </c>
      <c r="K35" s="19">
        <v>171.249</v>
      </c>
      <c r="L35" s="19" t="s">
        <v>55</v>
      </c>
      <c r="M35" s="19" t="s">
        <v>55</v>
      </c>
      <c r="N35" s="19">
        <v>99.332999999999998</v>
      </c>
      <c r="O35" s="19">
        <v>21.63</v>
      </c>
      <c r="P35" s="19" t="s">
        <v>55</v>
      </c>
      <c r="Q35" s="19" t="s">
        <v>55</v>
      </c>
      <c r="R35" s="19">
        <v>7.4249999999999998</v>
      </c>
      <c r="S35" s="19">
        <v>7.3959999999999999</v>
      </c>
      <c r="T35" s="19">
        <v>9.9469999999999992</v>
      </c>
      <c r="U35" s="19">
        <v>9.0809999999999995</v>
      </c>
      <c r="V35" s="19" t="s">
        <v>55</v>
      </c>
      <c r="W35" s="19" t="s">
        <v>55</v>
      </c>
      <c r="X35" s="19" t="s">
        <v>55</v>
      </c>
      <c r="Y35" s="19" t="s">
        <v>55</v>
      </c>
      <c r="Z35" s="19" t="s">
        <v>55</v>
      </c>
      <c r="AA35" s="19" t="s">
        <v>55</v>
      </c>
    </row>
    <row r="36" spans="1:27"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2" x14ac:dyDescent="0.15">
      <c r="A37" s="4" t="s">
        <v>820</v>
      </c>
      <c r="B37" s="19" t="s">
        <v>55</v>
      </c>
      <c r="C37" s="19" t="s">
        <v>55</v>
      </c>
      <c r="D37" s="19" t="s">
        <v>55</v>
      </c>
      <c r="E37" s="19" t="s">
        <v>55</v>
      </c>
      <c r="F37" s="19" t="s">
        <v>55</v>
      </c>
      <c r="G37" s="19" t="s">
        <v>55</v>
      </c>
      <c r="H37" s="19" t="s">
        <v>55</v>
      </c>
      <c r="I37" s="19" t="s">
        <v>55</v>
      </c>
      <c r="J37" s="19" t="s">
        <v>55</v>
      </c>
      <c r="K37" s="19" t="s">
        <v>55</v>
      </c>
      <c r="L37" s="19" t="s">
        <v>55</v>
      </c>
      <c r="M37" s="19" t="s">
        <v>55</v>
      </c>
      <c r="N37" s="19">
        <v>107.83199999999999</v>
      </c>
      <c r="O37" s="19">
        <v>86.92</v>
      </c>
      <c r="P37" s="19" t="s">
        <v>55</v>
      </c>
      <c r="Q37" s="19" t="s">
        <v>55</v>
      </c>
      <c r="R37" s="19" t="s">
        <v>55</v>
      </c>
      <c r="S37" s="19" t="s">
        <v>55</v>
      </c>
      <c r="T37" s="19" t="s">
        <v>55</v>
      </c>
      <c r="U37" s="19" t="s">
        <v>55</v>
      </c>
      <c r="V37" s="19" t="s">
        <v>55</v>
      </c>
      <c r="W37" s="19" t="s">
        <v>55</v>
      </c>
      <c r="X37" s="19" t="s">
        <v>55</v>
      </c>
      <c r="Y37" s="19" t="s">
        <v>55</v>
      </c>
      <c r="Z37" s="19" t="s">
        <v>55</v>
      </c>
      <c r="AA37" s="19" t="s">
        <v>55</v>
      </c>
    </row>
    <row r="38" spans="1:27" ht="12" x14ac:dyDescent="0.15">
      <c r="A38" s="4" t="s">
        <v>821</v>
      </c>
      <c r="B38" s="19" t="s">
        <v>55</v>
      </c>
      <c r="C38" s="19" t="s">
        <v>55</v>
      </c>
      <c r="D38" s="19" t="s">
        <v>55</v>
      </c>
      <c r="E38" s="19" t="s">
        <v>55</v>
      </c>
      <c r="F38" s="19" t="s">
        <v>55</v>
      </c>
      <c r="G38" s="19" t="s">
        <v>55</v>
      </c>
      <c r="H38" s="19" t="s">
        <v>55</v>
      </c>
      <c r="I38" s="19" t="s">
        <v>55</v>
      </c>
      <c r="J38" s="19" t="s">
        <v>55</v>
      </c>
      <c r="K38" s="19" t="s">
        <v>55</v>
      </c>
      <c r="L38" s="19" t="s">
        <v>55</v>
      </c>
      <c r="M38" s="19" t="s">
        <v>55</v>
      </c>
      <c r="N38" s="19">
        <v>107.83199999999999</v>
      </c>
      <c r="O38" s="19">
        <v>86.92</v>
      </c>
      <c r="P38" s="19" t="s">
        <v>55</v>
      </c>
      <c r="Q38" s="19" t="s">
        <v>55</v>
      </c>
      <c r="R38" s="19" t="s">
        <v>55</v>
      </c>
      <c r="S38" s="19" t="s">
        <v>55</v>
      </c>
      <c r="T38" s="19" t="s">
        <v>55</v>
      </c>
      <c r="U38" s="19" t="s">
        <v>55</v>
      </c>
      <c r="V38" s="19" t="s">
        <v>55</v>
      </c>
      <c r="W38" s="19" t="s">
        <v>55</v>
      </c>
      <c r="X38" s="19" t="s">
        <v>55</v>
      </c>
      <c r="Y38" s="19" t="s">
        <v>55</v>
      </c>
      <c r="Z38" s="19" t="s">
        <v>55</v>
      </c>
      <c r="AA38" s="19" t="s">
        <v>55</v>
      </c>
    </row>
    <row r="39" spans="1:27"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x14ac:dyDescent="0.15">
      <c r="A40" s="9" t="s">
        <v>822</v>
      </c>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2" x14ac:dyDescent="0.15">
      <c r="A41" s="4" t="s">
        <v>823</v>
      </c>
      <c r="B41" s="19" t="s">
        <v>55</v>
      </c>
      <c r="C41" s="19" t="s">
        <v>55</v>
      </c>
      <c r="D41" s="19" t="s">
        <v>55</v>
      </c>
      <c r="E41" s="19" t="s">
        <v>55</v>
      </c>
      <c r="F41" s="19" t="s">
        <v>55</v>
      </c>
      <c r="G41" s="19" t="s">
        <v>55</v>
      </c>
      <c r="H41" s="19" t="s">
        <v>55</v>
      </c>
      <c r="I41" s="19" t="s">
        <v>55</v>
      </c>
      <c r="J41" s="19" t="s">
        <v>55</v>
      </c>
      <c r="K41" s="19" t="s">
        <v>55</v>
      </c>
      <c r="L41" s="19" t="s">
        <v>55</v>
      </c>
      <c r="M41" s="19" t="s">
        <v>55</v>
      </c>
      <c r="N41" s="19" t="s">
        <v>55</v>
      </c>
      <c r="O41" s="19" t="s">
        <v>55</v>
      </c>
      <c r="P41" s="19">
        <v>25.946999999999999</v>
      </c>
      <c r="Q41" s="19" t="s">
        <v>55</v>
      </c>
      <c r="R41" s="19" t="s">
        <v>55</v>
      </c>
      <c r="S41" s="19" t="s">
        <v>55</v>
      </c>
      <c r="T41" s="19" t="s">
        <v>55</v>
      </c>
      <c r="U41" s="19" t="s">
        <v>55</v>
      </c>
      <c r="V41" s="19" t="s">
        <v>55</v>
      </c>
      <c r="W41" s="19" t="s">
        <v>55</v>
      </c>
      <c r="X41" s="19" t="s">
        <v>55</v>
      </c>
      <c r="Y41" s="19" t="s">
        <v>55</v>
      </c>
      <c r="Z41" s="19" t="s">
        <v>55</v>
      </c>
      <c r="AA41" s="19" t="s">
        <v>55</v>
      </c>
    </row>
    <row r="42" spans="1:27" ht="12" x14ac:dyDescent="0.15">
      <c r="A42" s="4" t="s">
        <v>210</v>
      </c>
      <c r="B42" s="19" t="s">
        <v>55</v>
      </c>
      <c r="C42" s="19" t="s">
        <v>55</v>
      </c>
      <c r="D42" s="19">
        <v>7.7519999999999998</v>
      </c>
      <c r="E42" s="19">
        <v>4.4000000000000004</v>
      </c>
      <c r="F42" s="19">
        <v>2.4</v>
      </c>
      <c r="G42" s="19">
        <v>1.9</v>
      </c>
      <c r="H42" s="19" t="s">
        <v>55</v>
      </c>
      <c r="I42" s="19" t="s">
        <v>55</v>
      </c>
      <c r="J42" s="19" t="s">
        <v>55</v>
      </c>
      <c r="K42" s="19" t="s">
        <v>55</v>
      </c>
      <c r="L42" s="19" t="s">
        <v>55</v>
      </c>
      <c r="M42" s="19" t="s">
        <v>55</v>
      </c>
      <c r="N42" s="19" t="s">
        <v>55</v>
      </c>
      <c r="O42" s="19" t="s">
        <v>55</v>
      </c>
      <c r="P42" s="19" t="s">
        <v>55</v>
      </c>
      <c r="Q42" s="19">
        <v>14.153</v>
      </c>
      <c r="R42" s="19">
        <v>17.231999999999999</v>
      </c>
      <c r="S42" s="19">
        <v>7.7320000000000002</v>
      </c>
      <c r="T42" s="19">
        <v>4.6660000000000004</v>
      </c>
      <c r="U42" s="19">
        <v>5.4059999999999997</v>
      </c>
      <c r="V42" s="19">
        <v>4.3819999999999997</v>
      </c>
      <c r="W42" s="19">
        <v>5.0209999999999999</v>
      </c>
      <c r="X42" s="19">
        <v>7.8410000000000002</v>
      </c>
      <c r="Y42" s="19">
        <v>8.4619999999999997</v>
      </c>
      <c r="Z42" s="19">
        <v>14.206</v>
      </c>
      <c r="AA42" s="19">
        <v>24.707999999999998</v>
      </c>
    </row>
    <row r="43" spans="1:27" ht="12" x14ac:dyDescent="0.15">
      <c r="A43" s="4" t="s">
        <v>824</v>
      </c>
      <c r="B43" s="19" t="s">
        <v>55</v>
      </c>
      <c r="C43" s="19" t="s">
        <v>55</v>
      </c>
      <c r="D43" s="19" t="s">
        <v>55</v>
      </c>
      <c r="E43" s="19" t="s">
        <v>55</v>
      </c>
      <c r="F43" s="19" t="s">
        <v>55</v>
      </c>
      <c r="G43" s="19" t="s">
        <v>55</v>
      </c>
      <c r="H43" s="19" t="s">
        <v>55</v>
      </c>
      <c r="I43" s="19" t="s">
        <v>55</v>
      </c>
      <c r="J43" s="19" t="s">
        <v>55</v>
      </c>
      <c r="K43" s="19" t="s">
        <v>55</v>
      </c>
      <c r="L43" s="19" t="s">
        <v>55</v>
      </c>
      <c r="M43" s="19" t="s">
        <v>55</v>
      </c>
      <c r="N43" s="19">
        <v>19.231000000000002</v>
      </c>
      <c r="O43" s="19">
        <v>25.946999999999999</v>
      </c>
      <c r="P43" s="19">
        <v>22.248999999999999</v>
      </c>
      <c r="Q43" s="19" t="s">
        <v>55</v>
      </c>
      <c r="R43" s="19" t="s">
        <v>55</v>
      </c>
      <c r="S43" s="19" t="s">
        <v>55</v>
      </c>
      <c r="T43" s="19" t="s">
        <v>55</v>
      </c>
      <c r="U43" s="19" t="s">
        <v>55</v>
      </c>
      <c r="V43" s="19" t="s">
        <v>55</v>
      </c>
      <c r="W43" s="19" t="s">
        <v>55</v>
      </c>
      <c r="X43" s="19" t="s">
        <v>55</v>
      </c>
      <c r="Y43" s="19" t="s">
        <v>55</v>
      </c>
      <c r="Z43" s="19" t="s">
        <v>55</v>
      </c>
      <c r="AA43" s="19" t="s">
        <v>55</v>
      </c>
    </row>
    <row r="44" spans="1:27"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x14ac:dyDescent="0.15">
      <c r="A45" s="9" t="s">
        <v>825</v>
      </c>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2" x14ac:dyDescent="0.15">
      <c r="A46" s="4" t="s">
        <v>826</v>
      </c>
      <c r="B46" s="19" t="s">
        <v>55</v>
      </c>
      <c r="C46" s="19" t="s">
        <v>55</v>
      </c>
      <c r="D46" s="19" t="s">
        <v>55</v>
      </c>
      <c r="E46" s="19" t="s">
        <v>55</v>
      </c>
      <c r="F46" s="19" t="s">
        <v>55</v>
      </c>
      <c r="G46" s="19" t="s">
        <v>55</v>
      </c>
      <c r="H46" s="19" t="s">
        <v>55</v>
      </c>
      <c r="I46" s="19" t="s">
        <v>55</v>
      </c>
      <c r="J46" s="19" t="s">
        <v>55</v>
      </c>
      <c r="K46" s="19" t="s">
        <v>55</v>
      </c>
      <c r="L46" s="19" t="s">
        <v>55</v>
      </c>
      <c r="M46" s="19" t="s">
        <v>55</v>
      </c>
      <c r="N46" s="19" t="s">
        <v>55</v>
      </c>
      <c r="O46" s="19" t="s">
        <v>55</v>
      </c>
      <c r="P46" s="19" t="s">
        <v>55</v>
      </c>
      <c r="Q46" s="19" t="s">
        <v>55</v>
      </c>
      <c r="R46" s="19" t="s">
        <v>55</v>
      </c>
      <c r="S46" s="19" t="s">
        <v>55</v>
      </c>
      <c r="T46" s="19">
        <v>0.42399999999999999</v>
      </c>
      <c r="U46" s="19">
        <v>6.8789999999999996</v>
      </c>
      <c r="V46" s="19">
        <v>9.1590000000000007</v>
      </c>
      <c r="W46" s="19" t="s">
        <v>55</v>
      </c>
      <c r="X46" s="19">
        <v>4.7850000000000001</v>
      </c>
      <c r="Y46" s="19">
        <v>14.569000000000001</v>
      </c>
      <c r="Z46" s="19">
        <v>1524.2280000000001</v>
      </c>
      <c r="AA46" s="19">
        <v>2687.3389999999999</v>
      </c>
    </row>
    <row r="47" spans="1:27" ht="12" x14ac:dyDescent="0.15">
      <c r="A47" s="4" t="s">
        <v>827</v>
      </c>
      <c r="B47" s="19" t="s">
        <v>55</v>
      </c>
      <c r="C47" s="19" t="s">
        <v>55</v>
      </c>
      <c r="D47" s="19" t="s">
        <v>55</v>
      </c>
      <c r="E47" s="19" t="s">
        <v>55</v>
      </c>
      <c r="F47" s="19" t="s">
        <v>55</v>
      </c>
      <c r="G47" s="19" t="s">
        <v>55</v>
      </c>
      <c r="H47" s="19" t="s">
        <v>55</v>
      </c>
      <c r="I47" s="19" t="s">
        <v>55</v>
      </c>
      <c r="J47" s="19" t="s">
        <v>55</v>
      </c>
      <c r="K47" s="19" t="s">
        <v>55</v>
      </c>
      <c r="L47" s="19" t="s">
        <v>55</v>
      </c>
      <c r="M47" s="19" t="s">
        <v>55</v>
      </c>
      <c r="N47" s="19">
        <v>51.338999999999999</v>
      </c>
      <c r="O47" s="19">
        <v>92.555999999999997</v>
      </c>
      <c r="P47" s="19">
        <v>56.107999999999997</v>
      </c>
      <c r="Q47" s="19">
        <v>100.64700000000001</v>
      </c>
      <c r="R47" s="19">
        <v>25.007000000000001</v>
      </c>
      <c r="S47" s="19" t="s">
        <v>55</v>
      </c>
      <c r="T47" s="19">
        <v>19.122</v>
      </c>
      <c r="U47" s="19">
        <v>299.15300000000002</v>
      </c>
      <c r="V47" s="19">
        <v>1539.056</v>
      </c>
      <c r="W47" s="19">
        <v>882.28700000000003</v>
      </c>
      <c r="X47" s="19">
        <v>1098.0319999999999</v>
      </c>
      <c r="Y47" s="19">
        <v>894.52700000000004</v>
      </c>
      <c r="Z47" s="19">
        <v>919.14</v>
      </c>
      <c r="AA47" s="19">
        <v>961.37800000000004</v>
      </c>
    </row>
    <row r="48" spans="1:27" ht="12" x14ac:dyDescent="0.15">
      <c r="A48" s="4" t="s">
        <v>828</v>
      </c>
      <c r="B48" s="19" t="s">
        <v>55</v>
      </c>
      <c r="C48" s="19" t="s">
        <v>55</v>
      </c>
      <c r="D48" s="19" t="s">
        <v>55</v>
      </c>
      <c r="E48" s="19" t="s">
        <v>55</v>
      </c>
      <c r="F48" s="19" t="s">
        <v>55</v>
      </c>
      <c r="G48" s="19" t="s">
        <v>55</v>
      </c>
      <c r="H48" s="19" t="s">
        <v>55</v>
      </c>
      <c r="I48" s="19" t="s">
        <v>55</v>
      </c>
      <c r="J48" s="19" t="s">
        <v>55</v>
      </c>
      <c r="K48" s="19" t="s">
        <v>55</v>
      </c>
      <c r="L48" s="19" t="s">
        <v>55</v>
      </c>
      <c r="M48" s="19" t="s">
        <v>55</v>
      </c>
      <c r="N48" s="19" t="s">
        <v>55</v>
      </c>
      <c r="O48" s="19" t="s">
        <v>55</v>
      </c>
      <c r="P48" s="19" t="s">
        <v>55</v>
      </c>
      <c r="Q48" s="19" t="s">
        <v>55</v>
      </c>
      <c r="R48" s="19" t="s">
        <v>55</v>
      </c>
      <c r="S48" s="19" t="s">
        <v>55</v>
      </c>
      <c r="T48" s="19" t="s">
        <v>55</v>
      </c>
      <c r="U48" s="19" t="s">
        <v>55</v>
      </c>
      <c r="V48" s="19" t="s">
        <v>55</v>
      </c>
      <c r="W48" s="19">
        <v>509.40899999999999</v>
      </c>
      <c r="X48" s="19" t="s">
        <v>55</v>
      </c>
      <c r="Y48" s="19" t="s">
        <v>55</v>
      </c>
      <c r="Z48" s="19" t="s">
        <v>55</v>
      </c>
      <c r="AA48" s="19" t="s">
        <v>55</v>
      </c>
    </row>
    <row r="49" spans="1:27" ht="12" x14ac:dyDescent="0.15">
      <c r="A49" s="4" t="s">
        <v>829</v>
      </c>
      <c r="B49" s="19" t="s">
        <v>55</v>
      </c>
      <c r="C49" s="19" t="s">
        <v>55</v>
      </c>
      <c r="D49" s="19" t="s">
        <v>55</v>
      </c>
      <c r="E49" s="19" t="s">
        <v>55</v>
      </c>
      <c r="F49" s="19" t="s">
        <v>55</v>
      </c>
      <c r="G49" s="19" t="s">
        <v>55</v>
      </c>
      <c r="H49" s="19" t="s">
        <v>55</v>
      </c>
      <c r="I49" s="19" t="s">
        <v>55</v>
      </c>
      <c r="J49" s="19" t="s">
        <v>55</v>
      </c>
      <c r="K49" s="19" t="s">
        <v>55</v>
      </c>
      <c r="L49" s="19" t="s">
        <v>55</v>
      </c>
      <c r="M49" s="19" t="s">
        <v>55</v>
      </c>
      <c r="N49" s="19">
        <v>51.338999999999999</v>
      </c>
      <c r="O49" s="19">
        <v>92.555999999999997</v>
      </c>
      <c r="P49" s="19">
        <v>56.107999999999997</v>
      </c>
      <c r="Q49" s="19">
        <v>100.64700000000001</v>
      </c>
      <c r="R49" s="19">
        <v>25.007000000000001</v>
      </c>
      <c r="S49" s="19" t="s">
        <v>55</v>
      </c>
      <c r="T49" s="19">
        <v>19.545999999999999</v>
      </c>
      <c r="U49" s="19">
        <v>306.03199999999998</v>
      </c>
      <c r="V49" s="19">
        <v>1548.2149999999999</v>
      </c>
      <c r="W49" s="19">
        <v>1391.6959999999999</v>
      </c>
      <c r="X49" s="19">
        <v>1102.817</v>
      </c>
      <c r="Y49" s="19">
        <v>909.096</v>
      </c>
      <c r="Z49" s="19">
        <v>2443.3679999999999</v>
      </c>
      <c r="AA49" s="19">
        <v>3648.7170000000001</v>
      </c>
    </row>
    <row r="50" spans="1:27"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2" x14ac:dyDescent="0.15">
      <c r="A51" s="4" t="s">
        <v>830</v>
      </c>
      <c r="B51" s="19" t="s">
        <v>55</v>
      </c>
      <c r="C51" s="19" t="s">
        <v>55</v>
      </c>
      <c r="D51" s="19" t="s">
        <v>55</v>
      </c>
      <c r="E51" s="19" t="s">
        <v>55</v>
      </c>
      <c r="F51" s="19" t="s">
        <v>55</v>
      </c>
      <c r="G51" s="19" t="s">
        <v>55</v>
      </c>
      <c r="H51" s="19" t="s">
        <v>55</v>
      </c>
      <c r="I51" s="19" t="s">
        <v>55</v>
      </c>
      <c r="J51" s="19" t="s">
        <v>55</v>
      </c>
      <c r="K51" s="19" t="s">
        <v>55</v>
      </c>
      <c r="L51" s="19" t="s">
        <v>55</v>
      </c>
      <c r="M51" s="19" t="s">
        <v>55</v>
      </c>
      <c r="N51" s="19" t="s">
        <v>55</v>
      </c>
      <c r="O51" s="19" t="s">
        <v>55</v>
      </c>
      <c r="P51" s="19">
        <v>0.26900000000000002</v>
      </c>
      <c r="Q51" s="19">
        <v>1.879</v>
      </c>
      <c r="R51" s="19">
        <v>1803.038</v>
      </c>
      <c r="S51" s="19">
        <v>2013.3320000000001</v>
      </c>
      <c r="T51" s="19">
        <v>1856.328</v>
      </c>
      <c r="U51" s="19">
        <v>1272.5820000000001</v>
      </c>
      <c r="V51" s="19">
        <v>1549.6120000000001</v>
      </c>
      <c r="W51" s="19">
        <v>1628.8440000000001</v>
      </c>
      <c r="X51" s="19">
        <v>2077.9830000000002</v>
      </c>
      <c r="Y51" s="19">
        <v>2540.9940000000001</v>
      </c>
      <c r="Z51" s="19">
        <v>3107.9319999999998</v>
      </c>
      <c r="AA51" s="19">
        <v>3256.3609999999999</v>
      </c>
    </row>
    <row r="52" spans="1:27" ht="12" x14ac:dyDescent="0.15">
      <c r="A52" s="4" t="s">
        <v>831</v>
      </c>
      <c r="B52" s="19" t="s">
        <v>55</v>
      </c>
      <c r="C52" s="19" t="s">
        <v>55</v>
      </c>
      <c r="D52" s="19" t="s">
        <v>55</v>
      </c>
      <c r="E52" s="19" t="s">
        <v>55</v>
      </c>
      <c r="F52" s="19" t="s">
        <v>55</v>
      </c>
      <c r="G52" s="19" t="s">
        <v>55</v>
      </c>
      <c r="H52" s="19" t="s">
        <v>55</v>
      </c>
      <c r="I52" s="19" t="s">
        <v>55</v>
      </c>
      <c r="J52" s="19" t="s">
        <v>55</v>
      </c>
      <c r="K52" s="19" t="s">
        <v>55</v>
      </c>
      <c r="L52" s="19" t="s">
        <v>55</v>
      </c>
      <c r="M52" s="19" t="s">
        <v>55</v>
      </c>
      <c r="N52" s="19" t="s">
        <v>55</v>
      </c>
      <c r="O52" s="19" t="s">
        <v>55</v>
      </c>
      <c r="P52" s="19">
        <v>0.26900000000000002</v>
      </c>
      <c r="Q52" s="19">
        <v>1.879</v>
      </c>
      <c r="R52" s="19">
        <v>1803.038</v>
      </c>
      <c r="S52" s="19">
        <v>2013.3320000000001</v>
      </c>
      <c r="T52" s="19">
        <v>1856.328</v>
      </c>
      <c r="U52" s="19">
        <v>1272.5820000000001</v>
      </c>
      <c r="V52" s="19">
        <v>1549.6120000000001</v>
      </c>
      <c r="W52" s="19">
        <v>1628.8440000000001</v>
      </c>
      <c r="X52" s="19">
        <v>2077.9830000000002</v>
      </c>
      <c r="Y52" s="19">
        <v>2540.9940000000001</v>
      </c>
      <c r="Z52" s="19">
        <v>3107.9319999999998</v>
      </c>
      <c r="AA52" s="19">
        <v>3256.3609999999999</v>
      </c>
    </row>
    <row r="53" spans="1:27"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x14ac:dyDescent="0.15">
      <c r="A54" s="4"/>
      <c r="B54" s="4" t="s">
        <v>62</v>
      </c>
      <c r="C54" s="4" t="s">
        <v>62</v>
      </c>
      <c r="D54" s="4" t="s">
        <v>62</v>
      </c>
      <c r="E54" s="4" t="s">
        <v>62</v>
      </c>
      <c r="F54" s="4" t="s">
        <v>62</v>
      </c>
      <c r="G54" s="4" t="s">
        <v>62</v>
      </c>
      <c r="H54" s="4" t="s">
        <v>62</v>
      </c>
      <c r="I54" s="4" t="s">
        <v>62</v>
      </c>
      <c r="J54" s="4" t="s">
        <v>62</v>
      </c>
      <c r="K54" s="4" t="s">
        <v>62</v>
      </c>
      <c r="L54" s="4" t="s">
        <v>62</v>
      </c>
      <c r="M54" s="4" t="s">
        <v>62</v>
      </c>
      <c r="N54" s="4" t="s">
        <v>62</v>
      </c>
      <c r="O54" s="4" t="s">
        <v>62</v>
      </c>
      <c r="P54" s="4" t="s">
        <v>62</v>
      </c>
      <c r="Q54" s="4" t="s">
        <v>62</v>
      </c>
      <c r="R54" s="4" t="s">
        <v>62</v>
      </c>
      <c r="S54" s="4" t="s">
        <v>62</v>
      </c>
      <c r="T54" s="4" t="s">
        <v>62</v>
      </c>
      <c r="U54" s="4" t="s">
        <v>62</v>
      </c>
      <c r="V54" s="4" t="s">
        <v>62</v>
      </c>
      <c r="W54" s="4" t="s">
        <v>62</v>
      </c>
      <c r="X54" s="4" t="s">
        <v>62</v>
      </c>
      <c r="Y54" s="4" t="s">
        <v>62</v>
      </c>
      <c r="Z54" s="4" t="s">
        <v>62</v>
      </c>
      <c r="AA54" s="4" t="s">
        <v>62</v>
      </c>
    </row>
    <row r="55" spans="1:27" x14ac:dyDescent="0.15">
      <c r="A55" s="4" t="s">
        <v>213</v>
      </c>
      <c r="B55" s="33">
        <v>35855</v>
      </c>
      <c r="C55" s="33">
        <v>35855</v>
      </c>
      <c r="D55" s="33">
        <v>36951</v>
      </c>
      <c r="E55" s="33">
        <v>37799</v>
      </c>
      <c r="F55" s="33">
        <v>38168</v>
      </c>
      <c r="G55" s="33">
        <v>38533</v>
      </c>
      <c r="H55" s="33">
        <v>38898</v>
      </c>
      <c r="I55" s="33">
        <v>39262</v>
      </c>
      <c r="J55" s="33">
        <v>39626</v>
      </c>
      <c r="K55" s="33">
        <v>39626</v>
      </c>
      <c r="L55" s="33">
        <v>40359</v>
      </c>
      <c r="M55" s="33">
        <v>40359</v>
      </c>
      <c r="N55" s="33">
        <v>41026</v>
      </c>
      <c r="O55" s="33">
        <v>41351</v>
      </c>
      <c r="P55" s="33">
        <v>41351</v>
      </c>
      <c r="Q55" s="33">
        <v>42142</v>
      </c>
      <c r="R55" s="33">
        <v>42481</v>
      </c>
      <c r="S55" s="33">
        <v>42852</v>
      </c>
      <c r="T55" s="33">
        <v>43209</v>
      </c>
      <c r="U55" s="33">
        <v>43209</v>
      </c>
      <c r="V55" s="33">
        <v>43524</v>
      </c>
      <c r="W55" s="33">
        <v>43893</v>
      </c>
      <c r="X55" s="33">
        <v>44259</v>
      </c>
      <c r="Y55" s="33">
        <v>44624</v>
      </c>
      <c r="Z55" s="33">
        <v>44988</v>
      </c>
      <c r="AA55" s="33">
        <v>44988</v>
      </c>
    </row>
    <row r="56" spans="1:27" ht="72" x14ac:dyDescent="0.15">
      <c r="A56" s="60" t="s">
        <v>100</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pageSetUpPr autoPageBreaks="0"/>
  </sheetPr>
  <dimension ref="A5:IU15"/>
  <sheetViews>
    <sheetView workbookViewId="0"/>
  </sheetViews>
  <sheetFormatPr baseColWidth="10" defaultColWidth="8.83203125" defaultRowHeight="11" x14ac:dyDescent="0.15"/>
  <cols>
    <col min="1" max="2" width="9.1640625" customWidth="1"/>
  </cols>
  <sheetData>
    <row r="5" spans="1:255" ht="17" x14ac:dyDescent="0.2">
      <c r="A5" s="1" t="s">
        <v>832</v>
      </c>
    </row>
    <row r="7" spans="1:255" ht="60" x14ac:dyDescent="0.15">
      <c r="A7" s="2" t="s">
        <v>833</v>
      </c>
      <c r="B7" s="3" t="s">
        <v>834</v>
      </c>
      <c r="C7" t="s">
        <v>106</v>
      </c>
      <c r="D7" s="4" t="s">
        <v>4</v>
      </c>
      <c r="E7" s="3" t="s">
        <v>835</v>
      </c>
      <c r="F7" t="s">
        <v>108</v>
      </c>
    </row>
    <row r="8" spans="1:255" x14ac:dyDescent="0.15">
      <c r="A8" s="4"/>
      <c r="B8" s="3" t="s">
        <v>836</v>
      </c>
      <c r="C8" t="s">
        <v>111</v>
      </c>
      <c r="D8" s="4" t="s">
        <v>4</v>
      </c>
      <c r="E8" s="3" t="s">
        <v>837</v>
      </c>
      <c r="F8" t="s">
        <v>6</v>
      </c>
    </row>
    <row r="9" spans="1:255" x14ac:dyDescent="0.15">
      <c r="A9" s="4"/>
      <c r="B9" s="3" t="s">
        <v>838</v>
      </c>
      <c r="C9" t="s">
        <v>8</v>
      </c>
      <c r="D9" s="4" t="s">
        <v>4</v>
      </c>
      <c r="E9" s="3" t="s">
        <v>839</v>
      </c>
      <c r="F9" t="s">
        <v>10</v>
      </c>
    </row>
    <row r="10" spans="1:255" x14ac:dyDescent="0.15">
      <c r="A10" s="4"/>
      <c r="B10" s="3" t="s">
        <v>840</v>
      </c>
      <c r="C10" s="5" t="s">
        <v>12</v>
      </c>
      <c r="D10" s="4" t="s">
        <v>4</v>
      </c>
      <c r="E10" s="3" t="s">
        <v>841</v>
      </c>
      <c r="F10" t="s">
        <v>116</v>
      </c>
    </row>
    <row r="13" spans="1:255" x14ac:dyDescent="0.15">
      <c r="A13" s="6" t="s">
        <v>842</v>
      </c>
      <c r="B13" s="6"/>
      <c r="C13" s="6"/>
      <c r="D13" s="6"/>
      <c r="E13" s="6"/>
      <c r="F13" s="6"/>
      <c r="G13" s="68"/>
      <c r="H13" s="68"/>
      <c r="I13" s="68"/>
      <c r="J13" s="68"/>
      <c r="K13" s="68"/>
      <c r="L13" s="68"/>
      <c r="M13" s="68"/>
      <c r="N13" s="68"/>
      <c r="O13" s="68"/>
      <c r="P13" s="68"/>
      <c r="Q13" s="68"/>
      <c r="R13" s="68"/>
      <c r="S13" s="68"/>
      <c r="T13" s="68"/>
      <c r="U13" s="68"/>
      <c r="V13" s="68"/>
      <c r="W13" s="68"/>
      <c r="X13" s="68"/>
      <c r="Y13" s="68"/>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x14ac:dyDescent="0.15">
      <c r="A14" t="s">
        <v>843</v>
      </c>
    </row>
    <row r="15" spans="1:255" x14ac:dyDescent="0.15">
      <c r="A15"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pageSetUpPr autoPageBreaks="0"/>
  </sheetPr>
  <dimension ref="A5:IU148"/>
  <sheetViews>
    <sheetView workbookViewId="0"/>
  </sheetViews>
  <sheetFormatPr baseColWidth="10" defaultColWidth="8.83203125" defaultRowHeight="11" x14ac:dyDescent="0.15"/>
  <cols>
    <col min="1" max="1" width="45.83203125" customWidth="1"/>
    <col min="2" max="27" width="14.83203125" customWidth="1"/>
  </cols>
  <sheetData>
    <row r="5" spans="1:255" ht="17" x14ac:dyDescent="0.2">
      <c r="A5" s="1" t="s">
        <v>844</v>
      </c>
    </row>
    <row r="7" spans="1:255" ht="12" x14ac:dyDescent="0.15">
      <c r="A7" s="2" t="s">
        <v>845</v>
      </c>
      <c r="B7" s="3" t="s">
        <v>846</v>
      </c>
      <c r="C7" t="s">
        <v>106</v>
      </c>
      <c r="D7" s="4" t="s">
        <v>4</v>
      </c>
      <c r="E7" s="3" t="s">
        <v>847</v>
      </c>
      <c r="F7" t="s">
        <v>108</v>
      </c>
    </row>
    <row r="8" spans="1:255" x14ac:dyDescent="0.15">
      <c r="A8" s="4"/>
      <c r="B8" s="3" t="s">
        <v>848</v>
      </c>
      <c r="C8" t="s">
        <v>111</v>
      </c>
      <c r="D8" s="4" t="s">
        <v>4</v>
      </c>
      <c r="E8" s="3" t="s">
        <v>849</v>
      </c>
      <c r="F8" t="s">
        <v>6</v>
      </c>
    </row>
    <row r="9" spans="1:255" x14ac:dyDescent="0.15">
      <c r="A9" s="4"/>
      <c r="B9" s="3" t="s">
        <v>850</v>
      </c>
      <c r="C9" t="s">
        <v>8</v>
      </c>
      <c r="D9" s="4" t="s">
        <v>4</v>
      </c>
      <c r="E9" s="3" t="s">
        <v>851</v>
      </c>
      <c r="F9" t="s">
        <v>10</v>
      </c>
    </row>
    <row r="10" spans="1:255" x14ac:dyDescent="0.15">
      <c r="A10" s="4"/>
      <c r="B10" s="3" t="s">
        <v>852</v>
      </c>
      <c r="C10" s="5" t="s">
        <v>12</v>
      </c>
      <c r="D10" s="4" t="s">
        <v>4</v>
      </c>
      <c r="E10" s="3" t="s">
        <v>853</v>
      </c>
      <c r="F10" t="s">
        <v>116</v>
      </c>
    </row>
    <row r="13" spans="1:255" x14ac:dyDescent="0.15">
      <c r="A13" s="6" t="s">
        <v>854</v>
      </c>
      <c r="B13" s="6"/>
      <c r="C13" s="6"/>
      <c r="D13" s="6"/>
      <c r="E13" s="6"/>
      <c r="F13" s="6"/>
      <c r="G13" s="6"/>
      <c r="H13" s="6"/>
      <c r="I13" s="6"/>
      <c r="J13" s="6"/>
      <c r="K13" s="6"/>
      <c r="L13" s="6"/>
      <c r="M13" s="6"/>
      <c r="N13" s="6"/>
      <c r="O13" s="6"/>
      <c r="P13" s="6"/>
      <c r="Q13" s="6"/>
      <c r="R13" s="6"/>
      <c r="S13" s="6"/>
      <c r="T13" s="6"/>
      <c r="U13" s="6"/>
      <c r="V13" s="6"/>
      <c r="W13" s="6"/>
      <c r="X13" s="6"/>
      <c r="Y13" s="6"/>
      <c r="Z13" s="6"/>
      <c r="AA13" s="6"/>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ht="24" x14ac:dyDescent="0.15">
      <c r="A14" s="7" t="s">
        <v>16</v>
      </c>
      <c r="B14" s="12" t="s">
        <v>120</v>
      </c>
      <c r="C14" s="12" t="s">
        <v>121</v>
      </c>
      <c r="D14" s="12" t="s">
        <v>122</v>
      </c>
      <c r="E14" s="12" t="s">
        <v>366</v>
      </c>
      <c r="F14" s="12" t="s">
        <v>367</v>
      </c>
      <c r="G14" s="12" t="s">
        <v>125</v>
      </c>
      <c r="H14" s="12" t="s">
        <v>368</v>
      </c>
      <c r="I14" s="12" t="s">
        <v>369</v>
      </c>
      <c r="J14" s="12" t="s">
        <v>128</v>
      </c>
      <c r="K14" s="12" t="s">
        <v>370</v>
      </c>
      <c r="L14" s="12" t="s">
        <v>371</v>
      </c>
      <c r="M14" s="12" t="s">
        <v>372</v>
      </c>
      <c r="N14" s="12" t="s">
        <v>730</v>
      </c>
      <c r="O14" s="12" t="s">
        <v>373</v>
      </c>
      <c r="P14" s="12" t="s">
        <v>374</v>
      </c>
      <c r="Q14" s="12" t="s">
        <v>375</v>
      </c>
      <c r="R14" s="12" t="s">
        <v>376</v>
      </c>
      <c r="S14" s="12" t="s">
        <v>731</v>
      </c>
      <c r="T14" s="12" t="s">
        <v>732</v>
      </c>
      <c r="U14" s="12" t="s">
        <v>733</v>
      </c>
      <c r="V14" s="12" t="s">
        <v>378</v>
      </c>
      <c r="W14" s="12" t="s">
        <v>379</v>
      </c>
      <c r="X14" s="12" t="s">
        <v>380</v>
      </c>
      <c r="Y14" s="12" t="s">
        <v>381</v>
      </c>
      <c r="Z14" s="12" t="s">
        <v>382</v>
      </c>
      <c r="AA14" s="12" t="s">
        <v>145</v>
      </c>
    </row>
    <row r="15" spans="1:255" ht="12" x14ac:dyDescent="0.15">
      <c r="A15" s="8" t="s">
        <v>48</v>
      </c>
      <c r="B15" s="13" t="s">
        <v>49</v>
      </c>
      <c r="C15" s="13" t="s">
        <v>49</v>
      </c>
      <c r="D15" s="13" t="s">
        <v>49</v>
      </c>
      <c r="E15" s="13" t="s">
        <v>49</v>
      </c>
      <c r="F15" s="13" t="s">
        <v>49</v>
      </c>
      <c r="G15" s="13" t="s">
        <v>49</v>
      </c>
      <c r="H15" s="13" t="s">
        <v>49</v>
      </c>
      <c r="I15" s="13" t="s">
        <v>49</v>
      </c>
      <c r="J15" s="13" t="s">
        <v>49</v>
      </c>
      <c r="K15" s="13" t="s">
        <v>49</v>
      </c>
      <c r="L15" s="13" t="s">
        <v>49</v>
      </c>
      <c r="M15" s="13" t="s">
        <v>49</v>
      </c>
      <c r="N15" s="13" t="s">
        <v>49</v>
      </c>
      <c r="O15" s="13" t="s">
        <v>49</v>
      </c>
      <c r="P15" s="13" t="s">
        <v>49</v>
      </c>
      <c r="Q15" s="13" t="s">
        <v>49</v>
      </c>
      <c r="R15" s="13" t="s">
        <v>49</v>
      </c>
      <c r="S15" s="13" t="s">
        <v>49</v>
      </c>
      <c r="T15" s="13" t="s">
        <v>49</v>
      </c>
      <c r="U15" s="13" t="s">
        <v>49</v>
      </c>
      <c r="V15" s="13" t="s">
        <v>49</v>
      </c>
      <c r="W15" s="13" t="s">
        <v>49</v>
      </c>
      <c r="X15" s="13" t="s">
        <v>49</v>
      </c>
      <c r="Y15" s="13" t="s">
        <v>49</v>
      </c>
      <c r="Z15" s="13" t="s">
        <v>49</v>
      </c>
      <c r="AA15" s="13" t="s">
        <v>49</v>
      </c>
    </row>
    <row r="16" spans="1:255" x14ac:dyDescent="0.15">
      <c r="A16" s="9" t="s">
        <v>855</v>
      </c>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x14ac:dyDescent="0.15">
      <c r="A17" s="9" t="s">
        <v>856</v>
      </c>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ht="12" x14ac:dyDescent="0.15">
      <c r="A18" s="4" t="s">
        <v>857</v>
      </c>
      <c r="B18" s="19" t="s">
        <v>55</v>
      </c>
      <c r="C18" s="19" t="s">
        <v>55</v>
      </c>
      <c r="D18" s="19" t="s">
        <v>55</v>
      </c>
      <c r="E18" s="19" t="s">
        <v>55</v>
      </c>
      <c r="F18" s="19" t="s">
        <v>55</v>
      </c>
      <c r="G18" s="19" t="s">
        <v>55</v>
      </c>
      <c r="H18" s="19" t="s">
        <v>55</v>
      </c>
      <c r="I18" s="19" t="s">
        <v>55</v>
      </c>
      <c r="J18" s="19" t="s">
        <v>55</v>
      </c>
      <c r="K18" s="19" t="s">
        <v>55</v>
      </c>
      <c r="L18" s="19" t="s">
        <v>55</v>
      </c>
      <c r="M18" s="19" t="s">
        <v>55</v>
      </c>
      <c r="N18" s="19" t="s">
        <v>55</v>
      </c>
      <c r="O18" s="19">
        <v>1E-3</v>
      </c>
      <c r="P18" s="19">
        <v>1E-3</v>
      </c>
      <c r="Q18" s="19">
        <v>2E-3</v>
      </c>
      <c r="R18" s="19">
        <v>2E-3</v>
      </c>
      <c r="S18" s="19">
        <v>2E-3</v>
      </c>
      <c r="T18" s="19">
        <v>3.0000000000000001E-3</v>
      </c>
      <c r="U18" s="19">
        <v>2E-3</v>
      </c>
      <c r="V18" s="19">
        <v>2E-3</v>
      </c>
      <c r="W18" s="19" t="s">
        <v>55</v>
      </c>
      <c r="X18" s="19" t="s">
        <v>55</v>
      </c>
      <c r="Y18" s="19" t="s">
        <v>55</v>
      </c>
      <c r="Z18" s="19" t="s">
        <v>55</v>
      </c>
      <c r="AA18" s="19" t="s">
        <v>55</v>
      </c>
    </row>
    <row r="19" spans="1:27" ht="12" x14ac:dyDescent="0.15">
      <c r="A19" s="4" t="s">
        <v>858</v>
      </c>
      <c r="B19" s="19" t="s">
        <v>55</v>
      </c>
      <c r="C19" s="19" t="s">
        <v>55</v>
      </c>
      <c r="D19" s="19" t="s">
        <v>55</v>
      </c>
      <c r="E19" s="19" t="s">
        <v>55</v>
      </c>
      <c r="F19" s="19" t="s">
        <v>55</v>
      </c>
      <c r="G19" s="19" t="s">
        <v>55</v>
      </c>
      <c r="H19" s="19" t="s">
        <v>55</v>
      </c>
      <c r="I19" s="19" t="s">
        <v>55</v>
      </c>
      <c r="J19" s="19" t="s">
        <v>55</v>
      </c>
      <c r="K19" s="19" t="s">
        <v>55</v>
      </c>
      <c r="L19" s="19" t="s">
        <v>55</v>
      </c>
      <c r="M19" s="19" t="s">
        <v>55</v>
      </c>
      <c r="N19" s="19" t="s">
        <v>55</v>
      </c>
      <c r="O19" s="19">
        <v>0.42699999999999999</v>
      </c>
      <c r="P19" s="19">
        <v>0.41299999999999998</v>
      </c>
      <c r="Q19" s="19">
        <v>0.40600000000000003</v>
      </c>
      <c r="R19" s="19">
        <v>0.41199999999999998</v>
      </c>
      <c r="S19" s="19">
        <v>0.40300000000000002</v>
      </c>
      <c r="T19" s="19">
        <v>0.38</v>
      </c>
      <c r="U19" s="19">
        <v>0.38700000000000001</v>
      </c>
      <c r="V19" s="19">
        <v>0.35899999999999999</v>
      </c>
      <c r="W19" s="19" t="s">
        <v>55</v>
      </c>
      <c r="X19" s="19">
        <v>0.33600000000000002</v>
      </c>
      <c r="Y19" s="19">
        <v>0.28000000000000003</v>
      </c>
      <c r="Z19" s="19">
        <v>0.24</v>
      </c>
      <c r="AA19" s="19">
        <v>0.255</v>
      </c>
    </row>
    <row r="20" spans="1:27" ht="12" x14ac:dyDescent="0.15">
      <c r="A20" s="4" t="s">
        <v>859</v>
      </c>
      <c r="B20" s="19" t="s">
        <v>55</v>
      </c>
      <c r="C20" s="19" t="s">
        <v>55</v>
      </c>
      <c r="D20" s="19" t="s">
        <v>55</v>
      </c>
      <c r="E20" s="19" t="s">
        <v>55</v>
      </c>
      <c r="F20" s="19" t="s">
        <v>55</v>
      </c>
      <c r="G20" s="19" t="s">
        <v>55</v>
      </c>
      <c r="H20" s="19" t="s">
        <v>55</v>
      </c>
      <c r="I20" s="19" t="s">
        <v>55</v>
      </c>
      <c r="J20" s="19" t="s">
        <v>55</v>
      </c>
      <c r="K20" s="19" t="s">
        <v>55</v>
      </c>
      <c r="L20" s="19" t="s">
        <v>55</v>
      </c>
      <c r="M20" s="19" t="s">
        <v>55</v>
      </c>
      <c r="N20" s="19" t="s">
        <v>55</v>
      </c>
      <c r="O20" s="19">
        <v>-0.9</v>
      </c>
      <c r="P20" s="19">
        <v>0.53200000000000003</v>
      </c>
      <c r="Q20" s="19">
        <v>-0.7</v>
      </c>
      <c r="R20" s="19">
        <v>-1.7</v>
      </c>
      <c r="S20" s="19">
        <v>-0.2</v>
      </c>
      <c r="T20" s="19">
        <v>0.14499999999999999</v>
      </c>
      <c r="U20" s="19">
        <v>-0.3</v>
      </c>
      <c r="V20" s="19">
        <v>-1.7</v>
      </c>
      <c r="W20" s="19" t="s">
        <v>55</v>
      </c>
      <c r="X20" s="19">
        <v>-0.7</v>
      </c>
      <c r="Y20" s="19">
        <v>-4.5999999999999996</v>
      </c>
      <c r="Z20" s="19">
        <v>-1</v>
      </c>
      <c r="AA20" s="19">
        <v>-0.3</v>
      </c>
    </row>
    <row r="21" spans="1:27" ht="12" x14ac:dyDescent="0.15">
      <c r="A21" s="4" t="s">
        <v>860</v>
      </c>
      <c r="B21" s="19" t="s">
        <v>55</v>
      </c>
      <c r="C21" s="19" t="s">
        <v>55</v>
      </c>
      <c r="D21" s="19" t="s">
        <v>55</v>
      </c>
      <c r="E21" s="19" t="s">
        <v>55</v>
      </c>
      <c r="F21" s="19" t="s">
        <v>55</v>
      </c>
      <c r="G21" s="19" t="s">
        <v>55</v>
      </c>
      <c r="H21" s="19" t="s">
        <v>55</v>
      </c>
      <c r="I21" s="19" t="s">
        <v>55</v>
      </c>
      <c r="J21" s="19" t="s">
        <v>55</v>
      </c>
      <c r="K21" s="19" t="s">
        <v>55</v>
      </c>
      <c r="L21" s="19" t="s">
        <v>55</v>
      </c>
      <c r="M21" s="19" t="s">
        <v>55</v>
      </c>
      <c r="N21" s="19" t="s">
        <v>55</v>
      </c>
      <c r="O21" s="19">
        <v>0.64600000000000002</v>
      </c>
      <c r="P21" s="19">
        <v>-0.9</v>
      </c>
      <c r="Q21" s="19">
        <v>0.47499999999999998</v>
      </c>
      <c r="R21" s="19">
        <v>1.399</v>
      </c>
      <c r="S21" s="19">
        <v>-0.3</v>
      </c>
      <c r="T21" s="19">
        <v>-0.7</v>
      </c>
      <c r="U21" s="19">
        <v>-0.4</v>
      </c>
      <c r="V21" s="19">
        <v>-0.4</v>
      </c>
      <c r="W21" s="19" t="s">
        <v>55</v>
      </c>
      <c r="X21" s="19">
        <v>-0.6</v>
      </c>
      <c r="Y21" s="19">
        <v>3.8260000000000001</v>
      </c>
      <c r="Z21" s="19">
        <v>0.84699999999999998</v>
      </c>
      <c r="AA21" s="19">
        <v>-1</v>
      </c>
    </row>
    <row r="22" spans="1:27" ht="12" x14ac:dyDescent="0.15">
      <c r="A22" s="9" t="s">
        <v>861</v>
      </c>
      <c r="B22" s="28" t="s">
        <v>55</v>
      </c>
      <c r="C22" s="28" t="s">
        <v>55</v>
      </c>
      <c r="D22" s="28" t="s">
        <v>55</v>
      </c>
      <c r="E22" s="28" t="s">
        <v>55</v>
      </c>
      <c r="F22" s="28" t="s">
        <v>55</v>
      </c>
      <c r="G22" s="28" t="s">
        <v>55</v>
      </c>
      <c r="H22" s="28" t="s">
        <v>55</v>
      </c>
      <c r="I22" s="28" t="s">
        <v>55</v>
      </c>
      <c r="J22" s="28" t="s">
        <v>55</v>
      </c>
      <c r="K22" s="28" t="s">
        <v>55</v>
      </c>
      <c r="L22" s="28" t="s">
        <v>55</v>
      </c>
      <c r="M22" s="28">
        <v>8.3320000000000007</v>
      </c>
      <c r="N22" s="28" t="s">
        <v>55</v>
      </c>
      <c r="O22" s="28">
        <v>0.20499999999999999</v>
      </c>
      <c r="P22" s="28">
        <v>5.7000000000000002E-2</v>
      </c>
      <c r="Q22" s="28">
        <v>0.14199999999999999</v>
      </c>
      <c r="R22" s="28">
        <v>6.9000000000000006E-2</v>
      </c>
      <c r="S22" s="28">
        <v>-0.2</v>
      </c>
      <c r="T22" s="28">
        <v>-0.1</v>
      </c>
      <c r="U22" s="28">
        <v>2.9000000000000001E-2</v>
      </c>
      <c r="V22" s="28">
        <v>4.1000000000000002E-2</v>
      </c>
      <c r="W22" s="28" t="s">
        <v>55</v>
      </c>
      <c r="X22" s="28">
        <v>0</v>
      </c>
      <c r="Y22" s="28">
        <v>0</v>
      </c>
      <c r="Z22" s="28">
        <v>-0.1</v>
      </c>
      <c r="AA22" s="28">
        <v>-1.7</v>
      </c>
    </row>
    <row r="23" spans="1:27"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ht="12" x14ac:dyDescent="0.15">
      <c r="A24" s="9" t="s">
        <v>862</v>
      </c>
      <c r="B24" s="28" t="s">
        <v>55</v>
      </c>
      <c r="C24" s="28" t="s">
        <v>55</v>
      </c>
      <c r="D24" s="28" t="s">
        <v>55</v>
      </c>
      <c r="E24" s="28" t="s">
        <v>55</v>
      </c>
      <c r="F24" s="28" t="s">
        <v>55</v>
      </c>
      <c r="G24" s="28" t="s">
        <v>55</v>
      </c>
      <c r="H24" s="28" t="s">
        <v>55</v>
      </c>
      <c r="I24" s="28" t="s">
        <v>55</v>
      </c>
      <c r="J24" s="28" t="s">
        <v>55</v>
      </c>
      <c r="K24" s="28" t="s">
        <v>55</v>
      </c>
      <c r="L24" s="28" t="s">
        <v>55</v>
      </c>
      <c r="M24" s="28">
        <v>8.3320000000000007</v>
      </c>
      <c r="N24" s="28" t="s">
        <v>55</v>
      </c>
      <c r="O24" s="28">
        <v>0.20499999999999999</v>
      </c>
      <c r="P24" s="28">
        <v>5.7000000000000002E-2</v>
      </c>
      <c r="Q24" s="28">
        <v>0.14199999999999999</v>
      </c>
      <c r="R24" s="28">
        <v>6.9000000000000006E-2</v>
      </c>
      <c r="S24" s="28">
        <v>-0.2</v>
      </c>
      <c r="T24" s="28">
        <v>-0.1</v>
      </c>
      <c r="U24" s="28">
        <v>2.9000000000000001E-2</v>
      </c>
      <c r="V24" s="28">
        <v>4.1000000000000002E-2</v>
      </c>
      <c r="W24" s="28" t="s">
        <v>55</v>
      </c>
      <c r="X24" s="28">
        <v>0</v>
      </c>
      <c r="Y24" s="28">
        <v>0</v>
      </c>
      <c r="Z24" s="28">
        <v>-0.1</v>
      </c>
      <c r="AA24" s="28">
        <v>-1.7</v>
      </c>
    </row>
    <row r="25" spans="1:27"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x14ac:dyDescent="0.15">
      <c r="A26" s="9" t="s">
        <v>863</v>
      </c>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2" x14ac:dyDescent="0.15">
      <c r="A27" s="4" t="s">
        <v>864</v>
      </c>
      <c r="B27" s="19" t="s">
        <v>55</v>
      </c>
      <c r="C27" s="19" t="s">
        <v>55</v>
      </c>
      <c r="D27" s="19" t="s">
        <v>55</v>
      </c>
      <c r="E27" s="19" t="s">
        <v>55</v>
      </c>
      <c r="F27" s="19" t="s">
        <v>55</v>
      </c>
      <c r="G27" s="19" t="s">
        <v>55</v>
      </c>
      <c r="H27" s="19" t="s">
        <v>55</v>
      </c>
      <c r="I27" s="19" t="s">
        <v>55</v>
      </c>
      <c r="J27" s="19" t="s">
        <v>55</v>
      </c>
      <c r="K27" s="19" t="s">
        <v>55</v>
      </c>
      <c r="L27" s="19" t="s">
        <v>55</v>
      </c>
      <c r="M27" s="19" t="s">
        <v>55</v>
      </c>
      <c r="N27" s="19">
        <v>6.6310000000000002</v>
      </c>
      <c r="O27" s="19">
        <v>6.9720000000000004</v>
      </c>
      <c r="P27" s="19">
        <v>6.548</v>
      </c>
      <c r="Q27" s="19">
        <v>6.62</v>
      </c>
      <c r="R27" s="19">
        <v>6.4820000000000002</v>
      </c>
      <c r="S27" s="19">
        <v>6.9219999999999997</v>
      </c>
      <c r="T27" s="19">
        <v>7.3239999999999998</v>
      </c>
      <c r="U27" s="19">
        <v>7.9489999999999998</v>
      </c>
      <c r="V27" s="19">
        <v>8.1850000000000005</v>
      </c>
      <c r="W27" s="19" t="s">
        <v>55</v>
      </c>
      <c r="X27" s="19">
        <v>8.657</v>
      </c>
      <c r="Y27" s="19">
        <v>9.5860000000000003</v>
      </c>
      <c r="Z27" s="19">
        <v>9.8640000000000008</v>
      </c>
      <c r="AA27" s="19">
        <v>9.5500000000000007</v>
      </c>
    </row>
    <row r="28" spans="1:27" ht="12" x14ac:dyDescent="0.15">
      <c r="A28" s="4" t="s">
        <v>865</v>
      </c>
      <c r="B28" s="19" t="s">
        <v>55</v>
      </c>
      <c r="C28" s="19" t="s">
        <v>55</v>
      </c>
      <c r="D28" s="19" t="s">
        <v>55</v>
      </c>
      <c r="E28" s="19" t="s">
        <v>55</v>
      </c>
      <c r="F28" s="19" t="s">
        <v>55</v>
      </c>
      <c r="G28" s="19" t="s">
        <v>55</v>
      </c>
      <c r="H28" s="19" t="s">
        <v>55</v>
      </c>
      <c r="I28" s="19" t="s">
        <v>55</v>
      </c>
      <c r="J28" s="19" t="s">
        <v>55</v>
      </c>
      <c r="K28" s="19" t="s">
        <v>55</v>
      </c>
      <c r="L28" s="19" t="s">
        <v>55</v>
      </c>
      <c r="M28" s="19" t="s">
        <v>55</v>
      </c>
      <c r="N28" s="19">
        <v>1E-3</v>
      </c>
      <c r="O28" s="19">
        <v>1E-3</v>
      </c>
      <c r="P28" s="19">
        <v>1E-3</v>
      </c>
      <c r="Q28" s="19">
        <v>1E-3</v>
      </c>
      <c r="R28" s="19">
        <v>2E-3</v>
      </c>
      <c r="S28" s="19">
        <v>2E-3</v>
      </c>
      <c r="T28" s="19">
        <v>3.0000000000000001E-3</v>
      </c>
      <c r="U28" s="19">
        <v>2E-3</v>
      </c>
      <c r="V28" s="19">
        <v>2E-3</v>
      </c>
      <c r="W28" s="19" t="s">
        <v>55</v>
      </c>
      <c r="X28" s="19" t="s">
        <v>55</v>
      </c>
      <c r="Y28" s="19" t="s">
        <v>55</v>
      </c>
      <c r="Z28" s="19" t="s">
        <v>55</v>
      </c>
      <c r="AA28" s="19" t="s">
        <v>55</v>
      </c>
    </row>
    <row r="29" spans="1:27" ht="12" x14ac:dyDescent="0.15">
      <c r="A29" s="4" t="s">
        <v>866</v>
      </c>
      <c r="B29" s="19" t="s">
        <v>55</v>
      </c>
      <c r="C29" s="19" t="s">
        <v>55</v>
      </c>
      <c r="D29" s="19" t="s">
        <v>55</v>
      </c>
      <c r="E29" s="19" t="s">
        <v>55</v>
      </c>
      <c r="F29" s="19" t="s">
        <v>55</v>
      </c>
      <c r="G29" s="19" t="s">
        <v>55</v>
      </c>
      <c r="H29" s="19" t="s">
        <v>55</v>
      </c>
      <c r="I29" s="19" t="s">
        <v>55</v>
      </c>
      <c r="J29" s="19" t="s">
        <v>55</v>
      </c>
      <c r="K29" s="19" t="s">
        <v>55</v>
      </c>
      <c r="L29" s="19" t="s">
        <v>55</v>
      </c>
      <c r="M29" s="19" t="s">
        <v>55</v>
      </c>
      <c r="N29" s="19">
        <v>0.42299999999999999</v>
      </c>
      <c r="O29" s="19">
        <v>0.42699999999999999</v>
      </c>
      <c r="P29" s="19">
        <v>0.41299999999999998</v>
      </c>
      <c r="Q29" s="19">
        <v>0.40600000000000003</v>
      </c>
      <c r="R29" s="19">
        <v>0.41199999999999998</v>
      </c>
      <c r="S29" s="19">
        <v>0.40300000000000002</v>
      </c>
      <c r="T29" s="19">
        <v>0.38</v>
      </c>
      <c r="U29" s="19">
        <v>0.38700000000000001</v>
      </c>
      <c r="V29" s="19">
        <v>0.35899999999999999</v>
      </c>
      <c r="W29" s="19" t="s">
        <v>55</v>
      </c>
      <c r="X29" s="19">
        <v>0.33600000000000002</v>
      </c>
      <c r="Y29" s="19">
        <v>0.28000000000000003</v>
      </c>
      <c r="Z29" s="19">
        <v>0.24</v>
      </c>
      <c r="AA29" s="19">
        <v>0.255</v>
      </c>
    </row>
    <row r="30" spans="1:27" ht="12" x14ac:dyDescent="0.15">
      <c r="A30" s="4" t="s">
        <v>867</v>
      </c>
      <c r="B30" s="19" t="s">
        <v>55</v>
      </c>
      <c r="C30" s="19" t="s">
        <v>55</v>
      </c>
      <c r="D30" s="19" t="s">
        <v>55</v>
      </c>
      <c r="E30" s="19" t="s">
        <v>55</v>
      </c>
      <c r="F30" s="19" t="s">
        <v>55</v>
      </c>
      <c r="G30" s="19" t="s">
        <v>55</v>
      </c>
      <c r="H30" s="19" t="s">
        <v>55</v>
      </c>
      <c r="I30" s="19" t="s">
        <v>55</v>
      </c>
      <c r="J30" s="19" t="s">
        <v>55</v>
      </c>
      <c r="K30" s="19" t="s">
        <v>55</v>
      </c>
      <c r="L30" s="19" t="s">
        <v>55</v>
      </c>
      <c r="M30" s="19" t="s">
        <v>55</v>
      </c>
      <c r="N30" s="19">
        <v>3.3000000000000002E-2</v>
      </c>
      <c r="O30" s="19">
        <v>-0.4</v>
      </c>
      <c r="P30" s="19">
        <v>0</v>
      </c>
      <c r="Q30" s="19">
        <v>-0.2</v>
      </c>
      <c r="R30" s="19">
        <v>0.38600000000000001</v>
      </c>
      <c r="S30" s="19">
        <v>0.36099999999999999</v>
      </c>
      <c r="T30" s="19">
        <v>0.6</v>
      </c>
      <c r="U30" s="19">
        <v>0.2</v>
      </c>
      <c r="V30" s="19">
        <v>0.55600000000000005</v>
      </c>
      <c r="W30" s="19" t="s">
        <v>55</v>
      </c>
      <c r="X30" s="19">
        <v>0.98399999999999999</v>
      </c>
      <c r="Y30" s="19">
        <v>0.50600000000000001</v>
      </c>
      <c r="Z30" s="19">
        <v>-0.1</v>
      </c>
      <c r="AA30" s="19">
        <v>-1.4</v>
      </c>
    </row>
    <row r="31" spans="1:27" ht="12" x14ac:dyDescent="0.15">
      <c r="A31" s="4" t="s">
        <v>868</v>
      </c>
      <c r="B31" s="19" t="s">
        <v>55</v>
      </c>
      <c r="C31" s="19" t="s">
        <v>55</v>
      </c>
      <c r="D31" s="19" t="s">
        <v>55</v>
      </c>
      <c r="E31" s="19" t="s">
        <v>55</v>
      </c>
      <c r="F31" s="19" t="s">
        <v>55</v>
      </c>
      <c r="G31" s="19" t="s">
        <v>55</v>
      </c>
      <c r="H31" s="19" t="s">
        <v>55</v>
      </c>
      <c r="I31" s="19" t="s">
        <v>55</v>
      </c>
      <c r="J31" s="19" t="s">
        <v>55</v>
      </c>
      <c r="K31" s="19" t="s">
        <v>55</v>
      </c>
      <c r="L31" s="19" t="s">
        <v>55</v>
      </c>
      <c r="M31" s="19" t="s">
        <v>55</v>
      </c>
      <c r="N31" s="19">
        <v>-0.3</v>
      </c>
      <c r="O31" s="19">
        <v>-0.3</v>
      </c>
      <c r="P31" s="19">
        <v>-0.3</v>
      </c>
      <c r="Q31" s="19">
        <v>-0.3</v>
      </c>
      <c r="R31" s="19">
        <v>-0.4</v>
      </c>
      <c r="S31" s="19">
        <v>-0.4</v>
      </c>
      <c r="T31" s="19">
        <v>-0.4</v>
      </c>
      <c r="U31" s="19">
        <v>-0.4</v>
      </c>
      <c r="V31" s="19">
        <v>-0.3</v>
      </c>
      <c r="W31" s="19" t="s">
        <v>55</v>
      </c>
      <c r="X31" s="19">
        <v>-0.4</v>
      </c>
      <c r="Y31" s="19">
        <v>-0.5</v>
      </c>
      <c r="Z31" s="19">
        <v>-0.4</v>
      </c>
      <c r="AA31" s="19">
        <v>-0.4</v>
      </c>
    </row>
    <row r="32" spans="1:27" ht="12" x14ac:dyDescent="0.15">
      <c r="A32" s="4" t="s">
        <v>869</v>
      </c>
      <c r="B32" s="19" t="s">
        <v>55</v>
      </c>
      <c r="C32" s="19" t="s">
        <v>55</v>
      </c>
      <c r="D32" s="19" t="s">
        <v>55</v>
      </c>
      <c r="E32" s="19" t="s">
        <v>55</v>
      </c>
      <c r="F32" s="19" t="s">
        <v>55</v>
      </c>
      <c r="G32" s="19" t="s">
        <v>55</v>
      </c>
      <c r="H32" s="19" t="s">
        <v>55</v>
      </c>
      <c r="I32" s="19" t="s">
        <v>55</v>
      </c>
      <c r="J32" s="19" t="s">
        <v>55</v>
      </c>
      <c r="K32" s="19" t="s">
        <v>55</v>
      </c>
      <c r="L32" s="19" t="s">
        <v>55</v>
      </c>
      <c r="M32" s="19" t="s">
        <v>55</v>
      </c>
      <c r="N32" s="19" t="s">
        <v>55</v>
      </c>
      <c r="O32" s="19" t="s">
        <v>55</v>
      </c>
      <c r="P32" s="19" t="s">
        <v>55</v>
      </c>
      <c r="Q32" s="19" t="s">
        <v>55</v>
      </c>
      <c r="R32" s="19" t="s">
        <v>55</v>
      </c>
      <c r="S32" s="19" t="s">
        <v>55</v>
      </c>
      <c r="T32" s="19" t="s">
        <v>55</v>
      </c>
      <c r="U32" s="19" t="s">
        <v>55</v>
      </c>
      <c r="V32" s="19" t="s">
        <v>55</v>
      </c>
      <c r="W32" s="19" t="s">
        <v>55</v>
      </c>
      <c r="X32" s="19" t="s">
        <v>55</v>
      </c>
      <c r="Y32" s="19" t="s">
        <v>55</v>
      </c>
      <c r="Z32" s="19" t="s">
        <v>55</v>
      </c>
      <c r="AA32" s="19">
        <v>-7.7</v>
      </c>
    </row>
    <row r="33" spans="1:27" ht="12" x14ac:dyDescent="0.15">
      <c r="A33" s="4" t="s">
        <v>870</v>
      </c>
      <c r="B33" s="19" t="s">
        <v>55</v>
      </c>
      <c r="C33" s="19" t="s">
        <v>55</v>
      </c>
      <c r="D33" s="19" t="s">
        <v>55</v>
      </c>
      <c r="E33" s="19" t="s">
        <v>55</v>
      </c>
      <c r="F33" s="19" t="s">
        <v>55</v>
      </c>
      <c r="G33" s="19" t="s">
        <v>55</v>
      </c>
      <c r="H33" s="19" t="s">
        <v>55</v>
      </c>
      <c r="I33" s="19" t="s">
        <v>55</v>
      </c>
      <c r="J33" s="19" t="s">
        <v>55</v>
      </c>
      <c r="K33" s="19" t="s">
        <v>55</v>
      </c>
      <c r="L33" s="19" t="s">
        <v>55</v>
      </c>
      <c r="M33" s="19" t="s">
        <v>55</v>
      </c>
      <c r="N33" s="19">
        <v>6.7910000000000004</v>
      </c>
      <c r="O33" s="19">
        <v>6.5490000000000004</v>
      </c>
      <c r="P33" s="19">
        <v>6.6189999999999998</v>
      </c>
      <c r="Q33" s="19">
        <v>6.4820000000000002</v>
      </c>
      <c r="R33" s="19">
        <v>6.9219999999999997</v>
      </c>
      <c r="S33" s="19">
        <v>7.3239999999999998</v>
      </c>
      <c r="T33" s="19">
        <v>7.9489999999999998</v>
      </c>
      <c r="U33" s="19">
        <v>8.1850000000000005</v>
      </c>
      <c r="V33" s="19">
        <v>8.7550000000000008</v>
      </c>
      <c r="W33" s="19" t="s">
        <v>55</v>
      </c>
      <c r="X33" s="19">
        <v>9.5860000000000003</v>
      </c>
      <c r="Y33" s="19">
        <v>9.8640000000000008</v>
      </c>
      <c r="Z33" s="19">
        <v>9.5500000000000007</v>
      </c>
      <c r="AA33" s="19">
        <v>0.27900000000000003</v>
      </c>
    </row>
    <row r="34" spans="1:27"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x14ac:dyDescent="0.15">
      <c r="A35" s="9" t="s">
        <v>871</v>
      </c>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2" x14ac:dyDescent="0.15">
      <c r="A36" s="4" t="s">
        <v>872</v>
      </c>
      <c r="B36" s="19" t="s">
        <v>55</v>
      </c>
      <c r="C36" s="19" t="s">
        <v>55</v>
      </c>
      <c r="D36" s="19" t="s">
        <v>55</v>
      </c>
      <c r="E36" s="19" t="s">
        <v>55</v>
      </c>
      <c r="F36" s="19" t="s">
        <v>55</v>
      </c>
      <c r="G36" s="19" t="s">
        <v>55</v>
      </c>
      <c r="H36" s="19" t="s">
        <v>55</v>
      </c>
      <c r="I36" s="19" t="s">
        <v>55</v>
      </c>
      <c r="J36" s="19" t="s">
        <v>55</v>
      </c>
      <c r="K36" s="19" t="s">
        <v>55</v>
      </c>
      <c r="L36" s="19" t="s">
        <v>55</v>
      </c>
      <c r="M36" s="19" t="s">
        <v>55</v>
      </c>
      <c r="N36" s="19">
        <v>3.758</v>
      </c>
      <c r="O36" s="19">
        <v>5.0819999999999999</v>
      </c>
      <c r="P36" s="19">
        <v>5.8470000000000004</v>
      </c>
      <c r="Q36" s="19">
        <v>5.2060000000000004</v>
      </c>
      <c r="R36" s="19">
        <v>6.0730000000000004</v>
      </c>
      <c r="S36" s="19">
        <v>7.9089999999999998</v>
      </c>
      <c r="T36" s="19">
        <v>7.9669999999999996</v>
      </c>
      <c r="U36" s="19">
        <v>7.4640000000000004</v>
      </c>
      <c r="V36" s="19">
        <v>7.4039999999999999</v>
      </c>
      <c r="W36" s="19" t="s">
        <v>55</v>
      </c>
      <c r="X36" s="19">
        <v>8.4039999999999999</v>
      </c>
      <c r="Y36" s="19">
        <v>8.7539999999999996</v>
      </c>
      <c r="Z36" s="19">
        <v>12.888</v>
      </c>
      <c r="AA36" s="19">
        <v>13.497</v>
      </c>
    </row>
    <row r="37" spans="1:27" ht="12" x14ac:dyDescent="0.15">
      <c r="A37" s="4" t="s">
        <v>873</v>
      </c>
      <c r="B37" s="19" t="s">
        <v>55</v>
      </c>
      <c r="C37" s="19" t="s">
        <v>55</v>
      </c>
      <c r="D37" s="19" t="s">
        <v>55</v>
      </c>
      <c r="E37" s="19" t="s">
        <v>55</v>
      </c>
      <c r="F37" s="19" t="s">
        <v>55</v>
      </c>
      <c r="G37" s="19" t="s">
        <v>55</v>
      </c>
      <c r="H37" s="19" t="s">
        <v>55</v>
      </c>
      <c r="I37" s="19" t="s">
        <v>55</v>
      </c>
      <c r="J37" s="19" t="s">
        <v>55</v>
      </c>
      <c r="K37" s="19" t="s">
        <v>55</v>
      </c>
      <c r="L37" s="19" t="s">
        <v>55</v>
      </c>
      <c r="M37" s="19" t="s">
        <v>55</v>
      </c>
      <c r="N37" s="19">
        <v>1.173</v>
      </c>
      <c r="O37" s="19">
        <v>0.86899999999999999</v>
      </c>
      <c r="P37" s="19">
        <v>-0.5</v>
      </c>
      <c r="Q37" s="19">
        <v>0.74</v>
      </c>
      <c r="R37" s="19">
        <v>1.7430000000000001</v>
      </c>
      <c r="S37" s="19">
        <v>0.249</v>
      </c>
      <c r="T37" s="19">
        <v>-0.1</v>
      </c>
      <c r="U37" s="19">
        <v>0.29299999999999998</v>
      </c>
      <c r="V37" s="19">
        <v>1.694</v>
      </c>
      <c r="W37" s="19" t="s">
        <v>55</v>
      </c>
      <c r="X37" s="19">
        <v>0.74099999999999999</v>
      </c>
      <c r="Y37" s="19">
        <v>4.6420000000000003</v>
      </c>
      <c r="Z37" s="19">
        <v>1.028</v>
      </c>
      <c r="AA37" s="19">
        <v>-0.3</v>
      </c>
    </row>
    <row r="38" spans="1:27" ht="12" x14ac:dyDescent="0.15">
      <c r="A38" s="4" t="s">
        <v>874</v>
      </c>
      <c r="B38" s="19" t="s">
        <v>55</v>
      </c>
      <c r="C38" s="19" t="s">
        <v>55</v>
      </c>
      <c r="D38" s="19" t="s">
        <v>55</v>
      </c>
      <c r="E38" s="19" t="s">
        <v>55</v>
      </c>
      <c r="F38" s="19" t="s">
        <v>55</v>
      </c>
      <c r="G38" s="19" t="s">
        <v>55</v>
      </c>
      <c r="H38" s="19" t="s">
        <v>55</v>
      </c>
      <c r="I38" s="19" t="s">
        <v>55</v>
      </c>
      <c r="J38" s="19" t="s">
        <v>55</v>
      </c>
      <c r="K38" s="19" t="s">
        <v>55</v>
      </c>
      <c r="L38" s="19" t="s">
        <v>55</v>
      </c>
      <c r="M38" s="19" t="s">
        <v>55</v>
      </c>
      <c r="N38" s="19">
        <v>0.44800000000000001</v>
      </c>
      <c r="O38" s="19">
        <v>0.192</v>
      </c>
      <c r="P38" s="19">
        <v>0.189</v>
      </c>
      <c r="Q38" s="19">
        <v>0.436</v>
      </c>
      <c r="R38" s="19">
        <v>0.45300000000000001</v>
      </c>
      <c r="S38" s="19">
        <v>0.17299999999999999</v>
      </c>
      <c r="T38" s="19" t="s">
        <v>55</v>
      </c>
      <c r="U38" s="19" t="s">
        <v>55</v>
      </c>
      <c r="V38" s="19" t="s">
        <v>55</v>
      </c>
      <c r="W38" s="19" t="s">
        <v>55</v>
      </c>
      <c r="X38" s="19" t="s">
        <v>55</v>
      </c>
      <c r="Y38" s="19" t="s">
        <v>55</v>
      </c>
      <c r="Z38" s="19" t="s">
        <v>55</v>
      </c>
      <c r="AA38" s="19" t="s">
        <v>55</v>
      </c>
    </row>
    <row r="39" spans="1:27" ht="12" x14ac:dyDescent="0.15">
      <c r="A39" s="4" t="s">
        <v>875</v>
      </c>
      <c r="B39" s="19" t="s">
        <v>55</v>
      </c>
      <c r="C39" s="19" t="s">
        <v>55</v>
      </c>
      <c r="D39" s="19" t="s">
        <v>55</v>
      </c>
      <c r="E39" s="19" t="s">
        <v>55</v>
      </c>
      <c r="F39" s="19" t="s">
        <v>55</v>
      </c>
      <c r="G39" s="19" t="s">
        <v>55</v>
      </c>
      <c r="H39" s="19" t="s">
        <v>55</v>
      </c>
      <c r="I39" s="19" t="s">
        <v>55</v>
      </c>
      <c r="J39" s="19" t="s">
        <v>55</v>
      </c>
      <c r="K39" s="19" t="s">
        <v>55</v>
      </c>
      <c r="L39" s="19" t="s">
        <v>55</v>
      </c>
      <c r="M39" s="19" t="s">
        <v>55</v>
      </c>
      <c r="N39" s="19">
        <v>-0.3</v>
      </c>
      <c r="O39" s="19">
        <v>-0.3</v>
      </c>
      <c r="P39" s="19">
        <v>-0.3</v>
      </c>
      <c r="Q39" s="19">
        <v>-0.3</v>
      </c>
      <c r="R39" s="19">
        <v>-0.4</v>
      </c>
      <c r="S39" s="19">
        <v>-0.4</v>
      </c>
      <c r="T39" s="19">
        <v>-0.4</v>
      </c>
      <c r="U39" s="19">
        <v>-0.4</v>
      </c>
      <c r="V39" s="19">
        <v>-0.3</v>
      </c>
      <c r="W39" s="19" t="s">
        <v>55</v>
      </c>
      <c r="X39" s="19">
        <v>-0.4</v>
      </c>
      <c r="Y39" s="19">
        <v>-0.5</v>
      </c>
      <c r="Z39" s="19">
        <v>-0.4</v>
      </c>
      <c r="AA39" s="19">
        <v>-0.4</v>
      </c>
    </row>
    <row r="40" spans="1:27" ht="12" x14ac:dyDescent="0.15">
      <c r="A40" s="4" t="s">
        <v>876</v>
      </c>
      <c r="B40" s="19" t="s">
        <v>55</v>
      </c>
      <c r="C40" s="19" t="s">
        <v>55</v>
      </c>
      <c r="D40" s="19" t="s">
        <v>55</v>
      </c>
      <c r="E40" s="19" t="s">
        <v>55</v>
      </c>
      <c r="F40" s="19" t="s">
        <v>55</v>
      </c>
      <c r="G40" s="19" t="s">
        <v>55</v>
      </c>
      <c r="H40" s="19" t="s">
        <v>55</v>
      </c>
      <c r="I40" s="19" t="s">
        <v>55</v>
      </c>
      <c r="J40" s="19" t="s">
        <v>55</v>
      </c>
      <c r="K40" s="19" t="s">
        <v>55</v>
      </c>
      <c r="L40" s="19" t="s">
        <v>55</v>
      </c>
      <c r="M40" s="19" t="s">
        <v>55</v>
      </c>
      <c r="N40" s="19" t="s">
        <v>55</v>
      </c>
      <c r="O40" s="19" t="s">
        <v>55</v>
      </c>
      <c r="P40" s="19" t="s">
        <v>55</v>
      </c>
      <c r="Q40" s="19" t="s">
        <v>55</v>
      </c>
      <c r="R40" s="19" t="s">
        <v>55</v>
      </c>
      <c r="S40" s="19" t="s">
        <v>55</v>
      </c>
      <c r="T40" s="19" t="s">
        <v>55</v>
      </c>
      <c r="U40" s="19" t="s">
        <v>55</v>
      </c>
      <c r="V40" s="19" t="s">
        <v>55</v>
      </c>
      <c r="W40" s="19" t="s">
        <v>55</v>
      </c>
      <c r="X40" s="19" t="s">
        <v>55</v>
      </c>
      <c r="Y40" s="19" t="s">
        <v>55</v>
      </c>
      <c r="Z40" s="19" t="s">
        <v>55</v>
      </c>
      <c r="AA40" s="19">
        <v>-7.7</v>
      </c>
    </row>
    <row r="41" spans="1:27" ht="12" x14ac:dyDescent="0.15">
      <c r="A41" s="9" t="s">
        <v>877</v>
      </c>
      <c r="B41" s="28" t="s">
        <v>55</v>
      </c>
      <c r="C41" s="28" t="s">
        <v>55</v>
      </c>
      <c r="D41" s="28" t="s">
        <v>55</v>
      </c>
      <c r="E41" s="28" t="s">
        <v>55</v>
      </c>
      <c r="F41" s="28" t="s">
        <v>55</v>
      </c>
      <c r="G41" s="28" t="s">
        <v>55</v>
      </c>
      <c r="H41" s="28" t="s">
        <v>55</v>
      </c>
      <c r="I41" s="28" t="s">
        <v>55</v>
      </c>
      <c r="J41" s="28" t="s">
        <v>55</v>
      </c>
      <c r="K41" s="28" t="s">
        <v>55</v>
      </c>
      <c r="L41" s="28" t="s">
        <v>55</v>
      </c>
      <c r="M41" s="28" t="s">
        <v>55</v>
      </c>
      <c r="N41" s="28">
        <v>5.0819999999999999</v>
      </c>
      <c r="O41" s="28">
        <v>5.8470000000000004</v>
      </c>
      <c r="P41" s="28">
        <v>5.2060000000000004</v>
      </c>
      <c r="Q41" s="28">
        <v>6.0730000000000004</v>
      </c>
      <c r="R41" s="28">
        <v>7.9089999999999998</v>
      </c>
      <c r="S41" s="28">
        <v>7.9669999999999996</v>
      </c>
      <c r="T41" s="28">
        <v>7.4640000000000004</v>
      </c>
      <c r="U41" s="28">
        <v>7.4039999999999999</v>
      </c>
      <c r="V41" s="28">
        <v>8.7509999999999994</v>
      </c>
      <c r="W41" s="28" t="s">
        <v>55</v>
      </c>
      <c r="X41" s="28">
        <v>8.7539999999999996</v>
      </c>
      <c r="Y41" s="28">
        <v>12.888</v>
      </c>
      <c r="Z41" s="28">
        <v>13.497</v>
      </c>
      <c r="AA41" s="28">
        <v>4.9820000000000002</v>
      </c>
    </row>
    <row r="42" spans="1:27"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x14ac:dyDescent="0.15">
      <c r="A43" s="9" t="s">
        <v>878</v>
      </c>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2" x14ac:dyDescent="0.15">
      <c r="A44" s="4" t="s">
        <v>879</v>
      </c>
      <c r="B44" s="18" t="s">
        <v>55</v>
      </c>
      <c r="C44" s="18" t="s">
        <v>55</v>
      </c>
      <c r="D44" s="18" t="s">
        <v>55</v>
      </c>
      <c r="E44" s="18" t="s">
        <v>55</v>
      </c>
      <c r="F44" s="18" t="s">
        <v>55</v>
      </c>
      <c r="G44" s="18" t="s">
        <v>55</v>
      </c>
      <c r="H44" s="18" t="s">
        <v>55</v>
      </c>
      <c r="I44" s="18" t="s">
        <v>55</v>
      </c>
      <c r="J44" s="18" t="s">
        <v>55</v>
      </c>
      <c r="K44" s="18" t="s">
        <v>55</v>
      </c>
      <c r="L44" s="18" t="s">
        <v>55</v>
      </c>
      <c r="M44" s="18" t="s">
        <v>55</v>
      </c>
      <c r="N44" s="32">
        <v>0.16</v>
      </c>
      <c r="O44" s="18" t="s">
        <v>55</v>
      </c>
      <c r="P44" s="18" t="s">
        <v>55</v>
      </c>
      <c r="Q44" s="18" t="s">
        <v>55</v>
      </c>
      <c r="R44" s="18" t="s">
        <v>55</v>
      </c>
      <c r="S44" s="18" t="s">
        <v>55</v>
      </c>
      <c r="T44" s="18" t="s">
        <v>55</v>
      </c>
      <c r="U44" s="18" t="s">
        <v>55</v>
      </c>
      <c r="V44" s="18" t="s">
        <v>55</v>
      </c>
      <c r="W44" s="18" t="s">
        <v>55</v>
      </c>
      <c r="X44" s="18" t="s">
        <v>55</v>
      </c>
      <c r="Y44" s="18" t="s">
        <v>55</v>
      </c>
      <c r="Z44" s="18" t="s">
        <v>55</v>
      </c>
      <c r="AA44" s="18" t="s">
        <v>55</v>
      </c>
    </row>
    <row r="45" spans="1:27" ht="12" x14ac:dyDescent="0.15">
      <c r="A45" s="4" t="s">
        <v>880</v>
      </c>
      <c r="B45" s="18" t="s">
        <v>55</v>
      </c>
      <c r="C45" s="18" t="s">
        <v>55</v>
      </c>
      <c r="D45" s="18" t="s">
        <v>55</v>
      </c>
      <c r="E45" s="18" t="s">
        <v>55</v>
      </c>
      <c r="F45" s="18" t="s">
        <v>55</v>
      </c>
      <c r="G45" s="18" t="s">
        <v>55</v>
      </c>
      <c r="H45" s="18" t="s">
        <v>55</v>
      </c>
      <c r="I45" s="18" t="s">
        <v>55</v>
      </c>
      <c r="J45" s="18" t="s">
        <v>55</v>
      </c>
      <c r="K45" s="18" t="s">
        <v>55</v>
      </c>
      <c r="L45" s="18" t="s">
        <v>55</v>
      </c>
      <c r="M45" s="18" t="s">
        <v>55</v>
      </c>
      <c r="N45" s="32">
        <v>0.84</v>
      </c>
      <c r="O45" s="18" t="s">
        <v>55</v>
      </c>
      <c r="P45" s="18" t="s">
        <v>55</v>
      </c>
      <c r="Q45" s="18" t="s">
        <v>55</v>
      </c>
      <c r="R45" s="18" t="s">
        <v>55</v>
      </c>
      <c r="S45" s="18" t="s">
        <v>55</v>
      </c>
      <c r="T45" s="18" t="s">
        <v>55</v>
      </c>
      <c r="U45" s="18" t="s">
        <v>55</v>
      </c>
      <c r="V45" s="18" t="s">
        <v>55</v>
      </c>
      <c r="W45" s="18" t="s">
        <v>55</v>
      </c>
      <c r="X45" s="18" t="s">
        <v>55</v>
      </c>
      <c r="Y45" s="18" t="s">
        <v>55</v>
      </c>
      <c r="Z45" s="18" t="s">
        <v>55</v>
      </c>
      <c r="AA45" s="18" t="s">
        <v>55</v>
      </c>
    </row>
    <row r="46" spans="1:27"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x14ac:dyDescent="0.15">
      <c r="A47" s="9" t="s">
        <v>878</v>
      </c>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2" x14ac:dyDescent="0.15">
      <c r="A48" s="4" t="s">
        <v>881</v>
      </c>
      <c r="B48" s="19" t="s">
        <v>55</v>
      </c>
      <c r="C48" s="19" t="s">
        <v>55</v>
      </c>
      <c r="D48" s="19" t="s">
        <v>55</v>
      </c>
      <c r="E48" s="19" t="s">
        <v>55</v>
      </c>
      <c r="F48" s="19" t="s">
        <v>55</v>
      </c>
      <c r="G48" s="19" t="s">
        <v>55</v>
      </c>
      <c r="H48" s="19" t="s">
        <v>55</v>
      </c>
      <c r="I48" s="19" t="s">
        <v>55</v>
      </c>
      <c r="J48" s="19" t="s">
        <v>55</v>
      </c>
      <c r="K48" s="19" t="s">
        <v>55</v>
      </c>
      <c r="L48" s="19" t="s">
        <v>55</v>
      </c>
      <c r="M48" s="19" t="s">
        <v>55</v>
      </c>
      <c r="N48" s="19">
        <v>0.81311999999999995</v>
      </c>
      <c r="O48" s="19" t="s">
        <v>55</v>
      </c>
      <c r="P48" s="19" t="s">
        <v>55</v>
      </c>
      <c r="Q48" s="19" t="s">
        <v>55</v>
      </c>
      <c r="R48" s="19" t="s">
        <v>55</v>
      </c>
      <c r="S48" s="19" t="s">
        <v>55</v>
      </c>
      <c r="T48" s="19" t="s">
        <v>55</v>
      </c>
      <c r="U48" s="19" t="s">
        <v>55</v>
      </c>
      <c r="V48" s="19" t="s">
        <v>55</v>
      </c>
      <c r="W48" s="19" t="s">
        <v>55</v>
      </c>
      <c r="X48" s="19" t="s">
        <v>55</v>
      </c>
      <c r="Y48" s="19" t="s">
        <v>55</v>
      </c>
      <c r="Z48" s="19" t="s">
        <v>55</v>
      </c>
      <c r="AA48" s="19" t="s">
        <v>55</v>
      </c>
    </row>
    <row r="49" spans="1:27" ht="12" x14ac:dyDescent="0.15">
      <c r="A49" s="4" t="s">
        <v>882</v>
      </c>
      <c r="B49" s="19" t="s">
        <v>55</v>
      </c>
      <c r="C49" s="19" t="s">
        <v>55</v>
      </c>
      <c r="D49" s="19" t="s">
        <v>55</v>
      </c>
      <c r="E49" s="19" t="s">
        <v>55</v>
      </c>
      <c r="F49" s="19" t="s">
        <v>55</v>
      </c>
      <c r="G49" s="19" t="s">
        <v>55</v>
      </c>
      <c r="H49" s="19" t="s">
        <v>55</v>
      </c>
      <c r="I49" s="19" t="s">
        <v>55</v>
      </c>
      <c r="J49" s="19" t="s">
        <v>55</v>
      </c>
      <c r="K49" s="19" t="s">
        <v>55</v>
      </c>
      <c r="L49" s="19" t="s">
        <v>55</v>
      </c>
      <c r="M49" s="19" t="s">
        <v>55</v>
      </c>
      <c r="N49" s="19">
        <v>4.2688800000000002</v>
      </c>
      <c r="O49" s="19" t="s">
        <v>55</v>
      </c>
      <c r="P49" s="19" t="s">
        <v>55</v>
      </c>
      <c r="Q49" s="19" t="s">
        <v>55</v>
      </c>
      <c r="R49" s="19" t="s">
        <v>55</v>
      </c>
      <c r="S49" s="19" t="s">
        <v>55</v>
      </c>
      <c r="T49" s="19" t="s">
        <v>55</v>
      </c>
      <c r="U49" s="19" t="s">
        <v>55</v>
      </c>
      <c r="V49" s="19" t="s">
        <v>55</v>
      </c>
      <c r="W49" s="19" t="s">
        <v>55</v>
      </c>
      <c r="X49" s="19" t="s">
        <v>55</v>
      </c>
      <c r="Y49" s="19" t="s">
        <v>55</v>
      </c>
      <c r="Z49" s="19" t="s">
        <v>55</v>
      </c>
      <c r="AA49" s="19" t="s">
        <v>55</v>
      </c>
    </row>
    <row r="50" spans="1:27"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x14ac:dyDescent="0.15">
      <c r="A51" s="9" t="s">
        <v>883</v>
      </c>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2" x14ac:dyDescent="0.15">
      <c r="A52" s="4" t="s">
        <v>884</v>
      </c>
      <c r="B52" s="19" t="s">
        <v>55</v>
      </c>
      <c r="C52" s="19" t="s">
        <v>55</v>
      </c>
      <c r="D52" s="19" t="s">
        <v>55</v>
      </c>
      <c r="E52" s="19" t="s">
        <v>55</v>
      </c>
      <c r="F52" s="19" t="s">
        <v>55</v>
      </c>
      <c r="G52" s="19" t="s">
        <v>55</v>
      </c>
      <c r="H52" s="19" t="s">
        <v>55</v>
      </c>
      <c r="I52" s="19" t="s">
        <v>55</v>
      </c>
      <c r="J52" s="19" t="s">
        <v>55</v>
      </c>
      <c r="K52" s="19" t="s">
        <v>55</v>
      </c>
      <c r="L52" s="19" t="s">
        <v>55</v>
      </c>
      <c r="M52" s="19">
        <v>-22.1</v>
      </c>
      <c r="N52" s="19" t="s">
        <v>55</v>
      </c>
      <c r="O52" s="19">
        <v>-0.7</v>
      </c>
      <c r="P52" s="19">
        <v>-1.4</v>
      </c>
      <c r="Q52" s="19" t="s">
        <v>55</v>
      </c>
      <c r="R52" s="19" t="s">
        <v>55</v>
      </c>
      <c r="S52" s="19" t="s">
        <v>55</v>
      </c>
      <c r="T52" s="19" t="s">
        <v>55</v>
      </c>
      <c r="U52" s="19" t="s">
        <v>55</v>
      </c>
      <c r="V52" s="19" t="s">
        <v>55</v>
      </c>
      <c r="W52" s="19" t="s">
        <v>55</v>
      </c>
      <c r="X52" s="19" t="s">
        <v>55</v>
      </c>
      <c r="Y52" s="19" t="s">
        <v>55</v>
      </c>
      <c r="Z52" s="19" t="s">
        <v>55</v>
      </c>
      <c r="AA52" s="19" t="s">
        <v>55</v>
      </c>
    </row>
    <row r="53" spans="1:27"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x14ac:dyDescent="0.15">
      <c r="A54" s="9" t="s">
        <v>885</v>
      </c>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2" x14ac:dyDescent="0.15">
      <c r="A55" s="4" t="s">
        <v>886</v>
      </c>
      <c r="B55" s="19" t="s">
        <v>55</v>
      </c>
      <c r="C55" s="19" t="s">
        <v>55</v>
      </c>
      <c r="D55" s="19" t="s">
        <v>55</v>
      </c>
      <c r="E55" s="19" t="s">
        <v>55</v>
      </c>
      <c r="F55" s="19" t="s">
        <v>55</v>
      </c>
      <c r="G55" s="19" t="s">
        <v>55</v>
      </c>
      <c r="H55" s="19" t="s">
        <v>55</v>
      </c>
      <c r="I55" s="19" t="s">
        <v>55</v>
      </c>
      <c r="J55" s="19" t="s">
        <v>55</v>
      </c>
      <c r="K55" s="19" t="s">
        <v>55</v>
      </c>
      <c r="L55" s="19">
        <v>-20.7</v>
      </c>
      <c r="M55" s="19">
        <v>-22.1</v>
      </c>
      <c r="N55" s="19">
        <v>-30.4</v>
      </c>
      <c r="O55" s="19">
        <v>-27.9</v>
      </c>
      <c r="P55" s="19">
        <v>-29.6</v>
      </c>
      <c r="Q55" s="19">
        <v>-34.799999999999997</v>
      </c>
      <c r="R55" s="19">
        <v>-31.2</v>
      </c>
      <c r="S55" s="19">
        <v>-30.3</v>
      </c>
      <c r="T55" s="19">
        <v>-22.5</v>
      </c>
      <c r="U55" s="19">
        <v>-23.3</v>
      </c>
      <c r="V55" s="19">
        <v>-27.4</v>
      </c>
      <c r="W55" s="19">
        <v>-28.2</v>
      </c>
      <c r="X55" s="19">
        <v>-28.6</v>
      </c>
      <c r="Y55" s="19">
        <v>-29.2</v>
      </c>
      <c r="Z55" s="19">
        <v>-23.2</v>
      </c>
      <c r="AA55" s="19">
        <v>-30.2</v>
      </c>
    </row>
    <row r="56" spans="1:27"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x14ac:dyDescent="0.15">
      <c r="A57" s="9" t="s">
        <v>887</v>
      </c>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2" x14ac:dyDescent="0.15">
      <c r="A58" s="4" t="s">
        <v>888</v>
      </c>
      <c r="B58" s="19" t="s">
        <v>55</v>
      </c>
      <c r="C58" s="19" t="s">
        <v>55</v>
      </c>
      <c r="D58" s="19" t="s">
        <v>55</v>
      </c>
      <c r="E58" s="19" t="s">
        <v>55</v>
      </c>
      <c r="F58" s="19" t="s">
        <v>55</v>
      </c>
      <c r="G58" s="19" t="s">
        <v>55</v>
      </c>
      <c r="H58" s="19" t="s">
        <v>55</v>
      </c>
      <c r="I58" s="19" t="s">
        <v>55</v>
      </c>
      <c r="J58" s="19" t="s">
        <v>55</v>
      </c>
      <c r="K58" s="19" t="s">
        <v>55</v>
      </c>
      <c r="L58" s="19" t="s">
        <v>55</v>
      </c>
      <c r="M58" s="19" t="s">
        <v>55</v>
      </c>
      <c r="N58" s="19" t="s">
        <v>55</v>
      </c>
      <c r="O58" s="19" t="s">
        <v>55</v>
      </c>
      <c r="P58" s="19" t="s">
        <v>55</v>
      </c>
      <c r="Q58" s="19">
        <v>2.2429999999999999</v>
      </c>
      <c r="R58" s="19">
        <v>1.2310000000000001</v>
      </c>
      <c r="S58" s="19">
        <v>1.903</v>
      </c>
      <c r="T58" s="19">
        <v>2.3860000000000001</v>
      </c>
      <c r="U58" s="19">
        <v>4.8339999999999996</v>
      </c>
      <c r="V58" s="19">
        <v>5.9530000000000003</v>
      </c>
      <c r="W58" s="19">
        <v>6.8840000000000003</v>
      </c>
      <c r="X58" s="19">
        <v>9.49</v>
      </c>
      <c r="Y58" s="19">
        <v>8.68</v>
      </c>
      <c r="Z58" s="19">
        <v>4.1740000000000004</v>
      </c>
      <c r="AA58" s="19">
        <v>9.1980000000000004</v>
      </c>
    </row>
    <row r="59" spans="1:27" ht="12" x14ac:dyDescent="0.15">
      <c r="A59" s="9" t="s">
        <v>889</v>
      </c>
      <c r="B59" s="28" t="s">
        <v>55</v>
      </c>
      <c r="C59" s="28" t="s">
        <v>55</v>
      </c>
      <c r="D59" s="28" t="s">
        <v>55</v>
      </c>
      <c r="E59" s="28" t="s">
        <v>55</v>
      </c>
      <c r="F59" s="28" t="s">
        <v>55</v>
      </c>
      <c r="G59" s="28" t="s">
        <v>55</v>
      </c>
      <c r="H59" s="28" t="s">
        <v>55</v>
      </c>
      <c r="I59" s="28" t="s">
        <v>55</v>
      </c>
      <c r="J59" s="28" t="s">
        <v>55</v>
      </c>
      <c r="K59" s="28" t="s">
        <v>55</v>
      </c>
      <c r="L59" s="28" t="s">
        <v>55</v>
      </c>
      <c r="M59" s="28" t="s">
        <v>55</v>
      </c>
      <c r="N59" s="28" t="s">
        <v>55</v>
      </c>
      <c r="O59" s="28" t="s">
        <v>55</v>
      </c>
      <c r="P59" s="28" t="s">
        <v>55</v>
      </c>
      <c r="Q59" s="28">
        <v>2.2429999999999999</v>
      </c>
      <c r="R59" s="28">
        <v>1.2310000000000001</v>
      </c>
      <c r="S59" s="28">
        <v>1.903</v>
      </c>
      <c r="T59" s="28">
        <v>2.3860000000000001</v>
      </c>
      <c r="U59" s="28">
        <v>4.8339999999999996</v>
      </c>
      <c r="V59" s="28">
        <v>5.9530000000000003</v>
      </c>
      <c r="W59" s="28">
        <v>6.8840000000000003</v>
      </c>
      <c r="X59" s="28">
        <v>9.49</v>
      </c>
      <c r="Y59" s="28">
        <v>8.68</v>
      </c>
      <c r="Z59" s="28">
        <v>4.1740000000000004</v>
      </c>
      <c r="AA59" s="28">
        <v>9.1980000000000004</v>
      </c>
    </row>
    <row r="60" spans="1:27"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x14ac:dyDescent="0.15">
      <c r="A61" s="9" t="s">
        <v>890</v>
      </c>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2" x14ac:dyDescent="0.15">
      <c r="A62" s="4" t="s">
        <v>891</v>
      </c>
      <c r="B62" s="19" t="s">
        <v>55</v>
      </c>
      <c r="C62" s="19" t="s">
        <v>55</v>
      </c>
      <c r="D62" s="19" t="s">
        <v>55</v>
      </c>
      <c r="E62" s="19" t="s">
        <v>55</v>
      </c>
      <c r="F62" s="19" t="s">
        <v>55</v>
      </c>
      <c r="G62" s="19" t="s">
        <v>55</v>
      </c>
      <c r="H62" s="19" t="s">
        <v>55</v>
      </c>
      <c r="I62" s="19" t="s">
        <v>55</v>
      </c>
      <c r="J62" s="19" t="s">
        <v>55</v>
      </c>
      <c r="K62" s="19" t="s">
        <v>55</v>
      </c>
      <c r="L62" s="19" t="s">
        <v>55</v>
      </c>
      <c r="M62" s="19" t="s">
        <v>55</v>
      </c>
      <c r="N62" s="19" t="s">
        <v>55</v>
      </c>
      <c r="O62" s="19" t="s">
        <v>55</v>
      </c>
      <c r="P62" s="19" t="s">
        <v>55</v>
      </c>
      <c r="Q62" s="19" t="s">
        <v>55</v>
      </c>
      <c r="R62" s="19">
        <v>0.98699999999999999</v>
      </c>
      <c r="S62" s="19">
        <v>0.64300000000000002</v>
      </c>
      <c r="T62" s="19" t="s">
        <v>55</v>
      </c>
      <c r="U62" s="19" t="s">
        <v>55</v>
      </c>
      <c r="V62" s="19" t="s">
        <v>55</v>
      </c>
      <c r="W62" s="19" t="s">
        <v>55</v>
      </c>
      <c r="X62" s="19" t="s">
        <v>55</v>
      </c>
      <c r="Y62" s="19">
        <v>3.024</v>
      </c>
      <c r="Z62" s="19">
        <v>3.9470000000000001</v>
      </c>
      <c r="AA62" s="19">
        <v>4.7030000000000003</v>
      </c>
    </row>
    <row r="63" spans="1:27" ht="12" x14ac:dyDescent="0.15">
      <c r="A63" s="4" t="s">
        <v>892</v>
      </c>
      <c r="B63" s="19" t="s">
        <v>55</v>
      </c>
      <c r="C63" s="19" t="s">
        <v>55</v>
      </c>
      <c r="D63" s="19" t="s">
        <v>55</v>
      </c>
      <c r="E63" s="19" t="s">
        <v>55</v>
      </c>
      <c r="F63" s="19" t="s">
        <v>55</v>
      </c>
      <c r="G63" s="19" t="s">
        <v>55</v>
      </c>
      <c r="H63" s="19" t="s">
        <v>55</v>
      </c>
      <c r="I63" s="19" t="s">
        <v>55</v>
      </c>
      <c r="J63" s="19" t="s">
        <v>55</v>
      </c>
      <c r="K63" s="19" t="s">
        <v>55</v>
      </c>
      <c r="L63" s="19">
        <v>-20.7</v>
      </c>
      <c r="M63" s="19">
        <v>-22.1</v>
      </c>
      <c r="N63" s="19">
        <v>-30.4</v>
      </c>
      <c r="O63" s="19">
        <v>-27.9</v>
      </c>
      <c r="P63" s="19">
        <v>-29.6</v>
      </c>
      <c r="Q63" s="19">
        <v>-34.799999999999997</v>
      </c>
      <c r="R63" s="19">
        <v>-32.1</v>
      </c>
      <c r="S63" s="19">
        <v>-31</v>
      </c>
      <c r="T63" s="19">
        <v>-22</v>
      </c>
      <c r="U63" s="19">
        <v>-22.5</v>
      </c>
      <c r="V63" s="19">
        <v>-27.4</v>
      </c>
      <c r="W63" s="19">
        <v>-28.2</v>
      </c>
      <c r="X63" s="19">
        <v>-27.8</v>
      </c>
      <c r="Y63" s="19">
        <v>-32.200000000000003</v>
      </c>
      <c r="Z63" s="19">
        <v>-27.1</v>
      </c>
      <c r="AA63" s="19">
        <v>-34.9</v>
      </c>
    </row>
    <row r="64" spans="1:27"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x14ac:dyDescent="0.15">
      <c r="A65" s="9" t="s">
        <v>893</v>
      </c>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2" x14ac:dyDescent="0.15">
      <c r="A66" s="4" t="s">
        <v>894</v>
      </c>
      <c r="B66" s="18" t="s">
        <v>55</v>
      </c>
      <c r="C66" s="18" t="s">
        <v>55</v>
      </c>
      <c r="D66" s="18" t="s">
        <v>55</v>
      </c>
      <c r="E66" s="18" t="s">
        <v>55</v>
      </c>
      <c r="F66" s="18" t="s">
        <v>55</v>
      </c>
      <c r="G66" s="18" t="s">
        <v>55</v>
      </c>
      <c r="H66" s="18" t="s">
        <v>55</v>
      </c>
      <c r="I66" s="18" t="s">
        <v>55</v>
      </c>
      <c r="J66" s="18" t="s">
        <v>55</v>
      </c>
      <c r="K66" s="18" t="s">
        <v>55</v>
      </c>
      <c r="L66" s="18" t="s">
        <v>55</v>
      </c>
      <c r="M66" s="18" t="s">
        <v>55</v>
      </c>
      <c r="N66" s="18" t="s">
        <v>55</v>
      </c>
      <c r="O66" s="33">
        <v>40543</v>
      </c>
      <c r="P66" s="33">
        <v>40908</v>
      </c>
      <c r="Q66" s="33">
        <v>41274</v>
      </c>
      <c r="R66" s="33">
        <v>41639</v>
      </c>
      <c r="S66" s="33">
        <v>42004</v>
      </c>
      <c r="T66" s="33">
        <v>42369</v>
      </c>
      <c r="U66" s="33">
        <v>42735</v>
      </c>
      <c r="V66" s="33">
        <v>43100</v>
      </c>
      <c r="W66" s="33">
        <v>43465</v>
      </c>
      <c r="X66" s="33">
        <v>43830</v>
      </c>
      <c r="Y66" s="33">
        <v>44196</v>
      </c>
      <c r="Z66" s="33">
        <v>44561</v>
      </c>
      <c r="AA66" s="33">
        <v>44926</v>
      </c>
    </row>
    <row r="67" spans="1:27"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x14ac:dyDescent="0.15">
      <c r="A68" s="9" t="s">
        <v>895</v>
      </c>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x14ac:dyDescent="0.15">
      <c r="A69" s="9" t="s">
        <v>856</v>
      </c>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2" x14ac:dyDescent="0.15">
      <c r="A70" s="9" t="s">
        <v>896</v>
      </c>
      <c r="B70" s="28" t="s">
        <v>55</v>
      </c>
      <c r="C70" s="28" t="s">
        <v>55</v>
      </c>
      <c r="D70" s="28" t="s">
        <v>55</v>
      </c>
      <c r="E70" s="28" t="s">
        <v>55</v>
      </c>
      <c r="F70" s="28" t="s">
        <v>55</v>
      </c>
      <c r="G70" s="28" t="s">
        <v>55</v>
      </c>
      <c r="H70" s="28" t="s">
        <v>55</v>
      </c>
      <c r="I70" s="28" t="s">
        <v>55</v>
      </c>
      <c r="J70" s="28" t="s">
        <v>55</v>
      </c>
      <c r="K70" s="28" t="s">
        <v>55</v>
      </c>
      <c r="L70" s="28" t="s">
        <v>55</v>
      </c>
      <c r="M70" s="28">
        <v>8.3320000000000007</v>
      </c>
      <c r="N70" s="28" t="s">
        <v>55</v>
      </c>
      <c r="O70" s="28" t="s">
        <v>55</v>
      </c>
      <c r="P70" s="28" t="s">
        <v>55</v>
      </c>
      <c r="Q70" s="28" t="s">
        <v>55</v>
      </c>
      <c r="R70" s="28" t="s">
        <v>55</v>
      </c>
      <c r="S70" s="28" t="s">
        <v>55</v>
      </c>
      <c r="T70" s="28" t="s">
        <v>55</v>
      </c>
      <c r="U70" s="28" t="s">
        <v>55</v>
      </c>
      <c r="V70" s="28" t="s">
        <v>55</v>
      </c>
      <c r="W70" s="28" t="s">
        <v>55</v>
      </c>
      <c r="X70" s="28" t="s">
        <v>55</v>
      </c>
      <c r="Y70" s="28" t="s">
        <v>55</v>
      </c>
      <c r="Z70" s="28" t="s">
        <v>55</v>
      </c>
      <c r="AA70" s="28" t="s">
        <v>55</v>
      </c>
    </row>
    <row r="71" spans="1:27"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x14ac:dyDescent="0.15">
      <c r="A72" s="9" t="s">
        <v>897</v>
      </c>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2" x14ac:dyDescent="0.15">
      <c r="A73" s="4" t="s">
        <v>898</v>
      </c>
      <c r="B73" s="18" t="s">
        <v>55</v>
      </c>
      <c r="C73" s="18" t="s">
        <v>55</v>
      </c>
      <c r="D73" s="18" t="s">
        <v>55</v>
      </c>
      <c r="E73" s="18" t="s">
        <v>55</v>
      </c>
      <c r="F73" s="18" t="s">
        <v>55</v>
      </c>
      <c r="G73" s="18" t="s">
        <v>55</v>
      </c>
      <c r="H73" s="18" t="s">
        <v>55</v>
      </c>
      <c r="I73" s="18" t="s">
        <v>55</v>
      </c>
      <c r="J73" s="18" t="s">
        <v>55</v>
      </c>
      <c r="K73" s="18" t="s">
        <v>55</v>
      </c>
      <c r="L73" s="18" t="s">
        <v>55</v>
      </c>
      <c r="M73" s="18" t="s">
        <v>55</v>
      </c>
      <c r="N73" s="18" t="s">
        <v>55</v>
      </c>
      <c r="O73" s="32">
        <v>0.06</v>
      </c>
      <c r="P73" s="32">
        <v>0.06</v>
      </c>
      <c r="Q73" s="32">
        <v>0.06</v>
      </c>
      <c r="R73" s="32">
        <v>0.06</v>
      </c>
      <c r="S73" s="32">
        <v>5.5E-2</v>
      </c>
      <c r="T73" s="32">
        <v>4.8899999999999999E-2</v>
      </c>
      <c r="U73" s="32">
        <v>4.5220000000000003E-2</v>
      </c>
      <c r="V73" s="32">
        <v>5.1139999999999998E-2</v>
      </c>
      <c r="W73" s="32">
        <v>4.6399999999999997E-2</v>
      </c>
      <c r="X73" s="32">
        <v>3.6799999999999999E-2</v>
      </c>
      <c r="Y73" s="32">
        <v>3.6499999999999998E-2</v>
      </c>
      <c r="Z73" s="32">
        <v>5.67E-2</v>
      </c>
      <c r="AA73" s="32">
        <v>5.1200000000000002E-2</v>
      </c>
    </row>
    <row r="74" spans="1:27" ht="12" x14ac:dyDescent="0.15">
      <c r="A74" s="4" t="s">
        <v>899</v>
      </c>
      <c r="B74" s="18" t="s">
        <v>55</v>
      </c>
      <c r="C74" s="18" t="s">
        <v>55</v>
      </c>
      <c r="D74" s="18" t="s">
        <v>55</v>
      </c>
      <c r="E74" s="18" t="s">
        <v>55</v>
      </c>
      <c r="F74" s="18" t="s">
        <v>55</v>
      </c>
      <c r="G74" s="18" t="s">
        <v>55</v>
      </c>
      <c r="H74" s="18" t="s">
        <v>55</v>
      </c>
      <c r="I74" s="18" t="s">
        <v>55</v>
      </c>
      <c r="J74" s="18" t="s">
        <v>55</v>
      </c>
      <c r="K74" s="18" t="s">
        <v>55</v>
      </c>
      <c r="L74" s="18" t="s">
        <v>55</v>
      </c>
      <c r="M74" s="18" t="s">
        <v>55</v>
      </c>
      <c r="N74" s="18" t="s">
        <v>55</v>
      </c>
      <c r="O74" s="32">
        <v>0.06</v>
      </c>
      <c r="P74" s="32">
        <v>0.06</v>
      </c>
      <c r="Q74" s="32">
        <v>0.06</v>
      </c>
      <c r="R74" s="32">
        <v>0.06</v>
      </c>
      <c r="S74" s="32">
        <v>5.5E-2</v>
      </c>
      <c r="T74" s="32">
        <v>4.8899999999999999E-2</v>
      </c>
      <c r="U74" s="32">
        <v>4.5220000000000003E-2</v>
      </c>
      <c r="V74" s="32">
        <v>5.1139999999999998E-2</v>
      </c>
      <c r="W74" s="32">
        <v>4.6399999999999997E-2</v>
      </c>
      <c r="X74" s="32">
        <v>3.6799999999999999E-2</v>
      </c>
      <c r="Y74" s="32">
        <v>3.6499999999999998E-2</v>
      </c>
      <c r="Z74" s="32">
        <v>5.67E-2</v>
      </c>
      <c r="AA74" s="32">
        <v>5.1200000000000002E-2</v>
      </c>
    </row>
    <row r="75" spans="1:27" ht="12" x14ac:dyDescent="0.15">
      <c r="A75" s="4" t="s">
        <v>900</v>
      </c>
      <c r="B75" s="18" t="s">
        <v>55</v>
      </c>
      <c r="C75" s="18" t="s">
        <v>55</v>
      </c>
      <c r="D75" s="18" t="s">
        <v>55</v>
      </c>
      <c r="E75" s="18" t="s">
        <v>55</v>
      </c>
      <c r="F75" s="18" t="s">
        <v>55</v>
      </c>
      <c r="G75" s="18" t="s">
        <v>55</v>
      </c>
      <c r="H75" s="18" t="s">
        <v>55</v>
      </c>
      <c r="I75" s="18" t="s">
        <v>55</v>
      </c>
      <c r="J75" s="18" t="s">
        <v>55</v>
      </c>
      <c r="K75" s="18" t="s">
        <v>55</v>
      </c>
      <c r="L75" s="18" t="s">
        <v>55</v>
      </c>
      <c r="M75" s="18" t="s">
        <v>55</v>
      </c>
      <c r="N75" s="18" t="s">
        <v>55</v>
      </c>
      <c r="O75" s="32">
        <v>0.03</v>
      </c>
      <c r="P75" s="32">
        <v>0.03</v>
      </c>
      <c r="Q75" s="32">
        <v>0.03</v>
      </c>
      <c r="R75" s="32">
        <v>0.03</v>
      </c>
      <c r="S75" s="32">
        <v>0.03</v>
      </c>
      <c r="T75" s="32">
        <v>3.5999999999999997E-2</v>
      </c>
      <c r="U75" s="32">
        <v>3.5999999999999997E-2</v>
      </c>
      <c r="V75" s="32">
        <v>0.03</v>
      </c>
      <c r="W75" s="32">
        <v>0.03</v>
      </c>
      <c r="X75" s="32">
        <v>0.03</v>
      </c>
      <c r="Y75" s="32">
        <v>0.03</v>
      </c>
      <c r="Z75" s="32">
        <v>0.03</v>
      </c>
      <c r="AA75" s="32">
        <v>0.03</v>
      </c>
    </row>
    <row r="76" spans="1:27" ht="12" x14ac:dyDescent="0.15">
      <c r="A76" s="4" t="s">
        <v>901</v>
      </c>
      <c r="B76" s="18" t="s">
        <v>55</v>
      </c>
      <c r="C76" s="18" t="s">
        <v>55</v>
      </c>
      <c r="D76" s="18" t="s">
        <v>55</v>
      </c>
      <c r="E76" s="18" t="s">
        <v>55</v>
      </c>
      <c r="F76" s="18" t="s">
        <v>55</v>
      </c>
      <c r="G76" s="18" t="s">
        <v>55</v>
      </c>
      <c r="H76" s="18" t="s">
        <v>55</v>
      </c>
      <c r="I76" s="18" t="s">
        <v>55</v>
      </c>
      <c r="J76" s="18" t="s">
        <v>55</v>
      </c>
      <c r="K76" s="18" t="s">
        <v>55</v>
      </c>
      <c r="L76" s="18" t="s">
        <v>55</v>
      </c>
      <c r="M76" s="18" t="s">
        <v>55</v>
      </c>
      <c r="N76" s="18" t="s">
        <v>55</v>
      </c>
      <c r="O76" s="32">
        <v>0.03</v>
      </c>
      <c r="P76" s="32">
        <v>0.03</v>
      </c>
      <c r="Q76" s="32">
        <v>0.03</v>
      </c>
      <c r="R76" s="32">
        <v>0.03</v>
      </c>
      <c r="S76" s="32">
        <v>0.03</v>
      </c>
      <c r="T76" s="32">
        <v>3.5999999999999997E-2</v>
      </c>
      <c r="U76" s="32">
        <v>3.5999999999999997E-2</v>
      </c>
      <c r="V76" s="32">
        <v>0.03</v>
      </c>
      <c r="W76" s="32">
        <v>0.03</v>
      </c>
      <c r="X76" s="32">
        <v>0.03</v>
      </c>
      <c r="Y76" s="32">
        <v>0.03</v>
      </c>
      <c r="Z76" s="32">
        <v>0.03</v>
      </c>
      <c r="AA76" s="32">
        <v>0.03</v>
      </c>
    </row>
    <row r="77" spans="1:27" x14ac:dyDescent="0.1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x14ac:dyDescent="0.15">
      <c r="A78" s="9" t="s">
        <v>883</v>
      </c>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2" x14ac:dyDescent="0.15">
      <c r="A79" s="4" t="s">
        <v>902</v>
      </c>
      <c r="B79" s="19" t="s">
        <v>55</v>
      </c>
      <c r="C79" s="19" t="s">
        <v>55</v>
      </c>
      <c r="D79" s="19" t="s">
        <v>55</v>
      </c>
      <c r="E79" s="19" t="s">
        <v>55</v>
      </c>
      <c r="F79" s="19" t="s">
        <v>55</v>
      </c>
      <c r="G79" s="19" t="s">
        <v>55</v>
      </c>
      <c r="H79" s="19" t="s">
        <v>55</v>
      </c>
      <c r="I79" s="19" t="s">
        <v>55</v>
      </c>
      <c r="J79" s="19" t="s">
        <v>55</v>
      </c>
      <c r="K79" s="19" t="s">
        <v>55</v>
      </c>
      <c r="L79" s="19" t="s">
        <v>55</v>
      </c>
      <c r="M79" s="19">
        <v>-22.1</v>
      </c>
      <c r="N79" s="19" t="s">
        <v>55</v>
      </c>
      <c r="O79" s="19" t="s">
        <v>55</v>
      </c>
      <c r="P79" s="19" t="s">
        <v>55</v>
      </c>
      <c r="Q79" s="19" t="s">
        <v>55</v>
      </c>
      <c r="R79" s="19" t="s">
        <v>55</v>
      </c>
      <c r="S79" s="19" t="s">
        <v>55</v>
      </c>
      <c r="T79" s="19" t="s">
        <v>55</v>
      </c>
      <c r="U79" s="19" t="s">
        <v>55</v>
      </c>
      <c r="V79" s="19" t="s">
        <v>55</v>
      </c>
      <c r="W79" s="19" t="s">
        <v>55</v>
      </c>
      <c r="X79" s="19" t="s">
        <v>55</v>
      </c>
      <c r="Y79" s="19" t="s">
        <v>55</v>
      </c>
      <c r="Z79" s="19" t="s">
        <v>55</v>
      </c>
      <c r="AA79" s="19" t="s">
        <v>55</v>
      </c>
    </row>
    <row r="80" spans="1:27" x14ac:dyDescent="0.1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x14ac:dyDescent="0.15">
      <c r="A81" s="9" t="s">
        <v>885</v>
      </c>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2" x14ac:dyDescent="0.15">
      <c r="A82" s="4" t="s">
        <v>903</v>
      </c>
      <c r="B82" s="19" t="s">
        <v>55</v>
      </c>
      <c r="C82" s="19" t="s">
        <v>55</v>
      </c>
      <c r="D82" s="19" t="s">
        <v>55</v>
      </c>
      <c r="E82" s="19" t="s">
        <v>55</v>
      </c>
      <c r="F82" s="19" t="s">
        <v>55</v>
      </c>
      <c r="G82" s="19" t="s">
        <v>55</v>
      </c>
      <c r="H82" s="19" t="s">
        <v>55</v>
      </c>
      <c r="I82" s="19" t="s">
        <v>55</v>
      </c>
      <c r="J82" s="19" t="s">
        <v>55</v>
      </c>
      <c r="K82" s="19" t="s">
        <v>55</v>
      </c>
      <c r="L82" s="19">
        <v>-20.7</v>
      </c>
      <c r="M82" s="19">
        <v>-22.1</v>
      </c>
      <c r="N82" s="19">
        <v>-28.2</v>
      </c>
      <c r="O82" s="19">
        <v>-26.6</v>
      </c>
      <c r="P82" s="19">
        <v>-27.6</v>
      </c>
      <c r="Q82" s="19">
        <v>-33.700000000000003</v>
      </c>
      <c r="R82" s="19">
        <v>-31.5</v>
      </c>
      <c r="S82" s="19">
        <v>-30.3</v>
      </c>
      <c r="T82" s="19">
        <v>-20.9</v>
      </c>
      <c r="U82" s="19">
        <v>-21.4</v>
      </c>
      <c r="V82" s="19">
        <v>-25.9</v>
      </c>
      <c r="W82" s="19">
        <v>-28.2</v>
      </c>
      <c r="X82" s="19">
        <v>-27.8</v>
      </c>
      <c r="Y82" s="19">
        <v>-32.200000000000003</v>
      </c>
      <c r="Z82" s="19">
        <v>-27.1</v>
      </c>
      <c r="AA82" s="19">
        <v>-34.9</v>
      </c>
    </row>
    <row r="83" spans="1:27" x14ac:dyDescent="0.1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x14ac:dyDescent="0.15">
      <c r="A84" s="9" t="s">
        <v>890</v>
      </c>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2" x14ac:dyDescent="0.15">
      <c r="A85" s="4" t="s">
        <v>892</v>
      </c>
      <c r="B85" s="19" t="s">
        <v>55</v>
      </c>
      <c r="C85" s="19" t="s">
        <v>55</v>
      </c>
      <c r="D85" s="19" t="s">
        <v>55</v>
      </c>
      <c r="E85" s="19" t="s">
        <v>55</v>
      </c>
      <c r="F85" s="19" t="s">
        <v>55</v>
      </c>
      <c r="G85" s="19" t="s">
        <v>55</v>
      </c>
      <c r="H85" s="19" t="s">
        <v>55</v>
      </c>
      <c r="I85" s="19" t="s">
        <v>55</v>
      </c>
      <c r="J85" s="19" t="s">
        <v>55</v>
      </c>
      <c r="K85" s="19" t="s">
        <v>55</v>
      </c>
      <c r="L85" s="19">
        <v>-20.7</v>
      </c>
      <c r="M85" s="19">
        <v>-22.1</v>
      </c>
      <c r="N85" s="19">
        <v>-28.2</v>
      </c>
      <c r="O85" s="19">
        <v>-26.6</v>
      </c>
      <c r="P85" s="19">
        <v>-27.6</v>
      </c>
      <c r="Q85" s="19">
        <v>-33.700000000000003</v>
      </c>
      <c r="R85" s="19">
        <v>-31.5</v>
      </c>
      <c r="S85" s="19">
        <v>-30.3</v>
      </c>
      <c r="T85" s="19">
        <v>-20.9</v>
      </c>
      <c r="U85" s="19">
        <v>-21.4</v>
      </c>
      <c r="V85" s="19">
        <v>-25.9</v>
      </c>
      <c r="W85" s="19">
        <v>-28.2</v>
      </c>
      <c r="X85" s="19">
        <v>-27.8</v>
      </c>
      <c r="Y85" s="19">
        <v>-32.200000000000003</v>
      </c>
      <c r="Z85" s="19">
        <v>-27.1</v>
      </c>
      <c r="AA85" s="19">
        <v>-34.9</v>
      </c>
    </row>
    <row r="86" spans="1:27" x14ac:dyDescent="0.1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x14ac:dyDescent="0.15">
      <c r="A87" s="9" t="s">
        <v>893</v>
      </c>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2" x14ac:dyDescent="0.15">
      <c r="A88" s="4" t="s">
        <v>894</v>
      </c>
      <c r="B88" s="18" t="s">
        <v>55</v>
      </c>
      <c r="C88" s="18" t="s">
        <v>55</v>
      </c>
      <c r="D88" s="18" t="s">
        <v>55</v>
      </c>
      <c r="E88" s="18" t="s">
        <v>55</v>
      </c>
      <c r="F88" s="18" t="s">
        <v>55</v>
      </c>
      <c r="G88" s="18" t="s">
        <v>55</v>
      </c>
      <c r="H88" s="18" t="s">
        <v>55</v>
      </c>
      <c r="I88" s="18" t="s">
        <v>55</v>
      </c>
      <c r="J88" s="18" t="s">
        <v>55</v>
      </c>
      <c r="K88" s="18" t="s">
        <v>55</v>
      </c>
      <c r="L88" s="18" t="s">
        <v>55</v>
      </c>
      <c r="M88" s="18" t="s">
        <v>55</v>
      </c>
      <c r="N88" s="18" t="s">
        <v>55</v>
      </c>
      <c r="O88" s="33">
        <v>40543</v>
      </c>
      <c r="P88" s="33">
        <v>40908</v>
      </c>
      <c r="Q88" s="33">
        <v>41274</v>
      </c>
      <c r="R88" s="33">
        <v>41639</v>
      </c>
      <c r="S88" s="33">
        <v>42004</v>
      </c>
      <c r="T88" s="33">
        <v>42369</v>
      </c>
      <c r="U88" s="33">
        <v>42735</v>
      </c>
      <c r="V88" s="33">
        <v>43100</v>
      </c>
      <c r="W88" s="33">
        <v>43465</v>
      </c>
      <c r="X88" s="33">
        <v>43830</v>
      </c>
      <c r="Y88" s="33">
        <v>44196</v>
      </c>
      <c r="Z88" s="33">
        <v>44561</v>
      </c>
      <c r="AA88" s="33">
        <v>44926</v>
      </c>
    </row>
    <row r="89" spans="1:27" x14ac:dyDescent="0.1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x14ac:dyDescent="0.15">
      <c r="A90" s="9" t="s">
        <v>904</v>
      </c>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x14ac:dyDescent="0.15">
      <c r="A91" s="9" t="s">
        <v>856</v>
      </c>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2" x14ac:dyDescent="0.15">
      <c r="A92" s="4" t="s">
        <v>865</v>
      </c>
      <c r="B92" s="19" t="s">
        <v>55</v>
      </c>
      <c r="C92" s="19" t="s">
        <v>55</v>
      </c>
      <c r="D92" s="19" t="s">
        <v>55</v>
      </c>
      <c r="E92" s="19" t="s">
        <v>55</v>
      </c>
      <c r="F92" s="19" t="s">
        <v>55</v>
      </c>
      <c r="G92" s="19" t="s">
        <v>55</v>
      </c>
      <c r="H92" s="19" t="s">
        <v>55</v>
      </c>
      <c r="I92" s="19" t="s">
        <v>55</v>
      </c>
      <c r="J92" s="19" t="s">
        <v>55</v>
      </c>
      <c r="K92" s="19" t="s">
        <v>55</v>
      </c>
      <c r="L92" s="19" t="s">
        <v>55</v>
      </c>
      <c r="M92" s="19" t="s">
        <v>55</v>
      </c>
      <c r="N92" s="19" t="s">
        <v>55</v>
      </c>
      <c r="O92" s="19">
        <v>1E-3</v>
      </c>
      <c r="P92" s="19">
        <v>1E-3</v>
      </c>
      <c r="Q92" s="19">
        <v>2E-3</v>
      </c>
      <c r="R92" s="19">
        <v>2E-3</v>
      </c>
      <c r="S92" s="19">
        <v>2E-3</v>
      </c>
      <c r="T92" s="19">
        <v>3.0000000000000001E-3</v>
      </c>
      <c r="U92" s="19">
        <v>2E-3</v>
      </c>
      <c r="V92" s="19">
        <v>2E-3</v>
      </c>
      <c r="W92" s="19" t="s">
        <v>55</v>
      </c>
      <c r="X92" s="19" t="s">
        <v>55</v>
      </c>
      <c r="Y92" s="19" t="s">
        <v>55</v>
      </c>
      <c r="Z92" s="19" t="s">
        <v>55</v>
      </c>
      <c r="AA92" s="19" t="s">
        <v>55</v>
      </c>
    </row>
    <row r="93" spans="1:27" ht="12" x14ac:dyDescent="0.15">
      <c r="A93" s="4" t="s">
        <v>905</v>
      </c>
      <c r="B93" s="19" t="s">
        <v>55</v>
      </c>
      <c r="C93" s="19" t="s">
        <v>55</v>
      </c>
      <c r="D93" s="19" t="s">
        <v>55</v>
      </c>
      <c r="E93" s="19" t="s">
        <v>55</v>
      </c>
      <c r="F93" s="19" t="s">
        <v>55</v>
      </c>
      <c r="G93" s="19" t="s">
        <v>55</v>
      </c>
      <c r="H93" s="19" t="s">
        <v>55</v>
      </c>
      <c r="I93" s="19" t="s">
        <v>55</v>
      </c>
      <c r="J93" s="19" t="s">
        <v>55</v>
      </c>
      <c r="K93" s="19" t="s">
        <v>55</v>
      </c>
      <c r="L93" s="19" t="s">
        <v>55</v>
      </c>
      <c r="M93" s="19" t="s">
        <v>55</v>
      </c>
      <c r="N93" s="19" t="s">
        <v>55</v>
      </c>
      <c r="O93" s="19">
        <v>0.42699999999999999</v>
      </c>
      <c r="P93" s="19">
        <v>0.41299999999999998</v>
      </c>
      <c r="Q93" s="19">
        <v>0.40600000000000003</v>
      </c>
      <c r="R93" s="19">
        <v>0.41199999999999998</v>
      </c>
      <c r="S93" s="19">
        <v>0.40300000000000002</v>
      </c>
      <c r="T93" s="19">
        <v>0.38</v>
      </c>
      <c r="U93" s="19">
        <v>0.38700000000000001</v>
      </c>
      <c r="V93" s="19">
        <v>0.35899999999999999</v>
      </c>
      <c r="W93" s="19" t="s">
        <v>55</v>
      </c>
      <c r="X93" s="19">
        <v>0.33600000000000002</v>
      </c>
      <c r="Y93" s="19">
        <v>0.28000000000000003</v>
      </c>
      <c r="Z93" s="19">
        <v>0.24</v>
      </c>
      <c r="AA93" s="19">
        <v>0.255</v>
      </c>
    </row>
    <row r="94" spans="1:27" ht="12" x14ac:dyDescent="0.15">
      <c r="A94" s="4" t="s">
        <v>906</v>
      </c>
      <c r="B94" s="19" t="s">
        <v>55</v>
      </c>
      <c r="C94" s="19" t="s">
        <v>55</v>
      </c>
      <c r="D94" s="19" t="s">
        <v>55</v>
      </c>
      <c r="E94" s="19" t="s">
        <v>55</v>
      </c>
      <c r="F94" s="19" t="s">
        <v>55</v>
      </c>
      <c r="G94" s="19" t="s">
        <v>55</v>
      </c>
      <c r="H94" s="19" t="s">
        <v>55</v>
      </c>
      <c r="I94" s="19" t="s">
        <v>55</v>
      </c>
      <c r="J94" s="19" t="s">
        <v>55</v>
      </c>
      <c r="K94" s="19" t="s">
        <v>55</v>
      </c>
      <c r="L94" s="19" t="s">
        <v>55</v>
      </c>
      <c r="M94" s="19" t="s">
        <v>55</v>
      </c>
      <c r="N94" s="19" t="s">
        <v>55</v>
      </c>
      <c r="O94" s="19">
        <v>-0.9</v>
      </c>
      <c r="P94" s="19">
        <v>0.53200000000000003</v>
      </c>
      <c r="Q94" s="19">
        <v>-0.7</v>
      </c>
      <c r="R94" s="19">
        <v>-1.7</v>
      </c>
      <c r="S94" s="19">
        <v>-0.2</v>
      </c>
      <c r="T94" s="19">
        <v>0.14499999999999999</v>
      </c>
      <c r="U94" s="19">
        <v>-0.3</v>
      </c>
      <c r="V94" s="19">
        <v>-1.7</v>
      </c>
      <c r="W94" s="19" t="s">
        <v>55</v>
      </c>
      <c r="X94" s="19">
        <v>-0.7</v>
      </c>
      <c r="Y94" s="19">
        <v>-4.5999999999999996</v>
      </c>
      <c r="Z94" s="19">
        <v>-1</v>
      </c>
      <c r="AA94" s="19">
        <v>-0.3</v>
      </c>
    </row>
    <row r="95" spans="1:27" ht="12" x14ac:dyDescent="0.15">
      <c r="A95" s="4" t="s">
        <v>907</v>
      </c>
      <c r="B95" s="19" t="s">
        <v>55</v>
      </c>
      <c r="C95" s="19" t="s">
        <v>55</v>
      </c>
      <c r="D95" s="19" t="s">
        <v>55</v>
      </c>
      <c r="E95" s="19" t="s">
        <v>55</v>
      </c>
      <c r="F95" s="19" t="s">
        <v>55</v>
      </c>
      <c r="G95" s="19" t="s">
        <v>55</v>
      </c>
      <c r="H95" s="19" t="s">
        <v>55</v>
      </c>
      <c r="I95" s="19" t="s">
        <v>55</v>
      </c>
      <c r="J95" s="19" t="s">
        <v>55</v>
      </c>
      <c r="K95" s="19" t="s">
        <v>55</v>
      </c>
      <c r="L95" s="19" t="s">
        <v>55</v>
      </c>
      <c r="M95" s="19" t="s">
        <v>55</v>
      </c>
      <c r="N95" s="19" t="s">
        <v>55</v>
      </c>
      <c r="O95" s="19">
        <v>0.64600000000000002</v>
      </c>
      <c r="P95" s="19">
        <v>-0.9</v>
      </c>
      <c r="Q95" s="19">
        <v>0.47499999999999998</v>
      </c>
      <c r="R95" s="19">
        <v>1.399</v>
      </c>
      <c r="S95" s="19">
        <v>-0.3</v>
      </c>
      <c r="T95" s="19">
        <v>-0.7</v>
      </c>
      <c r="U95" s="19">
        <v>-0.4</v>
      </c>
      <c r="V95" s="19">
        <v>-0.4</v>
      </c>
      <c r="W95" s="19" t="s">
        <v>55</v>
      </c>
      <c r="X95" s="19">
        <v>-0.6</v>
      </c>
      <c r="Y95" s="19">
        <v>3.8260000000000001</v>
      </c>
      <c r="Z95" s="19">
        <v>0.84699999999999998</v>
      </c>
      <c r="AA95" s="19">
        <v>-1</v>
      </c>
    </row>
    <row r="96" spans="1:27" ht="12" x14ac:dyDescent="0.15">
      <c r="A96" s="9" t="s">
        <v>896</v>
      </c>
      <c r="B96" s="28" t="s">
        <v>55</v>
      </c>
      <c r="C96" s="28" t="s">
        <v>55</v>
      </c>
      <c r="D96" s="28" t="s">
        <v>55</v>
      </c>
      <c r="E96" s="28" t="s">
        <v>55</v>
      </c>
      <c r="F96" s="28" t="s">
        <v>55</v>
      </c>
      <c r="G96" s="28" t="s">
        <v>55</v>
      </c>
      <c r="H96" s="28" t="s">
        <v>55</v>
      </c>
      <c r="I96" s="28" t="s">
        <v>55</v>
      </c>
      <c r="J96" s="28" t="s">
        <v>55</v>
      </c>
      <c r="K96" s="28" t="s">
        <v>55</v>
      </c>
      <c r="L96" s="28" t="s">
        <v>55</v>
      </c>
      <c r="M96" s="28" t="s">
        <v>55</v>
      </c>
      <c r="N96" s="28" t="s">
        <v>55</v>
      </c>
      <c r="O96" s="28">
        <v>0.20499999999999999</v>
      </c>
      <c r="P96" s="28">
        <v>5.7000000000000002E-2</v>
      </c>
      <c r="Q96" s="28">
        <v>0.14199999999999999</v>
      </c>
      <c r="R96" s="28">
        <v>6.9000000000000006E-2</v>
      </c>
      <c r="S96" s="28">
        <v>-0.2</v>
      </c>
      <c r="T96" s="28">
        <v>-0.1</v>
      </c>
      <c r="U96" s="28">
        <v>2.9000000000000001E-2</v>
      </c>
      <c r="V96" s="28">
        <v>4.1000000000000002E-2</v>
      </c>
      <c r="W96" s="28" t="s">
        <v>55</v>
      </c>
      <c r="X96" s="28">
        <v>0</v>
      </c>
      <c r="Y96" s="28">
        <v>0</v>
      </c>
      <c r="Z96" s="28">
        <v>-0.1</v>
      </c>
      <c r="AA96" s="28">
        <v>-1.7</v>
      </c>
    </row>
    <row r="97" spans="1:27" x14ac:dyDescent="0.1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x14ac:dyDescent="0.15">
      <c r="A98" s="9" t="s">
        <v>863</v>
      </c>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2" x14ac:dyDescent="0.15">
      <c r="A99" s="4" t="s">
        <v>908</v>
      </c>
      <c r="B99" s="19" t="s">
        <v>55</v>
      </c>
      <c r="C99" s="19" t="s">
        <v>55</v>
      </c>
      <c r="D99" s="19" t="s">
        <v>55</v>
      </c>
      <c r="E99" s="19" t="s">
        <v>55</v>
      </c>
      <c r="F99" s="19" t="s">
        <v>55</v>
      </c>
      <c r="G99" s="19" t="s">
        <v>55</v>
      </c>
      <c r="H99" s="19" t="s">
        <v>55</v>
      </c>
      <c r="I99" s="19" t="s">
        <v>55</v>
      </c>
      <c r="J99" s="19" t="s">
        <v>55</v>
      </c>
      <c r="K99" s="19" t="s">
        <v>55</v>
      </c>
      <c r="L99" s="19" t="s">
        <v>55</v>
      </c>
      <c r="M99" s="19" t="s">
        <v>55</v>
      </c>
      <c r="N99" s="19">
        <v>6.6310000000000002</v>
      </c>
      <c r="O99" s="19">
        <v>6.9720000000000004</v>
      </c>
      <c r="P99" s="19">
        <v>6.548</v>
      </c>
      <c r="Q99" s="19">
        <v>6.62</v>
      </c>
      <c r="R99" s="19">
        <v>6.4820000000000002</v>
      </c>
      <c r="S99" s="19">
        <v>6.9219999999999997</v>
      </c>
      <c r="T99" s="19">
        <v>7.3239999999999998</v>
      </c>
      <c r="U99" s="19">
        <v>7.9489999999999998</v>
      </c>
      <c r="V99" s="19">
        <v>8.1850000000000005</v>
      </c>
      <c r="W99" s="19" t="s">
        <v>55</v>
      </c>
      <c r="X99" s="19">
        <v>8.657</v>
      </c>
      <c r="Y99" s="19">
        <v>9.5860000000000003</v>
      </c>
      <c r="Z99" s="19">
        <v>9.8640000000000008</v>
      </c>
      <c r="AA99" s="19">
        <v>9.5500000000000007</v>
      </c>
    </row>
    <row r="100" spans="1:27" ht="12" x14ac:dyDescent="0.15">
      <c r="A100" s="4" t="s">
        <v>865</v>
      </c>
      <c r="B100" s="19" t="s">
        <v>55</v>
      </c>
      <c r="C100" s="19" t="s">
        <v>55</v>
      </c>
      <c r="D100" s="19" t="s">
        <v>55</v>
      </c>
      <c r="E100" s="19" t="s">
        <v>55</v>
      </c>
      <c r="F100" s="19" t="s">
        <v>55</v>
      </c>
      <c r="G100" s="19" t="s">
        <v>55</v>
      </c>
      <c r="H100" s="19" t="s">
        <v>55</v>
      </c>
      <c r="I100" s="19" t="s">
        <v>55</v>
      </c>
      <c r="J100" s="19" t="s">
        <v>55</v>
      </c>
      <c r="K100" s="19" t="s">
        <v>55</v>
      </c>
      <c r="L100" s="19" t="s">
        <v>55</v>
      </c>
      <c r="M100" s="19" t="s">
        <v>55</v>
      </c>
      <c r="N100" s="19">
        <v>1E-3</v>
      </c>
      <c r="O100" s="19">
        <v>1E-3</v>
      </c>
      <c r="P100" s="19">
        <v>1E-3</v>
      </c>
      <c r="Q100" s="19">
        <v>1E-3</v>
      </c>
      <c r="R100" s="19">
        <v>2E-3</v>
      </c>
      <c r="S100" s="19">
        <v>2E-3</v>
      </c>
      <c r="T100" s="19">
        <v>3.0000000000000001E-3</v>
      </c>
      <c r="U100" s="19">
        <v>2E-3</v>
      </c>
      <c r="V100" s="19">
        <v>2E-3</v>
      </c>
      <c r="W100" s="19" t="s">
        <v>55</v>
      </c>
      <c r="X100" s="19" t="s">
        <v>55</v>
      </c>
      <c r="Y100" s="19" t="s">
        <v>55</v>
      </c>
      <c r="Z100" s="19" t="s">
        <v>55</v>
      </c>
      <c r="AA100" s="19" t="s">
        <v>55</v>
      </c>
    </row>
    <row r="101" spans="1:27" ht="12" x14ac:dyDescent="0.15">
      <c r="A101" s="4" t="s">
        <v>905</v>
      </c>
      <c r="B101" s="19" t="s">
        <v>55</v>
      </c>
      <c r="C101" s="19" t="s">
        <v>55</v>
      </c>
      <c r="D101" s="19" t="s">
        <v>55</v>
      </c>
      <c r="E101" s="19" t="s">
        <v>55</v>
      </c>
      <c r="F101" s="19" t="s">
        <v>55</v>
      </c>
      <c r="G101" s="19" t="s">
        <v>55</v>
      </c>
      <c r="H101" s="19" t="s">
        <v>55</v>
      </c>
      <c r="I101" s="19" t="s">
        <v>55</v>
      </c>
      <c r="J101" s="19" t="s">
        <v>55</v>
      </c>
      <c r="K101" s="19" t="s">
        <v>55</v>
      </c>
      <c r="L101" s="19" t="s">
        <v>55</v>
      </c>
      <c r="M101" s="19" t="s">
        <v>55</v>
      </c>
      <c r="N101" s="19">
        <v>0.42299999999999999</v>
      </c>
      <c r="O101" s="19">
        <v>0.42699999999999999</v>
      </c>
      <c r="P101" s="19">
        <v>0.41299999999999998</v>
      </c>
      <c r="Q101" s="19">
        <v>0.40600000000000003</v>
      </c>
      <c r="R101" s="19">
        <v>0.41199999999999998</v>
      </c>
      <c r="S101" s="19">
        <v>0.40300000000000002</v>
      </c>
      <c r="T101" s="19">
        <v>0.38</v>
      </c>
      <c r="U101" s="19">
        <v>0.38700000000000001</v>
      </c>
      <c r="V101" s="19">
        <v>0.35899999999999999</v>
      </c>
      <c r="W101" s="19" t="s">
        <v>55</v>
      </c>
      <c r="X101" s="19">
        <v>0.33600000000000002</v>
      </c>
      <c r="Y101" s="19">
        <v>0.28000000000000003</v>
      </c>
      <c r="Z101" s="19">
        <v>0.24</v>
      </c>
      <c r="AA101" s="19">
        <v>0.255</v>
      </c>
    </row>
    <row r="102" spans="1:27" ht="12" x14ac:dyDescent="0.15">
      <c r="A102" s="4" t="s">
        <v>909</v>
      </c>
      <c r="B102" s="19" t="s">
        <v>55</v>
      </c>
      <c r="C102" s="19" t="s">
        <v>55</v>
      </c>
      <c r="D102" s="19" t="s">
        <v>55</v>
      </c>
      <c r="E102" s="19" t="s">
        <v>55</v>
      </c>
      <c r="F102" s="19" t="s">
        <v>55</v>
      </c>
      <c r="G102" s="19" t="s">
        <v>55</v>
      </c>
      <c r="H102" s="19" t="s">
        <v>55</v>
      </c>
      <c r="I102" s="19" t="s">
        <v>55</v>
      </c>
      <c r="J102" s="19" t="s">
        <v>55</v>
      </c>
      <c r="K102" s="19" t="s">
        <v>55</v>
      </c>
      <c r="L102" s="19" t="s">
        <v>55</v>
      </c>
      <c r="M102" s="19" t="s">
        <v>55</v>
      </c>
      <c r="N102" s="19">
        <v>3.3000000000000002E-2</v>
      </c>
      <c r="O102" s="19">
        <v>-0.4</v>
      </c>
      <c r="P102" s="19">
        <v>0</v>
      </c>
      <c r="Q102" s="19">
        <v>-0.2</v>
      </c>
      <c r="R102" s="19">
        <v>0.38600000000000001</v>
      </c>
      <c r="S102" s="19">
        <v>0.36099999999999999</v>
      </c>
      <c r="T102" s="19">
        <v>0.6</v>
      </c>
      <c r="U102" s="19">
        <v>0.2</v>
      </c>
      <c r="V102" s="19">
        <v>0.55600000000000005</v>
      </c>
      <c r="W102" s="19" t="s">
        <v>55</v>
      </c>
      <c r="X102" s="19">
        <v>0.98399999999999999</v>
      </c>
      <c r="Y102" s="19">
        <v>0.50600000000000001</v>
      </c>
      <c r="Z102" s="19">
        <v>-0.1</v>
      </c>
      <c r="AA102" s="19">
        <v>-1.4</v>
      </c>
    </row>
    <row r="103" spans="1:27" ht="12" x14ac:dyDescent="0.15">
      <c r="A103" s="4" t="s">
        <v>868</v>
      </c>
      <c r="B103" s="19" t="s">
        <v>55</v>
      </c>
      <c r="C103" s="19" t="s">
        <v>55</v>
      </c>
      <c r="D103" s="19" t="s">
        <v>55</v>
      </c>
      <c r="E103" s="19" t="s">
        <v>55</v>
      </c>
      <c r="F103" s="19" t="s">
        <v>55</v>
      </c>
      <c r="G103" s="19" t="s">
        <v>55</v>
      </c>
      <c r="H103" s="19" t="s">
        <v>55</v>
      </c>
      <c r="I103" s="19" t="s">
        <v>55</v>
      </c>
      <c r="J103" s="19" t="s">
        <v>55</v>
      </c>
      <c r="K103" s="19" t="s">
        <v>55</v>
      </c>
      <c r="L103" s="19" t="s">
        <v>55</v>
      </c>
      <c r="M103" s="19" t="s">
        <v>55</v>
      </c>
      <c r="N103" s="19">
        <v>-0.3</v>
      </c>
      <c r="O103" s="19">
        <v>-0.3</v>
      </c>
      <c r="P103" s="19">
        <v>-0.3</v>
      </c>
      <c r="Q103" s="19">
        <v>-0.3</v>
      </c>
      <c r="R103" s="19">
        <v>-0.4</v>
      </c>
      <c r="S103" s="19">
        <v>-0.4</v>
      </c>
      <c r="T103" s="19">
        <v>-0.4</v>
      </c>
      <c r="U103" s="19">
        <v>-0.4</v>
      </c>
      <c r="V103" s="19">
        <v>-0.3</v>
      </c>
      <c r="W103" s="19" t="s">
        <v>55</v>
      </c>
      <c r="X103" s="19">
        <v>-0.4</v>
      </c>
      <c r="Y103" s="19">
        <v>-0.5</v>
      </c>
      <c r="Z103" s="19">
        <v>-0.4</v>
      </c>
      <c r="AA103" s="19">
        <v>-0.4</v>
      </c>
    </row>
    <row r="104" spans="1:27" ht="12" x14ac:dyDescent="0.15">
      <c r="A104" s="4" t="s">
        <v>910</v>
      </c>
      <c r="B104" s="19" t="s">
        <v>55</v>
      </c>
      <c r="C104" s="19" t="s">
        <v>55</v>
      </c>
      <c r="D104" s="19" t="s">
        <v>55</v>
      </c>
      <c r="E104" s="19" t="s">
        <v>55</v>
      </c>
      <c r="F104" s="19" t="s">
        <v>55</v>
      </c>
      <c r="G104" s="19" t="s">
        <v>55</v>
      </c>
      <c r="H104" s="19" t="s">
        <v>55</v>
      </c>
      <c r="I104" s="19" t="s">
        <v>55</v>
      </c>
      <c r="J104" s="19" t="s">
        <v>55</v>
      </c>
      <c r="K104" s="19" t="s">
        <v>55</v>
      </c>
      <c r="L104" s="19" t="s">
        <v>55</v>
      </c>
      <c r="M104" s="19" t="s">
        <v>55</v>
      </c>
      <c r="N104" s="19" t="s">
        <v>55</v>
      </c>
      <c r="O104" s="19" t="s">
        <v>55</v>
      </c>
      <c r="P104" s="19" t="s">
        <v>55</v>
      </c>
      <c r="Q104" s="19" t="s">
        <v>55</v>
      </c>
      <c r="R104" s="19" t="s">
        <v>55</v>
      </c>
      <c r="S104" s="19" t="s">
        <v>55</v>
      </c>
      <c r="T104" s="19" t="s">
        <v>55</v>
      </c>
      <c r="U104" s="19" t="s">
        <v>55</v>
      </c>
      <c r="V104" s="19" t="s">
        <v>55</v>
      </c>
      <c r="W104" s="19" t="s">
        <v>55</v>
      </c>
      <c r="X104" s="19" t="s">
        <v>55</v>
      </c>
      <c r="Y104" s="19" t="s">
        <v>55</v>
      </c>
      <c r="Z104" s="19" t="s">
        <v>55</v>
      </c>
      <c r="AA104" s="19">
        <v>-7.7</v>
      </c>
    </row>
    <row r="105" spans="1:27" ht="12" x14ac:dyDescent="0.15">
      <c r="A105" s="4" t="s">
        <v>911</v>
      </c>
      <c r="B105" s="19" t="s">
        <v>55</v>
      </c>
      <c r="C105" s="19" t="s">
        <v>55</v>
      </c>
      <c r="D105" s="19" t="s">
        <v>55</v>
      </c>
      <c r="E105" s="19" t="s">
        <v>55</v>
      </c>
      <c r="F105" s="19" t="s">
        <v>55</v>
      </c>
      <c r="G105" s="19" t="s">
        <v>55</v>
      </c>
      <c r="H105" s="19" t="s">
        <v>55</v>
      </c>
      <c r="I105" s="19" t="s">
        <v>55</v>
      </c>
      <c r="J105" s="19" t="s">
        <v>55</v>
      </c>
      <c r="K105" s="19" t="s">
        <v>55</v>
      </c>
      <c r="L105" s="19" t="s">
        <v>55</v>
      </c>
      <c r="M105" s="19" t="s">
        <v>55</v>
      </c>
      <c r="N105" s="19">
        <v>6.7910000000000004</v>
      </c>
      <c r="O105" s="19">
        <v>6.5490000000000004</v>
      </c>
      <c r="P105" s="19">
        <v>6.6189999999999998</v>
      </c>
      <c r="Q105" s="19">
        <v>6.4820000000000002</v>
      </c>
      <c r="R105" s="19">
        <v>6.9219999999999997</v>
      </c>
      <c r="S105" s="19">
        <v>7.3239999999999998</v>
      </c>
      <c r="T105" s="19">
        <v>7.9489999999999998</v>
      </c>
      <c r="U105" s="19">
        <v>8.1850000000000005</v>
      </c>
      <c r="V105" s="19">
        <v>8.7550000000000008</v>
      </c>
      <c r="W105" s="19" t="s">
        <v>55</v>
      </c>
      <c r="X105" s="19">
        <v>9.5860000000000003</v>
      </c>
      <c r="Y105" s="19">
        <v>9.8640000000000008</v>
      </c>
      <c r="Z105" s="19">
        <v>9.5500000000000007</v>
      </c>
      <c r="AA105" s="19">
        <v>0.27900000000000003</v>
      </c>
    </row>
    <row r="106" spans="1:27"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x14ac:dyDescent="0.15">
      <c r="A107" s="9" t="s">
        <v>871</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2" x14ac:dyDescent="0.15">
      <c r="A108" s="4" t="s">
        <v>912</v>
      </c>
      <c r="B108" s="19" t="s">
        <v>55</v>
      </c>
      <c r="C108" s="19" t="s">
        <v>55</v>
      </c>
      <c r="D108" s="19" t="s">
        <v>55</v>
      </c>
      <c r="E108" s="19" t="s">
        <v>55</v>
      </c>
      <c r="F108" s="19" t="s">
        <v>55</v>
      </c>
      <c r="G108" s="19" t="s">
        <v>55</v>
      </c>
      <c r="H108" s="19" t="s">
        <v>55</v>
      </c>
      <c r="I108" s="19" t="s">
        <v>55</v>
      </c>
      <c r="J108" s="19" t="s">
        <v>55</v>
      </c>
      <c r="K108" s="19" t="s">
        <v>55</v>
      </c>
      <c r="L108" s="19" t="s">
        <v>55</v>
      </c>
      <c r="M108" s="19" t="s">
        <v>55</v>
      </c>
      <c r="N108" s="19">
        <v>3.758</v>
      </c>
      <c r="O108" s="19">
        <v>5.0819999999999999</v>
      </c>
      <c r="P108" s="19">
        <v>5.8470000000000004</v>
      </c>
      <c r="Q108" s="19">
        <v>5.2060000000000004</v>
      </c>
      <c r="R108" s="19">
        <v>6.0730000000000004</v>
      </c>
      <c r="S108" s="19">
        <v>7.9089999999999998</v>
      </c>
      <c r="T108" s="19">
        <v>7.9669999999999996</v>
      </c>
      <c r="U108" s="19">
        <v>7.4640000000000004</v>
      </c>
      <c r="V108" s="19">
        <v>7.4039999999999999</v>
      </c>
      <c r="W108" s="19" t="s">
        <v>55</v>
      </c>
      <c r="X108" s="19">
        <v>8.4039999999999999</v>
      </c>
      <c r="Y108" s="19">
        <v>8.7539999999999996</v>
      </c>
      <c r="Z108" s="19">
        <v>12.888</v>
      </c>
      <c r="AA108" s="19">
        <v>13.497</v>
      </c>
    </row>
    <row r="109" spans="1:27" ht="12" x14ac:dyDescent="0.15">
      <c r="A109" s="4" t="s">
        <v>913</v>
      </c>
      <c r="B109" s="19" t="s">
        <v>55</v>
      </c>
      <c r="C109" s="19" t="s">
        <v>55</v>
      </c>
      <c r="D109" s="19" t="s">
        <v>55</v>
      </c>
      <c r="E109" s="19" t="s">
        <v>55</v>
      </c>
      <c r="F109" s="19" t="s">
        <v>55</v>
      </c>
      <c r="G109" s="19" t="s">
        <v>55</v>
      </c>
      <c r="H109" s="19" t="s">
        <v>55</v>
      </c>
      <c r="I109" s="19" t="s">
        <v>55</v>
      </c>
      <c r="J109" s="19" t="s">
        <v>55</v>
      </c>
      <c r="K109" s="19" t="s">
        <v>55</v>
      </c>
      <c r="L109" s="19" t="s">
        <v>55</v>
      </c>
      <c r="M109" s="19" t="s">
        <v>55</v>
      </c>
      <c r="N109" s="19">
        <v>1.173</v>
      </c>
      <c r="O109" s="19">
        <v>0.86899999999999999</v>
      </c>
      <c r="P109" s="19">
        <v>-0.5</v>
      </c>
      <c r="Q109" s="19">
        <v>0.74</v>
      </c>
      <c r="R109" s="19">
        <v>1.7430000000000001</v>
      </c>
      <c r="S109" s="19">
        <v>0.249</v>
      </c>
      <c r="T109" s="19">
        <v>-0.1</v>
      </c>
      <c r="U109" s="19">
        <v>0.29299999999999998</v>
      </c>
      <c r="V109" s="19">
        <v>1.694</v>
      </c>
      <c r="W109" s="19" t="s">
        <v>55</v>
      </c>
      <c r="X109" s="19">
        <v>0.74099999999999999</v>
      </c>
      <c r="Y109" s="19">
        <v>4.6420000000000003</v>
      </c>
      <c r="Z109" s="19">
        <v>1.028</v>
      </c>
      <c r="AA109" s="19">
        <v>-0.3</v>
      </c>
    </row>
    <row r="110" spans="1:27" ht="12" x14ac:dyDescent="0.15">
      <c r="A110" s="4" t="s">
        <v>914</v>
      </c>
      <c r="B110" s="19" t="s">
        <v>55</v>
      </c>
      <c r="C110" s="19" t="s">
        <v>55</v>
      </c>
      <c r="D110" s="19" t="s">
        <v>55</v>
      </c>
      <c r="E110" s="19" t="s">
        <v>55</v>
      </c>
      <c r="F110" s="19" t="s">
        <v>55</v>
      </c>
      <c r="G110" s="19" t="s">
        <v>55</v>
      </c>
      <c r="H110" s="19" t="s">
        <v>55</v>
      </c>
      <c r="I110" s="19" t="s">
        <v>55</v>
      </c>
      <c r="J110" s="19" t="s">
        <v>55</v>
      </c>
      <c r="K110" s="19" t="s">
        <v>55</v>
      </c>
      <c r="L110" s="19" t="s">
        <v>55</v>
      </c>
      <c r="M110" s="19" t="s">
        <v>55</v>
      </c>
      <c r="N110" s="19">
        <v>0.44800000000000001</v>
      </c>
      <c r="O110" s="19">
        <v>0.192</v>
      </c>
      <c r="P110" s="19">
        <v>0.189</v>
      </c>
      <c r="Q110" s="19">
        <v>0.436</v>
      </c>
      <c r="R110" s="19">
        <v>0.45300000000000001</v>
      </c>
      <c r="S110" s="19">
        <v>0.17299999999999999</v>
      </c>
      <c r="T110" s="19" t="s">
        <v>55</v>
      </c>
      <c r="U110" s="19" t="s">
        <v>55</v>
      </c>
      <c r="V110" s="19" t="s">
        <v>55</v>
      </c>
      <c r="W110" s="19" t="s">
        <v>55</v>
      </c>
      <c r="X110" s="19" t="s">
        <v>55</v>
      </c>
      <c r="Y110" s="19" t="s">
        <v>55</v>
      </c>
      <c r="Z110" s="19" t="s">
        <v>55</v>
      </c>
      <c r="AA110" s="19" t="s">
        <v>55</v>
      </c>
    </row>
    <row r="111" spans="1:27" ht="12" x14ac:dyDescent="0.15">
      <c r="A111" s="4" t="s">
        <v>915</v>
      </c>
      <c r="B111" s="19" t="s">
        <v>55</v>
      </c>
      <c r="C111" s="19" t="s">
        <v>55</v>
      </c>
      <c r="D111" s="19" t="s">
        <v>55</v>
      </c>
      <c r="E111" s="19" t="s">
        <v>55</v>
      </c>
      <c r="F111" s="19" t="s">
        <v>55</v>
      </c>
      <c r="G111" s="19" t="s">
        <v>55</v>
      </c>
      <c r="H111" s="19" t="s">
        <v>55</v>
      </c>
      <c r="I111" s="19" t="s">
        <v>55</v>
      </c>
      <c r="J111" s="19" t="s">
        <v>55</v>
      </c>
      <c r="K111" s="19" t="s">
        <v>55</v>
      </c>
      <c r="L111" s="19" t="s">
        <v>55</v>
      </c>
      <c r="M111" s="19" t="s">
        <v>55</v>
      </c>
      <c r="N111" s="19">
        <v>-0.3</v>
      </c>
      <c r="O111" s="19">
        <v>-0.3</v>
      </c>
      <c r="P111" s="19">
        <v>-0.3</v>
      </c>
      <c r="Q111" s="19">
        <v>-0.3</v>
      </c>
      <c r="R111" s="19">
        <v>-0.4</v>
      </c>
      <c r="S111" s="19">
        <v>-0.4</v>
      </c>
      <c r="T111" s="19">
        <v>-0.4</v>
      </c>
      <c r="U111" s="19">
        <v>-0.4</v>
      </c>
      <c r="V111" s="19">
        <v>-0.3</v>
      </c>
      <c r="W111" s="19" t="s">
        <v>55</v>
      </c>
      <c r="X111" s="19">
        <v>-0.4</v>
      </c>
      <c r="Y111" s="19">
        <v>-0.5</v>
      </c>
      <c r="Z111" s="19">
        <v>-0.4</v>
      </c>
      <c r="AA111" s="19">
        <v>-0.4</v>
      </c>
    </row>
    <row r="112" spans="1:27" ht="12" x14ac:dyDescent="0.15">
      <c r="A112" s="4" t="s">
        <v>916</v>
      </c>
      <c r="B112" s="19" t="s">
        <v>55</v>
      </c>
      <c r="C112" s="19" t="s">
        <v>55</v>
      </c>
      <c r="D112" s="19" t="s">
        <v>55</v>
      </c>
      <c r="E112" s="19" t="s">
        <v>55</v>
      </c>
      <c r="F112" s="19" t="s">
        <v>55</v>
      </c>
      <c r="G112" s="19" t="s">
        <v>55</v>
      </c>
      <c r="H112" s="19" t="s">
        <v>55</v>
      </c>
      <c r="I112" s="19" t="s">
        <v>55</v>
      </c>
      <c r="J112" s="19" t="s">
        <v>55</v>
      </c>
      <c r="K112" s="19" t="s">
        <v>55</v>
      </c>
      <c r="L112" s="19" t="s">
        <v>55</v>
      </c>
      <c r="M112" s="19" t="s">
        <v>55</v>
      </c>
      <c r="N112" s="19" t="s">
        <v>55</v>
      </c>
      <c r="O112" s="19" t="s">
        <v>55</v>
      </c>
      <c r="P112" s="19" t="s">
        <v>55</v>
      </c>
      <c r="Q112" s="19" t="s">
        <v>55</v>
      </c>
      <c r="R112" s="19" t="s">
        <v>55</v>
      </c>
      <c r="S112" s="19" t="s">
        <v>55</v>
      </c>
      <c r="T112" s="19" t="s">
        <v>55</v>
      </c>
      <c r="U112" s="19" t="s">
        <v>55</v>
      </c>
      <c r="V112" s="19" t="s">
        <v>55</v>
      </c>
      <c r="W112" s="19" t="s">
        <v>55</v>
      </c>
      <c r="X112" s="19" t="s">
        <v>55</v>
      </c>
      <c r="Y112" s="19" t="s">
        <v>55</v>
      </c>
      <c r="Z112" s="19" t="s">
        <v>55</v>
      </c>
      <c r="AA112" s="19">
        <v>-7.7</v>
      </c>
    </row>
    <row r="113" spans="1:27" ht="12" x14ac:dyDescent="0.15">
      <c r="A113" s="9" t="s">
        <v>917</v>
      </c>
      <c r="B113" s="28" t="s">
        <v>55</v>
      </c>
      <c r="C113" s="28" t="s">
        <v>55</v>
      </c>
      <c r="D113" s="28" t="s">
        <v>55</v>
      </c>
      <c r="E113" s="28" t="s">
        <v>55</v>
      </c>
      <c r="F113" s="28" t="s">
        <v>55</v>
      </c>
      <c r="G113" s="28" t="s">
        <v>55</v>
      </c>
      <c r="H113" s="28" t="s">
        <v>55</v>
      </c>
      <c r="I113" s="28" t="s">
        <v>55</v>
      </c>
      <c r="J113" s="28" t="s">
        <v>55</v>
      </c>
      <c r="K113" s="28" t="s">
        <v>55</v>
      </c>
      <c r="L113" s="28" t="s">
        <v>55</v>
      </c>
      <c r="M113" s="28" t="s">
        <v>55</v>
      </c>
      <c r="N113" s="28">
        <v>5.0819999999999999</v>
      </c>
      <c r="O113" s="28">
        <v>5.8470000000000004</v>
      </c>
      <c r="P113" s="28">
        <v>5.2060000000000004</v>
      </c>
      <c r="Q113" s="28">
        <v>6.0730000000000004</v>
      </c>
      <c r="R113" s="28">
        <v>7.9089999999999998</v>
      </c>
      <c r="S113" s="28">
        <v>7.9669999999999996</v>
      </c>
      <c r="T113" s="28">
        <v>7.4640000000000004</v>
      </c>
      <c r="U113" s="28">
        <v>7.4039999999999999</v>
      </c>
      <c r="V113" s="28">
        <v>8.7509999999999994</v>
      </c>
      <c r="W113" s="28" t="s">
        <v>55</v>
      </c>
      <c r="X113" s="28">
        <v>8.7539999999999996</v>
      </c>
      <c r="Y113" s="28">
        <v>12.888</v>
      </c>
      <c r="Z113" s="28">
        <v>13.497</v>
      </c>
      <c r="AA113" s="28">
        <v>4.9820000000000002</v>
      </c>
    </row>
    <row r="114" spans="1:27"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x14ac:dyDescent="0.15">
      <c r="A115" s="9" t="s">
        <v>918</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2" x14ac:dyDescent="0.15">
      <c r="A116" s="4" t="s">
        <v>919</v>
      </c>
      <c r="B116" s="18" t="s">
        <v>55</v>
      </c>
      <c r="C116" s="18" t="s">
        <v>55</v>
      </c>
      <c r="D116" s="18" t="s">
        <v>55</v>
      </c>
      <c r="E116" s="18" t="s">
        <v>55</v>
      </c>
      <c r="F116" s="18" t="s">
        <v>55</v>
      </c>
      <c r="G116" s="18" t="s">
        <v>55</v>
      </c>
      <c r="H116" s="18" t="s">
        <v>55</v>
      </c>
      <c r="I116" s="18" t="s">
        <v>55</v>
      </c>
      <c r="J116" s="18" t="s">
        <v>55</v>
      </c>
      <c r="K116" s="18" t="s">
        <v>55</v>
      </c>
      <c r="L116" s="18" t="s">
        <v>55</v>
      </c>
      <c r="M116" s="18" t="s">
        <v>55</v>
      </c>
      <c r="N116" s="18" t="s">
        <v>55</v>
      </c>
      <c r="O116" s="18" t="s">
        <v>55</v>
      </c>
      <c r="P116" s="18" t="s">
        <v>55</v>
      </c>
      <c r="Q116" s="18" t="s">
        <v>55</v>
      </c>
      <c r="R116" s="18" t="s">
        <v>55</v>
      </c>
      <c r="S116" s="18" t="s">
        <v>55</v>
      </c>
      <c r="T116" s="18" t="s">
        <v>55</v>
      </c>
      <c r="U116" s="32">
        <v>4.4999999999999998E-2</v>
      </c>
      <c r="V116" s="32">
        <v>4.4999999999999998E-2</v>
      </c>
      <c r="W116" s="18" t="s">
        <v>55</v>
      </c>
      <c r="X116" s="18" t="s">
        <v>55</v>
      </c>
      <c r="Y116" s="18" t="s">
        <v>55</v>
      </c>
      <c r="Z116" s="18" t="s">
        <v>55</v>
      </c>
      <c r="AA116" s="18" t="s">
        <v>55</v>
      </c>
    </row>
    <row r="117" spans="1:27" ht="12" x14ac:dyDescent="0.15">
      <c r="A117" s="4" t="s">
        <v>920</v>
      </c>
      <c r="B117" s="18" t="s">
        <v>55</v>
      </c>
      <c r="C117" s="18" t="s">
        <v>55</v>
      </c>
      <c r="D117" s="18" t="s">
        <v>55</v>
      </c>
      <c r="E117" s="18" t="s">
        <v>55</v>
      </c>
      <c r="F117" s="18" t="s">
        <v>55</v>
      </c>
      <c r="G117" s="18" t="s">
        <v>55</v>
      </c>
      <c r="H117" s="18" t="s">
        <v>55</v>
      </c>
      <c r="I117" s="18" t="s">
        <v>55</v>
      </c>
      <c r="J117" s="18" t="s">
        <v>55</v>
      </c>
      <c r="K117" s="18" t="s">
        <v>55</v>
      </c>
      <c r="L117" s="18" t="s">
        <v>55</v>
      </c>
      <c r="M117" s="18" t="s">
        <v>55</v>
      </c>
      <c r="N117" s="18" t="s">
        <v>55</v>
      </c>
      <c r="O117" s="18" t="s">
        <v>55</v>
      </c>
      <c r="P117" s="18" t="s">
        <v>55</v>
      </c>
      <c r="Q117" s="18" t="s">
        <v>55</v>
      </c>
      <c r="R117" s="18" t="s">
        <v>55</v>
      </c>
      <c r="S117" s="18" t="s">
        <v>55</v>
      </c>
      <c r="T117" s="18" t="s">
        <v>55</v>
      </c>
      <c r="U117" s="32">
        <v>4.4999999999999998E-2</v>
      </c>
      <c r="V117" s="32">
        <v>4.4999999999999998E-2</v>
      </c>
      <c r="W117" s="18" t="s">
        <v>55</v>
      </c>
      <c r="X117" s="18" t="s">
        <v>55</v>
      </c>
      <c r="Y117" s="18" t="s">
        <v>55</v>
      </c>
      <c r="Z117" s="18" t="s">
        <v>55</v>
      </c>
      <c r="AA117" s="18" t="s">
        <v>55</v>
      </c>
    </row>
    <row r="118" spans="1:27"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x14ac:dyDescent="0.15">
      <c r="A119" s="9" t="s">
        <v>878</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2" x14ac:dyDescent="0.15">
      <c r="A120" s="4" t="s">
        <v>879</v>
      </c>
      <c r="B120" s="18" t="s">
        <v>55</v>
      </c>
      <c r="C120" s="18" t="s">
        <v>55</v>
      </c>
      <c r="D120" s="18" t="s">
        <v>55</v>
      </c>
      <c r="E120" s="18" t="s">
        <v>55</v>
      </c>
      <c r="F120" s="18" t="s">
        <v>55</v>
      </c>
      <c r="G120" s="18" t="s">
        <v>55</v>
      </c>
      <c r="H120" s="18" t="s">
        <v>55</v>
      </c>
      <c r="I120" s="18" t="s">
        <v>55</v>
      </c>
      <c r="J120" s="18" t="s">
        <v>55</v>
      </c>
      <c r="K120" s="18" t="s">
        <v>55</v>
      </c>
      <c r="L120" s="18" t="s">
        <v>55</v>
      </c>
      <c r="M120" s="18" t="s">
        <v>55</v>
      </c>
      <c r="N120" s="32">
        <v>0.16</v>
      </c>
      <c r="O120" s="18" t="s">
        <v>55</v>
      </c>
      <c r="P120" s="18" t="s">
        <v>55</v>
      </c>
      <c r="Q120" s="18" t="s">
        <v>55</v>
      </c>
      <c r="R120" s="18" t="s">
        <v>55</v>
      </c>
      <c r="S120" s="18" t="s">
        <v>55</v>
      </c>
      <c r="T120" s="18" t="s">
        <v>55</v>
      </c>
      <c r="U120" s="18" t="s">
        <v>55</v>
      </c>
      <c r="V120" s="18" t="s">
        <v>55</v>
      </c>
      <c r="W120" s="18" t="s">
        <v>55</v>
      </c>
      <c r="X120" s="18" t="s">
        <v>55</v>
      </c>
      <c r="Y120" s="18" t="s">
        <v>55</v>
      </c>
      <c r="Z120" s="18" t="s">
        <v>55</v>
      </c>
      <c r="AA120" s="18" t="s">
        <v>55</v>
      </c>
    </row>
    <row r="121" spans="1:27" ht="12" x14ac:dyDescent="0.15">
      <c r="A121" s="4" t="s">
        <v>880</v>
      </c>
      <c r="B121" s="18" t="s">
        <v>55</v>
      </c>
      <c r="C121" s="18" t="s">
        <v>55</v>
      </c>
      <c r="D121" s="18" t="s">
        <v>55</v>
      </c>
      <c r="E121" s="18" t="s">
        <v>55</v>
      </c>
      <c r="F121" s="18" t="s">
        <v>55</v>
      </c>
      <c r="G121" s="18" t="s">
        <v>55</v>
      </c>
      <c r="H121" s="18" t="s">
        <v>55</v>
      </c>
      <c r="I121" s="18" t="s">
        <v>55</v>
      </c>
      <c r="J121" s="18" t="s">
        <v>55</v>
      </c>
      <c r="K121" s="18" t="s">
        <v>55</v>
      </c>
      <c r="L121" s="18" t="s">
        <v>55</v>
      </c>
      <c r="M121" s="18" t="s">
        <v>55</v>
      </c>
      <c r="N121" s="32">
        <v>0.84</v>
      </c>
      <c r="O121" s="18" t="s">
        <v>55</v>
      </c>
      <c r="P121" s="18" t="s">
        <v>55</v>
      </c>
      <c r="Q121" s="18" t="s">
        <v>55</v>
      </c>
      <c r="R121" s="18" t="s">
        <v>55</v>
      </c>
      <c r="S121" s="18" t="s">
        <v>55</v>
      </c>
      <c r="T121" s="18" t="s">
        <v>55</v>
      </c>
      <c r="U121" s="18" t="s">
        <v>55</v>
      </c>
      <c r="V121" s="18" t="s">
        <v>55</v>
      </c>
      <c r="W121" s="18" t="s">
        <v>55</v>
      </c>
      <c r="X121" s="18" t="s">
        <v>55</v>
      </c>
      <c r="Y121" s="18" t="s">
        <v>55</v>
      </c>
      <c r="Z121" s="18" t="s">
        <v>55</v>
      </c>
      <c r="AA121" s="18" t="s">
        <v>55</v>
      </c>
    </row>
    <row r="122" spans="1:27"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x14ac:dyDescent="0.15">
      <c r="A123" s="9" t="s">
        <v>878</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 x14ac:dyDescent="0.15">
      <c r="A124" s="4" t="s">
        <v>921</v>
      </c>
      <c r="B124" s="19" t="s">
        <v>55</v>
      </c>
      <c r="C124" s="19" t="s">
        <v>55</v>
      </c>
      <c r="D124" s="19" t="s">
        <v>55</v>
      </c>
      <c r="E124" s="19" t="s">
        <v>55</v>
      </c>
      <c r="F124" s="19" t="s">
        <v>55</v>
      </c>
      <c r="G124" s="19" t="s">
        <v>55</v>
      </c>
      <c r="H124" s="19" t="s">
        <v>55</v>
      </c>
      <c r="I124" s="19" t="s">
        <v>55</v>
      </c>
      <c r="J124" s="19" t="s">
        <v>55</v>
      </c>
      <c r="K124" s="19" t="s">
        <v>55</v>
      </c>
      <c r="L124" s="19" t="s">
        <v>55</v>
      </c>
      <c r="M124" s="19" t="s">
        <v>55</v>
      </c>
      <c r="N124" s="19">
        <v>0.81311999999999995</v>
      </c>
      <c r="O124" s="19" t="s">
        <v>55</v>
      </c>
      <c r="P124" s="19" t="s">
        <v>55</v>
      </c>
      <c r="Q124" s="19" t="s">
        <v>55</v>
      </c>
      <c r="R124" s="19" t="s">
        <v>55</v>
      </c>
      <c r="S124" s="19" t="s">
        <v>55</v>
      </c>
      <c r="T124" s="19" t="s">
        <v>55</v>
      </c>
      <c r="U124" s="19" t="s">
        <v>55</v>
      </c>
      <c r="V124" s="19" t="s">
        <v>55</v>
      </c>
      <c r="W124" s="19" t="s">
        <v>55</v>
      </c>
      <c r="X124" s="19" t="s">
        <v>55</v>
      </c>
      <c r="Y124" s="19" t="s">
        <v>55</v>
      </c>
      <c r="Z124" s="19" t="s">
        <v>55</v>
      </c>
      <c r="AA124" s="19" t="s">
        <v>55</v>
      </c>
    </row>
    <row r="125" spans="1:27" ht="12" x14ac:dyDescent="0.15">
      <c r="A125" s="4" t="s">
        <v>922</v>
      </c>
      <c r="B125" s="19" t="s">
        <v>55</v>
      </c>
      <c r="C125" s="19" t="s">
        <v>55</v>
      </c>
      <c r="D125" s="19" t="s">
        <v>55</v>
      </c>
      <c r="E125" s="19" t="s">
        <v>55</v>
      </c>
      <c r="F125" s="19" t="s">
        <v>55</v>
      </c>
      <c r="G125" s="19" t="s">
        <v>55</v>
      </c>
      <c r="H125" s="19" t="s">
        <v>55</v>
      </c>
      <c r="I125" s="19" t="s">
        <v>55</v>
      </c>
      <c r="J125" s="19" t="s">
        <v>55</v>
      </c>
      <c r="K125" s="19" t="s">
        <v>55</v>
      </c>
      <c r="L125" s="19" t="s">
        <v>55</v>
      </c>
      <c r="M125" s="19" t="s">
        <v>55</v>
      </c>
      <c r="N125" s="19">
        <v>4.2688800000000002</v>
      </c>
      <c r="O125" s="19" t="s">
        <v>55</v>
      </c>
      <c r="P125" s="19" t="s">
        <v>55</v>
      </c>
      <c r="Q125" s="19" t="s">
        <v>55</v>
      </c>
      <c r="R125" s="19" t="s">
        <v>55</v>
      </c>
      <c r="S125" s="19" t="s">
        <v>55</v>
      </c>
      <c r="T125" s="19" t="s">
        <v>55</v>
      </c>
      <c r="U125" s="19" t="s">
        <v>55</v>
      </c>
      <c r="V125" s="19" t="s">
        <v>55</v>
      </c>
      <c r="W125" s="19" t="s">
        <v>55</v>
      </c>
      <c r="X125" s="19" t="s">
        <v>55</v>
      </c>
      <c r="Y125" s="19" t="s">
        <v>55</v>
      </c>
      <c r="Z125" s="19" t="s">
        <v>55</v>
      </c>
      <c r="AA125" s="19" t="s">
        <v>55</v>
      </c>
    </row>
    <row r="126" spans="1:27"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x14ac:dyDescent="0.15">
      <c r="A127" s="9" t="s">
        <v>897</v>
      </c>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 x14ac:dyDescent="0.15">
      <c r="A128" s="4" t="s">
        <v>898</v>
      </c>
      <c r="B128" s="18" t="s">
        <v>55</v>
      </c>
      <c r="C128" s="18" t="s">
        <v>55</v>
      </c>
      <c r="D128" s="18" t="s">
        <v>55</v>
      </c>
      <c r="E128" s="18" t="s">
        <v>55</v>
      </c>
      <c r="F128" s="18" t="s">
        <v>55</v>
      </c>
      <c r="G128" s="18" t="s">
        <v>55</v>
      </c>
      <c r="H128" s="18" t="s">
        <v>55</v>
      </c>
      <c r="I128" s="18" t="s">
        <v>55</v>
      </c>
      <c r="J128" s="18" t="s">
        <v>55</v>
      </c>
      <c r="K128" s="18" t="s">
        <v>55</v>
      </c>
      <c r="L128" s="18" t="s">
        <v>55</v>
      </c>
      <c r="M128" s="18" t="s">
        <v>55</v>
      </c>
      <c r="N128" s="18" t="s">
        <v>55</v>
      </c>
      <c r="O128" s="18" t="s">
        <v>55</v>
      </c>
      <c r="P128" s="18" t="s">
        <v>55</v>
      </c>
      <c r="Q128" s="18" t="s">
        <v>55</v>
      </c>
      <c r="R128" s="18" t="s">
        <v>55</v>
      </c>
      <c r="S128" s="18" t="s">
        <v>55</v>
      </c>
      <c r="T128" s="18" t="s">
        <v>55</v>
      </c>
      <c r="U128" s="32">
        <v>4.4999999999999998E-2</v>
      </c>
      <c r="V128" s="32">
        <v>4.4999999999999998E-2</v>
      </c>
      <c r="W128" s="32">
        <v>3.7499999999999999E-2</v>
      </c>
      <c r="X128" s="18" t="s">
        <v>55</v>
      </c>
      <c r="Y128" s="18" t="s">
        <v>55</v>
      </c>
      <c r="Z128" s="18" t="s">
        <v>55</v>
      </c>
      <c r="AA128" s="18" t="s">
        <v>55</v>
      </c>
    </row>
    <row r="129" spans="1:27" ht="12" x14ac:dyDescent="0.15">
      <c r="A129" s="4" t="s">
        <v>899</v>
      </c>
      <c r="B129" s="18" t="s">
        <v>55</v>
      </c>
      <c r="C129" s="18" t="s">
        <v>55</v>
      </c>
      <c r="D129" s="18" t="s">
        <v>55</v>
      </c>
      <c r="E129" s="18" t="s">
        <v>55</v>
      </c>
      <c r="F129" s="18" t="s">
        <v>55</v>
      </c>
      <c r="G129" s="18" t="s">
        <v>55</v>
      </c>
      <c r="H129" s="18" t="s">
        <v>55</v>
      </c>
      <c r="I129" s="18" t="s">
        <v>55</v>
      </c>
      <c r="J129" s="18" t="s">
        <v>55</v>
      </c>
      <c r="K129" s="18" t="s">
        <v>55</v>
      </c>
      <c r="L129" s="18" t="s">
        <v>55</v>
      </c>
      <c r="M129" s="18" t="s">
        <v>55</v>
      </c>
      <c r="N129" s="18" t="s">
        <v>55</v>
      </c>
      <c r="O129" s="18" t="s">
        <v>55</v>
      </c>
      <c r="P129" s="18" t="s">
        <v>55</v>
      </c>
      <c r="Q129" s="18" t="s">
        <v>55</v>
      </c>
      <c r="R129" s="18" t="s">
        <v>55</v>
      </c>
      <c r="S129" s="18" t="s">
        <v>55</v>
      </c>
      <c r="T129" s="18" t="s">
        <v>55</v>
      </c>
      <c r="U129" s="32">
        <v>4.4999999999999998E-2</v>
      </c>
      <c r="V129" s="32">
        <v>4.4999999999999998E-2</v>
      </c>
      <c r="W129" s="32">
        <v>3.7499999999999999E-2</v>
      </c>
      <c r="X129" s="18" t="s">
        <v>55</v>
      </c>
      <c r="Y129" s="18" t="s">
        <v>55</v>
      </c>
      <c r="Z129" s="18" t="s">
        <v>55</v>
      </c>
      <c r="AA129" s="18" t="s">
        <v>55</v>
      </c>
    </row>
    <row r="130" spans="1:27"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x14ac:dyDescent="0.15">
      <c r="A131" s="9" t="s">
        <v>883</v>
      </c>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 x14ac:dyDescent="0.15">
      <c r="A132" s="4" t="s">
        <v>902</v>
      </c>
      <c r="B132" s="19" t="s">
        <v>55</v>
      </c>
      <c r="C132" s="19" t="s">
        <v>55</v>
      </c>
      <c r="D132" s="19" t="s">
        <v>55</v>
      </c>
      <c r="E132" s="19" t="s">
        <v>55</v>
      </c>
      <c r="F132" s="19" t="s">
        <v>55</v>
      </c>
      <c r="G132" s="19" t="s">
        <v>55</v>
      </c>
      <c r="H132" s="19" t="s">
        <v>55</v>
      </c>
      <c r="I132" s="19" t="s">
        <v>55</v>
      </c>
      <c r="J132" s="19" t="s">
        <v>55</v>
      </c>
      <c r="K132" s="19" t="s">
        <v>55</v>
      </c>
      <c r="L132" s="19" t="s">
        <v>55</v>
      </c>
      <c r="M132" s="19" t="s">
        <v>55</v>
      </c>
      <c r="N132" s="19" t="s">
        <v>55</v>
      </c>
      <c r="O132" s="19">
        <v>-0.7</v>
      </c>
      <c r="P132" s="19">
        <v>-1.4</v>
      </c>
      <c r="Q132" s="19" t="s">
        <v>55</v>
      </c>
      <c r="R132" s="19" t="s">
        <v>55</v>
      </c>
      <c r="S132" s="19" t="s">
        <v>55</v>
      </c>
      <c r="T132" s="19" t="s">
        <v>55</v>
      </c>
      <c r="U132" s="19" t="s">
        <v>55</v>
      </c>
      <c r="V132" s="19" t="s">
        <v>55</v>
      </c>
      <c r="W132" s="19" t="s">
        <v>55</v>
      </c>
      <c r="X132" s="19" t="s">
        <v>55</v>
      </c>
      <c r="Y132" s="19" t="s">
        <v>55</v>
      </c>
      <c r="Z132" s="19" t="s">
        <v>55</v>
      </c>
      <c r="AA132" s="19" t="s">
        <v>55</v>
      </c>
    </row>
    <row r="133" spans="1:27"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x14ac:dyDescent="0.15">
      <c r="A134" s="9" t="s">
        <v>885</v>
      </c>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 x14ac:dyDescent="0.15">
      <c r="A135" s="4" t="s">
        <v>903</v>
      </c>
      <c r="B135" s="19" t="s">
        <v>55</v>
      </c>
      <c r="C135" s="19" t="s">
        <v>55</v>
      </c>
      <c r="D135" s="19" t="s">
        <v>55</v>
      </c>
      <c r="E135" s="19" t="s">
        <v>55</v>
      </c>
      <c r="F135" s="19" t="s">
        <v>55</v>
      </c>
      <c r="G135" s="19" t="s">
        <v>55</v>
      </c>
      <c r="H135" s="19" t="s">
        <v>55</v>
      </c>
      <c r="I135" s="19" t="s">
        <v>55</v>
      </c>
      <c r="J135" s="19" t="s">
        <v>55</v>
      </c>
      <c r="K135" s="19" t="s">
        <v>55</v>
      </c>
      <c r="L135" s="19" t="s">
        <v>55</v>
      </c>
      <c r="M135" s="19" t="s">
        <v>55</v>
      </c>
      <c r="N135" s="19">
        <v>-2.2000000000000002</v>
      </c>
      <c r="O135" s="19">
        <v>-1.3</v>
      </c>
      <c r="P135" s="19">
        <v>-2</v>
      </c>
      <c r="Q135" s="19">
        <v>-1.1000000000000001</v>
      </c>
      <c r="R135" s="19">
        <v>0.32</v>
      </c>
      <c r="S135" s="19">
        <v>2.7E-2</v>
      </c>
      <c r="T135" s="19">
        <v>-1.6</v>
      </c>
      <c r="U135" s="19">
        <v>-1.9</v>
      </c>
      <c r="V135" s="19">
        <v>-1.6</v>
      </c>
      <c r="W135" s="19" t="s">
        <v>55</v>
      </c>
      <c r="X135" s="19">
        <v>-0.8</v>
      </c>
      <c r="Y135" s="19">
        <v>3.024</v>
      </c>
      <c r="Z135" s="19">
        <v>3.9470000000000001</v>
      </c>
      <c r="AA135" s="19">
        <v>4.7030000000000003</v>
      </c>
    </row>
    <row r="136" spans="1:27"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x14ac:dyDescent="0.15">
      <c r="A137" s="9" t="s">
        <v>887</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 x14ac:dyDescent="0.15">
      <c r="A138" s="4" t="s">
        <v>888</v>
      </c>
      <c r="B138" s="19" t="s">
        <v>55</v>
      </c>
      <c r="C138" s="19" t="s">
        <v>55</v>
      </c>
      <c r="D138" s="19" t="s">
        <v>55</v>
      </c>
      <c r="E138" s="19" t="s">
        <v>55</v>
      </c>
      <c r="F138" s="19" t="s">
        <v>55</v>
      </c>
      <c r="G138" s="19" t="s">
        <v>55</v>
      </c>
      <c r="H138" s="19" t="s">
        <v>55</v>
      </c>
      <c r="I138" s="19" t="s">
        <v>55</v>
      </c>
      <c r="J138" s="19" t="s">
        <v>55</v>
      </c>
      <c r="K138" s="19" t="s">
        <v>55</v>
      </c>
      <c r="L138" s="19" t="s">
        <v>55</v>
      </c>
      <c r="M138" s="19" t="s">
        <v>55</v>
      </c>
      <c r="N138" s="19" t="s">
        <v>55</v>
      </c>
      <c r="O138" s="19" t="s">
        <v>55</v>
      </c>
      <c r="P138" s="19" t="s">
        <v>55</v>
      </c>
      <c r="Q138" s="19">
        <v>2.2429999999999999</v>
      </c>
      <c r="R138" s="19">
        <v>1.2310000000000001</v>
      </c>
      <c r="S138" s="19">
        <v>1.903</v>
      </c>
      <c r="T138" s="19">
        <v>2.3860000000000001</v>
      </c>
      <c r="U138" s="19">
        <v>4.8339999999999996</v>
      </c>
      <c r="V138" s="19">
        <v>5.9530000000000003</v>
      </c>
      <c r="W138" s="19">
        <v>6.8840000000000003</v>
      </c>
      <c r="X138" s="19">
        <v>9.49</v>
      </c>
      <c r="Y138" s="19">
        <v>8.68</v>
      </c>
      <c r="Z138" s="19">
        <v>4.1740000000000004</v>
      </c>
      <c r="AA138" s="19">
        <v>9.1980000000000004</v>
      </c>
    </row>
    <row r="139" spans="1:27" ht="12" x14ac:dyDescent="0.15">
      <c r="A139" s="9" t="s">
        <v>889</v>
      </c>
      <c r="B139" s="28" t="s">
        <v>55</v>
      </c>
      <c r="C139" s="28" t="s">
        <v>55</v>
      </c>
      <c r="D139" s="28" t="s">
        <v>55</v>
      </c>
      <c r="E139" s="28" t="s">
        <v>55</v>
      </c>
      <c r="F139" s="28" t="s">
        <v>55</v>
      </c>
      <c r="G139" s="28" t="s">
        <v>55</v>
      </c>
      <c r="H139" s="28" t="s">
        <v>55</v>
      </c>
      <c r="I139" s="28" t="s">
        <v>55</v>
      </c>
      <c r="J139" s="28" t="s">
        <v>55</v>
      </c>
      <c r="K139" s="28" t="s">
        <v>55</v>
      </c>
      <c r="L139" s="28" t="s">
        <v>55</v>
      </c>
      <c r="M139" s="28" t="s">
        <v>55</v>
      </c>
      <c r="N139" s="28" t="s">
        <v>55</v>
      </c>
      <c r="O139" s="28" t="s">
        <v>55</v>
      </c>
      <c r="P139" s="28" t="s">
        <v>55</v>
      </c>
      <c r="Q139" s="28">
        <v>2.2429999999999999</v>
      </c>
      <c r="R139" s="28">
        <v>1.2310000000000001</v>
      </c>
      <c r="S139" s="28">
        <v>1.903</v>
      </c>
      <c r="T139" s="28">
        <v>2.3860000000000001</v>
      </c>
      <c r="U139" s="28">
        <v>4.8339999999999996</v>
      </c>
      <c r="V139" s="28">
        <v>5.9530000000000003</v>
      </c>
      <c r="W139" s="28">
        <v>6.8840000000000003</v>
      </c>
      <c r="X139" s="28">
        <v>9.49</v>
      </c>
      <c r="Y139" s="28">
        <v>8.68</v>
      </c>
      <c r="Z139" s="28">
        <v>4.1740000000000004</v>
      </c>
      <c r="AA139" s="28">
        <v>9.1980000000000004</v>
      </c>
    </row>
    <row r="140" spans="1:27"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x14ac:dyDescent="0.15">
      <c r="A141" s="9" t="s">
        <v>890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 x14ac:dyDescent="0.15">
      <c r="A142" s="4" t="s">
        <v>891</v>
      </c>
      <c r="B142" s="19" t="s">
        <v>55</v>
      </c>
      <c r="C142" s="19" t="s">
        <v>55</v>
      </c>
      <c r="D142" s="19" t="s">
        <v>55</v>
      </c>
      <c r="E142" s="19" t="s">
        <v>55</v>
      </c>
      <c r="F142" s="19" t="s">
        <v>55</v>
      </c>
      <c r="G142" s="19" t="s">
        <v>55</v>
      </c>
      <c r="H142" s="19" t="s">
        <v>55</v>
      </c>
      <c r="I142" s="19" t="s">
        <v>55</v>
      </c>
      <c r="J142" s="19" t="s">
        <v>55</v>
      </c>
      <c r="K142" s="19" t="s">
        <v>55</v>
      </c>
      <c r="L142" s="19" t="s">
        <v>55</v>
      </c>
      <c r="M142" s="19" t="s">
        <v>55</v>
      </c>
      <c r="N142" s="19" t="s">
        <v>55</v>
      </c>
      <c r="O142" s="19" t="s">
        <v>55</v>
      </c>
      <c r="P142" s="19" t="s">
        <v>55</v>
      </c>
      <c r="Q142" s="19" t="s">
        <v>55</v>
      </c>
      <c r="R142" s="19">
        <v>0.98699999999999999</v>
      </c>
      <c r="S142" s="19">
        <v>0.64300000000000002</v>
      </c>
      <c r="T142" s="19" t="s">
        <v>55</v>
      </c>
      <c r="U142" s="19" t="s">
        <v>55</v>
      </c>
      <c r="V142" s="19" t="s">
        <v>55</v>
      </c>
      <c r="W142" s="19" t="s">
        <v>55</v>
      </c>
      <c r="X142" s="19" t="s">
        <v>55</v>
      </c>
      <c r="Y142" s="19">
        <v>3.024</v>
      </c>
      <c r="Z142" s="19">
        <v>3.9470000000000001</v>
      </c>
      <c r="AA142" s="19">
        <v>4.7030000000000003</v>
      </c>
    </row>
    <row r="143" spans="1:27" ht="12" x14ac:dyDescent="0.15">
      <c r="A143" s="4" t="s">
        <v>892</v>
      </c>
      <c r="B143" s="19" t="s">
        <v>55</v>
      </c>
      <c r="C143" s="19" t="s">
        <v>55</v>
      </c>
      <c r="D143" s="19" t="s">
        <v>55</v>
      </c>
      <c r="E143" s="19" t="s">
        <v>55</v>
      </c>
      <c r="F143" s="19" t="s">
        <v>55</v>
      </c>
      <c r="G143" s="19" t="s">
        <v>55</v>
      </c>
      <c r="H143" s="19" t="s">
        <v>55</v>
      </c>
      <c r="I143" s="19" t="s">
        <v>55</v>
      </c>
      <c r="J143" s="19" t="s">
        <v>55</v>
      </c>
      <c r="K143" s="19" t="s">
        <v>55</v>
      </c>
      <c r="L143" s="19" t="s">
        <v>55</v>
      </c>
      <c r="M143" s="19" t="s">
        <v>55</v>
      </c>
      <c r="N143" s="19">
        <v>-2.2000000000000002</v>
      </c>
      <c r="O143" s="19">
        <v>-1.3</v>
      </c>
      <c r="P143" s="19">
        <v>-2</v>
      </c>
      <c r="Q143" s="19">
        <v>-1.1000000000000001</v>
      </c>
      <c r="R143" s="19">
        <v>-0.7</v>
      </c>
      <c r="S143" s="19">
        <v>-0.6</v>
      </c>
      <c r="T143" s="19">
        <v>-1.1000000000000001</v>
      </c>
      <c r="U143" s="19">
        <v>-1.1000000000000001</v>
      </c>
      <c r="V143" s="19">
        <v>-1.6</v>
      </c>
      <c r="W143" s="19" t="s">
        <v>55</v>
      </c>
      <c r="X143" s="19" t="s">
        <v>55</v>
      </c>
      <c r="Y143" s="19" t="s">
        <v>55</v>
      </c>
      <c r="Z143" s="19" t="s">
        <v>55</v>
      </c>
      <c r="AA143" s="19" t="s">
        <v>55</v>
      </c>
    </row>
    <row r="144" spans="1:27"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15">
      <c r="A145" s="9" t="s">
        <v>893</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 x14ac:dyDescent="0.15">
      <c r="A146" s="4" t="s">
        <v>894</v>
      </c>
      <c r="B146" s="18" t="s">
        <v>55</v>
      </c>
      <c r="C146" s="18" t="s">
        <v>55</v>
      </c>
      <c r="D146" s="18" t="s">
        <v>55</v>
      </c>
      <c r="E146" s="18" t="s">
        <v>55</v>
      </c>
      <c r="F146" s="18" t="s">
        <v>55</v>
      </c>
      <c r="G146" s="18" t="s">
        <v>55</v>
      </c>
      <c r="H146" s="18" t="s">
        <v>55</v>
      </c>
      <c r="I146" s="18" t="s">
        <v>55</v>
      </c>
      <c r="J146" s="18" t="s">
        <v>55</v>
      </c>
      <c r="K146" s="18" t="s">
        <v>55</v>
      </c>
      <c r="L146" s="18" t="s">
        <v>55</v>
      </c>
      <c r="M146" s="18" t="s">
        <v>55</v>
      </c>
      <c r="N146" s="18" t="s">
        <v>55</v>
      </c>
      <c r="O146" s="33">
        <v>40543</v>
      </c>
      <c r="P146" s="33">
        <v>40908</v>
      </c>
      <c r="Q146" s="33">
        <v>41274</v>
      </c>
      <c r="R146" s="33">
        <v>41639</v>
      </c>
      <c r="S146" s="33">
        <v>42004</v>
      </c>
      <c r="T146" s="33">
        <v>42369</v>
      </c>
      <c r="U146" s="33">
        <v>42735</v>
      </c>
      <c r="V146" s="33">
        <v>43100</v>
      </c>
      <c r="W146" s="33">
        <v>43465</v>
      </c>
      <c r="X146" s="33">
        <v>43830</v>
      </c>
      <c r="Y146" s="33">
        <v>44196</v>
      </c>
      <c r="Z146" s="33">
        <v>44561</v>
      </c>
      <c r="AA146" s="33">
        <v>44926</v>
      </c>
    </row>
    <row r="147" spans="1:27"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72" x14ac:dyDescent="0.15">
      <c r="A148" s="60" t="s">
        <v>100</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pageSetUpPr autoPageBreaks="0"/>
  </sheetPr>
  <dimension ref="A5:IU133"/>
  <sheetViews>
    <sheetView workbookViewId="0"/>
  </sheetViews>
  <sheetFormatPr baseColWidth="10" defaultColWidth="8.83203125" defaultRowHeight="11" x14ac:dyDescent="0.15"/>
  <cols>
    <col min="1" max="1" width="45.83203125" customWidth="1"/>
    <col min="2" max="25" width="14.83203125" customWidth="1"/>
  </cols>
  <sheetData>
    <row r="5" spans="1:255" ht="17" x14ac:dyDescent="0.2">
      <c r="A5" s="1" t="s">
        <v>923</v>
      </c>
    </row>
    <row r="7" spans="1:255" ht="12" x14ac:dyDescent="0.15">
      <c r="A7" s="2" t="s">
        <v>924</v>
      </c>
      <c r="B7" s="3" t="s">
        <v>925</v>
      </c>
      <c r="C7" t="s">
        <v>926</v>
      </c>
      <c r="D7" s="4" t="s">
        <v>4</v>
      </c>
      <c r="E7" s="3" t="s">
        <v>927</v>
      </c>
      <c r="F7" t="s">
        <v>106</v>
      </c>
    </row>
    <row r="8" spans="1:255" x14ac:dyDescent="0.15">
      <c r="A8" s="4"/>
      <c r="B8" s="3" t="s">
        <v>928</v>
      </c>
      <c r="C8" t="s">
        <v>108</v>
      </c>
      <c r="D8" s="4" t="s">
        <v>4</v>
      </c>
      <c r="E8" s="3" t="s">
        <v>929</v>
      </c>
      <c r="F8" t="s">
        <v>8</v>
      </c>
    </row>
    <row r="9" spans="1:255" x14ac:dyDescent="0.15">
      <c r="A9" s="4"/>
      <c r="B9" s="3" t="s">
        <v>930</v>
      </c>
      <c r="C9" t="s">
        <v>111</v>
      </c>
      <c r="D9" s="4" t="s">
        <v>4</v>
      </c>
      <c r="E9" s="3" t="s">
        <v>931</v>
      </c>
      <c r="F9" t="s">
        <v>6</v>
      </c>
    </row>
    <row r="10" spans="1:255" x14ac:dyDescent="0.15">
      <c r="A10" s="4"/>
      <c r="B10" s="3" t="s">
        <v>932</v>
      </c>
      <c r="C10" t="s">
        <v>10</v>
      </c>
      <c r="D10" s="4" t="s">
        <v>4</v>
      </c>
      <c r="E10" s="3" t="s">
        <v>933</v>
      </c>
      <c r="F10" s="5" t="s">
        <v>12</v>
      </c>
    </row>
    <row r="13" spans="1:255" x14ac:dyDescent="0.15">
      <c r="A13" s="6" t="s">
        <v>934</v>
      </c>
      <c r="B13" s="6"/>
      <c r="C13" s="6"/>
      <c r="D13" s="6"/>
      <c r="E13" s="6"/>
      <c r="F13" s="6"/>
      <c r="G13" s="6"/>
      <c r="H13" s="6"/>
      <c r="I13" s="6"/>
      <c r="J13" s="6"/>
      <c r="K13" s="6"/>
      <c r="L13" s="6"/>
      <c r="M13" s="6"/>
      <c r="N13" s="6"/>
      <c r="O13" s="6"/>
      <c r="P13" s="6"/>
      <c r="Q13" s="6"/>
      <c r="R13" s="6"/>
      <c r="S13" s="6"/>
      <c r="T13" s="6"/>
      <c r="U13" s="6"/>
      <c r="V13" s="6"/>
      <c r="W13" s="6"/>
      <c r="X13" s="6"/>
      <c r="Y13" s="6"/>
      <c r="Z13" s="68"/>
      <c r="AA13" s="68"/>
      <c r="AB13" s="68"/>
      <c r="AC13" s="68"/>
      <c r="AD13" s="68"/>
      <c r="AE13" s="68"/>
      <c r="AF13" s="68"/>
      <c r="AG13" s="68"/>
      <c r="AH13" s="68"/>
      <c r="AI13" s="68"/>
      <c r="AJ13" s="68"/>
      <c r="AK13" s="68"/>
      <c r="AL13" s="68"/>
      <c r="AM13" s="68"/>
      <c r="AN13" s="68"/>
      <c r="AO13" s="68"/>
      <c r="AP13" s="68"/>
      <c r="AQ13" s="68"/>
      <c r="AR13" s="68"/>
      <c r="AS13" s="68"/>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c r="CC13" s="68"/>
      <c r="CD13" s="68"/>
      <c r="CE13" s="68"/>
      <c r="CF13" s="68"/>
      <c r="CG13" s="68"/>
      <c r="CH13" s="68"/>
      <c r="CI13" s="68"/>
      <c r="CJ13" s="68"/>
      <c r="CK13" s="68"/>
      <c r="CL13" s="68"/>
      <c r="CM13" s="68"/>
      <c r="CN13" s="68"/>
      <c r="CO13" s="68"/>
      <c r="CP13" s="68"/>
      <c r="CQ13" s="68"/>
      <c r="CR13" s="68"/>
      <c r="CS13" s="68"/>
      <c r="CT13" s="68"/>
      <c r="CU13" s="68"/>
      <c r="CV13" s="68"/>
      <c r="CW13" s="68"/>
      <c r="CX13" s="68"/>
      <c r="CY13" s="68"/>
      <c r="CZ13" s="68"/>
      <c r="DA13" s="68"/>
      <c r="DB13" s="68"/>
      <c r="DC13" s="68"/>
      <c r="DD13" s="68"/>
      <c r="DE13" s="68"/>
      <c r="DF13" s="68"/>
      <c r="DG13" s="68"/>
      <c r="DH13" s="68"/>
      <c r="DI13" s="68"/>
      <c r="DJ13" s="68"/>
      <c r="DK13" s="68"/>
      <c r="DL13" s="68"/>
      <c r="DM13" s="68"/>
      <c r="DN13" s="68"/>
      <c r="DO13" s="68"/>
      <c r="DP13" s="68"/>
      <c r="DQ13" s="68"/>
      <c r="DR13" s="68"/>
      <c r="DS13" s="68"/>
      <c r="DT13" s="68"/>
      <c r="DU13" s="68"/>
      <c r="DV13" s="68"/>
      <c r="DW13" s="68"/>
      <c r="DX13" s="68"/>
      <c r="DY13" s="68"/>
      <c r="DZ13" s="68"/>
      <c r="EA13" s="68"/>
      <c r="EB13" s="68"/>
      <c r="EC13" s="68"/>
      <c r="ED13" s="68"/>
      <c r="EE13" s="68"/>
      <c r="EF13" s="68"/>
      <c r="EG13" s="68"/>
      <c r="EH13" s="68"/>
      <c r="EI13" s="68"/>
      <c r="EJ13" s="68"/>
      <c r="EK13" s="68"/>
      <c r="EL13" s="68"/>
      <c r="EM13" s="68"/>
      <c r="EN13" s="68"/>
      <c r="EO13" s="68"/>
      <c r="EP13" s="68"/>
      <c r="EQ13" s="68"/>
      <c r="ER13" s="68"/>
      <c r="ES13" s="68"/>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c r="GM13" s="68"/>
      <c r="GN13" s="68"/>
      <c r="GO13" s="68"/>
      <c r="GP13" s="68"/>
      <c r="GQ13" s="68"/>
      <c r="GR13" s="68"/>
      <c r="GS13" s="68"/>
      <c r="GT13" s="68"/>
      <c r="GU13" s="68"/>
      <c r="GV13" s="68"/>
      <c r="GW13" s="68"/>
      <c r="GX13" s="68"/>
      <c r="GY13" s="68"/>
      <c r="GZ13" s="68"/>
      <c r="HA13" s="68"/>
      <c r="HB13" s="68"/>
      <c r="HC13" s="68"/>
      <c r="HD13" s="68"/>
      <c r="HE13" s="68"/>
      <c r="HF13" s="68"/>
      <c r="HG13" s="68"/>
      <c r="HH13" s="68"/>
      <c r="HI13" s="68"/>
      <c r="HJ13" s="68"/>
      <c r="HK13" s="68"/>
      <c r="HL13" s="68"/>
      <c r="HM13" s="68"/>
      <c r="HN13" s="68"/>
      <c r="HO13" s="68"/>
      <c r="HP13" s="68"/>
      <c r="HQ13" s="68"/>
      <c r="HR13" s="68"/>
      <c r="HS13" s="68"/>
      <c r="HT13" s="68"/>
      <c r="HU13" s="68"/>
      <c r="HV13" s="68"/>
      <c r="HW13" s="68"/>
      <c r="HX13" s="68"/>
      <c r="HY13" s="68"/>
      <c r="HZ13" s="68"/>
      <c r="IA13" s="68"/>
      <c r="IB13" s="68"/>
      <c r="IC13" s="68"/>
      <c r="ID13" s="68"/>
      <c r="IE13" s="68"/>
      <c r="IF13" s="68"/>
      <c r="IG13" s="68"/>
      <c r="IH13" s="68"/>
      <c r="II13" s="68"/>
      <c r="IJ13" s="68"/>
      <c r="IK13" s="68"/>
      <c r="IL13" s="68"/>
      <c r="IM13" s="68"/>
      <c r="IN13" s="68"/>
      <c r="IO13" s="68"/>
      <c r="IP13" s="68"/>
      <c r="IQ13" s="68"/>
      <c r="IR13" s="68"/>
      <c r="IS13" s="68"/>
      <c r="IT13" s="68"/>
      <c r="IU13" s="68"/>
    </row>
    <row r="14" spans="1:255" ht="36" x14ac:dyDescent="0.15">
      <c r="A14" s="7" t="s">
        <v>16</v>
      </c>
      <c r="B14" s="12" t="s">
        <v>122</v>
      </c>
      <c r="C14" s="12" t="s">
        <v>123</v>
      </c>
      <c r="D14" s="12" t="s">
        <v>124</v>
      </c>
      <c r="E14" s="12" t="s">
        <v>125</v>
      </c>
      <c r="F14" s="12" t="s">
        <v>126</v>
      </c>
      <c r="G14" s="12" t="s">
        <v>127</v>
      </c>
      <c r="H14" s="12" t="s">
        <v>128</v>
      </c>
      <c r="I14" s="12" t="s">
        <v>129</v>
      </c>
      <c r="J14" s="12" t="s">
        <v>130</v>
      </c>
      <c r="K14" s="12" t="s">
        <v>131</v>
      </c>
      <c r="L14" s="12" t="s">
        <v>132</v>
      </c>
      <c r="M14" s="12" t="s">
        <v>133</v>
      </c>
      <c r="N14" s="12" t="s">
        <v>134</v>
      </c>
      <c r="O14" s="12" t="s">
        <v>135</v>
      </c>
      <c r="P14" s="12" t="s">
        <v>136</v>
      </c>
      <c r="Q14" s="12" t="s">
        <v>137</v>
      </c>
      <c r="R14" s="12" t="s">
        <v>138</v>
      </c>
      <c r="S14" s="12" t="s">
        <v>139</v>
      </c>
      <c r="T14" s="12" t="s">
        <v>140</v>
      </c>
      <c r="U14" s="12" t="s">
        <v>141</v>
      </c>
      <c r="V14" s="12" t="s">
        <v>142</v>
      </c>
      <c r="W14" s="12" t="s">
        <v>143</v>
      </c>
      <c r="X14" s="12" t="s">
        <v>144</v>
      </c>
      <c r="Y14" s="12" t="s">
        <v>145</v>
      </c>
    </row>
    <row r="15" spans="1:255" ht="12" x14ac:dyDescent="0.15">
      <c r="A15" s="8" t="s">
        <v>48</v>
      </c>
      <c r="B15" s="13" t="s">
        <v>49</v>
      </c>
      <c r="C15" s="13" t="s">
        <v>49</v>
      </c>
      <c r="D15" s="13" t="s">
        <v>49</v>
      </c>
      <c r="E15" s="13" t="s">
        <v>49</v>
      </c>
      <c r="F15" s="13" t="s">
        <v>49</v>
      </c>
      <c r="G15" s="13" t="s">
        <v>49</v>
      </c>
      <c r="H15" s="13" t="s">
        <v>49</v>
      </c>
      <c r="I15" s="13" t="s">
        <v>49</v>
      </c>
      <c r="J15" s="13" t="s">
        <v>49</v>
      </c>
      <c r="K15" s="13" t="s">
        <v>49</v>
      </c>
      <c r="L15" s="13" t="s">
        <v>49</v>
      </c>
      <c r="M15" s="13" t="s">
        <v>49</v>
      </c>
      <c r="N15" s="13" t="s">
        <v>49</v>
      </c>
      <c r="O15" s="13" t="s">
        <v>49</v>
      </c>
      <c r="P15" s="13" t="s">
        <v>49</v>
      </c>
      <c r="Q15" s="13" t="s">
        <v>49</v>
      </c>
      <c r="R15" s="13" t="s">
        <v>49</v>
      </c>
      <c r="S15" s="13" t="s">
        <v>49</v>
      </c>
      <c r="T15" s="13" t="s">
        <v>49</v>
      </c>
      <c r="U15" s="13" t="s">
        <v>49</v>
      </c>
      <c r="V15" s="13" t="s">
        <v>49</v>
      </c>
      <c r="W15" s="13" t="s">
        <v>49</v>
      </c>
      <c r="X15" s="13" t="s">
        <v>49</v>
      </c>
      <c r="Y15" s="13" t="s">
        <v>49</v>
      </c>
    </row>
    <row r="16" spans="1:255" x14ac:dyDescent="0.15">
      <c r="A16" s="9" t="s">
        <v>935</v>
      </c>
      <c r="B16" s="4"/>
      <c r="C16" s="4"/>
      <c r="D16" s="4"/>
      <c r="E16" s="4"/>
      <c r="F16" s="4"/>
      <c r="G16" s="4"/>
      <c r="H16" s="4"/>
      <c r="I16" s="4"/>
      <c r="J16" s="4"/>
      <c r="K16" s="4"/>
      <c r="L16" s="4"/>
      <c r="M16" s="4"/>
      <c r="N16" s="4"/>
      <c r="O16" s="4"/>
      <c r="P16" s="4"/>
      <c r="Q16" s="4"/>
      <c r="R16" s="4"/>
      <c r="S16" s="4"/>
      <c r="T16" s="4"/>
      <c r="U16" s="4"/>
      <c r="V16" s="4"/>
      <c r="W16" s="4"/>
      <c r="X16" s="4"/>
      <c r="Y16" s="4"/>
    </row>
    <row r="17" spans="1:25" ht="12" x14ac:dyDescent="0.15">
      <c r="A17" s="4" t="s">
        <v>936</v>
      </c>
      <c r="B17" s="19" t="s">
        <v>55</v>
      </c>
      <c r="C17" s="19" t="s">
        <v>55</v>
      </c>
      <c r="D17" s="19" t="s">
        <v>55</v>
      </c>
      <c r="E17" s="19" t="s">
        <v>55</v>
      </c>
      <c r="F17" s="19" t="s">
        <v>55</v>
      </c>
      <c r="G17" s="19" t="s">
        <v>55</v>
      </c>
      <c r="H17" s="19" t="s">
        <v>55</v>
      </c>
      <c r="I17" s="19" t="s">
        <v>55</v>
      </c>
      <c r="J17" s="19">
        <v>580.76099999999997</v>
      </c>
      <c r="K17" s="19">
        <v>978.92200000000003</v>
      </c>
      <c r="L17" s="19">
        <v>526.95299999999997</v>
      </c>
      <c r="M17" s="19">
        <v>836.74199999999996</v>
      </c>
      <c r="N17" s="19">
        <v>990.32399999999996</v>
      </c>
      <c r="O17" s="19">
        <v>941.16399999999999</v>
      </c>
      <c r="P17" s="19">
        <v>809.19</v>
      </c>
      <c r="Q17" s="19">
        <v>777.70899999999995</v>
      </c>
      <c r="R17" s="19">
        <v>790.22199999999998</v>
      </c>
      <c r="S17" s="19">
        <v>714.94</v>
      </c>
      <c r="T17" s="19">
        <v>697.25099999999998</v>
      </c>
      <c r="U17" s="19">
        <v>781.75099999999998</v>
      </c>
      <c r="V17" s="19">
        <v>723.92</v>
      </c>
      <c r="W17" s="19">
        <v>701.68799999999999</v>
      </c>
      <c r="X17" s="19">
        <v>908.81500000000005</v>
      </c>
      <c r="Y17" s="19">
        <v>1172.3340000000001</v>
      </c>
    </row>
    <row r="18" spans="1:25" ht="12" x14ac:dyDescent="0.15">
      <c r="A18" s="4" t="s">
        <v>937</v>
      </c>
      <c r="B18" s="19" t="s">
        <v>55</v>
      </c>
      <c r="C18" s="19" t="s">
        <v>55</v>
      </c>
      <c r="D18" s="19" t="s">
        <v>55</v>
      </c>
      <c r="E18" s="19" t="s">
        <v>55</v>
      </c>
      <c r="F18" s="19" t="s">
        <v>55</v>
      </c>
      <c r="G18" s="19" t="s">
        <v>55</v>
      </c>
      <c r="H18" s="19" t="s">
        <v>55</v>
      </c>
      <c r="I18" s="19" t="s">
        <v>55</v>
      </c>
      <c r="J18" s="19">
        <v>215.10300000000001</v>
      </c>
      <c r="K18" s="19">
        <v>246.90700000000001</v>
      </c>
      <c r="L18" s="19">
        <v>190.91499999999999</v>
      </c>
      <c r="M18" s="19">
        <v>733.01099999999997</v>
      </c>
      <c r="N18" s="19">
        <v>1074.9839999999999</v>
      </c>
      <c r="O18" s="19">
        <v>1426.3340000000001</v>
      </c>
      <c r="P18" s="19">
        <v>1184.816</v>
      </c>
      <c r="Q18" s="19">
        <v>895.48400000000004</v>
      </c>
      <c r="R18" s="19">
        <v>651.74199999999996</v>
      </c>
      <c r="S18" s="19">
        <v>533.06100000000004</v>
      </c>
      <c r="T18" s="19">
        <v>252.12299999999999</v>
      </c>
      <c r="U18" s="19">
        <v>324.97199999999998</v>
      </c>
      <c r="V18" s="19">
        <v>371.02</v>
      </c>
      <c r="W18" s="19">
        <v>334.65699999999998</v>
      </c>
      <c r="X18" s="19">
        <v>437.93099999999998</v>
      </c>
      <c r="Y18" s="19">
        <v>754.33900000000006</v>
      </c>
    </row>
    <row r="19" spans="1:25" ht="12" x14ac:dyDescent="0.15">
      <c r="A19" s="4" t="s">
        <v>938</v>
      </c>
      <c r="B19" s="19" t="s">
        <v>55</v>
      </c>
      <c r="C19" s="19" t="s">
        <v>55</v>
      </c>
      <c r="D19" s="19" t="s">
        <v>55</v>
      </c>
      <c r="E19" s="19" t="s">
        <v>55</v>
      </c>
      <c r="F19" s="19" t="s">
        <v>55</v>
      </c>
      <c r="G19" s="19" t="s">
        <v>55</v>
      </c>
      <c r="H19" s="19" t="s">
        <v>55</v>
      </c>
      <c r="I19" s="19" t="s">
        <v>55</v>
      </c>
      <c r="J19" s="19">
        <v>179.79</v>
      </c>
      <c r="K19" s="19">
        <v>172.339</v>
      </c>
      <c r="L19" s="19">
        <v>117.84399999999999</v>
      </c>
      <c r="M19" s="19">
        <v>242.48500000000001</v>
      </c>
      <c r="N19" s="19">
        <v>320.29700000000003</v>
      </c>
      <c r="O19" s="19">
        <v>376.48599999999999</v>
      </c>
      <c r="P19" s="19">
        <v>319.108</v>
      </c>
      <c r="Q19" s="19">
        <v>326.74900000000002</v>
      </c>
      <c r="R19" s="19">
        <v>362.596</v>
      </c>
      <c r="S19" s="19">
        <v>887.46500000000003</v>
      </c>
      <c r="T19" s="19">
        <v>644.57299999999998</v>
      </c>
      <c r="U19" s="19">
        <v>734.80100000000004</v>
      </c>
      <c r="V19" s="19">
        <v>505.714</v>
      </c>
      <c r="W19" s="19">
        <v>383.37299999999999</v>
      </c>
      <c r="X19" s="19">
        <v>936.12099999999998</v>
      </c>
      <c r="Y19" s="19">
        <v>8152.9390000000003</v>
      </c>
    </row>
    <row r="20" spans="1:25" ht="12" x14ac:dyDescent="0.15">
      <c r="A20" s="4" t="s">
        <v>939</v>
      </c>
      <c r="B20" s="19" t="s">
        <v>55</v>
      </c>
      <c r="C20" s="19" t="s">
        <v>55</v>
      </c>
      <c r="D20" s="19" t="s">
        <v>55</v>
      </c>
      <c r="E20" s="19" t="s">
        <v>55</v>
      </c>
      <c r="F20" s="19" t="s">
        <v>55</v>
      </c>
      <c r="G20" s="19" t="s">
        <v>55</v>
      </c>
      <c r="H20" s="19" t="s">
        <v>55</v>
      </c>
      <c r="I20" s="19" t="s">
        <v>55</v>
      </c>
      <c r="J20" s="19">
        <v>81.19</v>
      </c>
      <c r="K20" s="19">
        <v>123.619</v>
      </c>
      <c r="L20" s="19">
        <v>115.38500000000001</v>
      </c>
      <c r="M20" s="19">
        <v>377.27300000000002</v>
      </c>
      <c r="N20" s="19">
        <v>404.80599999999998</v>
      </c>
      <c r="O20" s="19">
        <v>593.875</v>
      </c>
      <c r="P20" s="19">
        <v>463.09</v>
      </c>
      <c r="Q20" s="19">
        <v>413.12099999999998</v>
      </c>
      <c r="R20" s="19">
        <v>444.71899999999999</v>
      </c>
      <c r="S20" s="19">
        <v>460.471</v>
      </c>
      <c r="T20" s="19">
        <v>135.578</v>
      </c>
      <c r="U20" s="19">
        <v>108.267</v>
      </c>
      <c r="V20" s="19">
        <v>94.875</v>
      </c>
      <c r="W20" s="19">
        <v>160.608</v>
      </c>
      <c r="X20" s="19">
        <v>132.011</v>
      </c>
      <c r="Y20" s="19">
        <v>165.2</v>
      </c>
    </row>
    <row r="21" spans="1:25" ht="12" x14ac:dyDescent="0.15">
      <c r="A21" s="4" t="s">
        <v>940</v>
      </c>
      <c r="B21" s="19">
        <v>493.70600000000002</v>
      </c>
      <c r="C21" s="19">
        <v>501.79199999999997</v>
      </c>
      <c r="D21" s="19">
        <v>526.43899999999996</v>
      </c>
      <c r="E21" s="19">
        <v>553.80899999999997</v>
      </c>
      <c r="F21" s="19">
        <v>691.96</v>
      </c>
      <c r="G21" s="19" t="s">
        <v>55</v>
      </c>
      <c r="H21" s="19" t="s">
        <v>55</v>
      </c>
      <c r="I21" s="19" t="s">
        <v>55</v>
      </c>
      <c r="J21" s="19">
        <v>51.265999999999998</v>
      </c>
      <c r="K21" s="19">
        <v>139.99799999999999</v>
      </c>
      <c r="L21" s="19">
        <v>399.10899999999998</v>
      </c>
      <c r="M21" s="19">
        <v>996.32</v>
      </c>
      <c r="N21" s="19">
        <v>1124.135</v>
      </c>
      <c r="O21" s="19">
        <v>1174.278</v>
      </c>
      <c r="P21" s="19">
        <v>1068.8800000000001</v>
      </c>
      <c r="Q21" s="19">
        <v>942.35699999999997</v>
      </c>
      <c r="R21" s="19">
        <v>838.54499999999996</v>
      </c>
      <c r="S21" s="19">
        <v>737.14599999999996</v>
      </c>
      <c r="T21" s="19">
        <v>379.32600000000002</v>
      </c>
      <c r="U21" s="19">
        <v>267.47399999999999</v>
      </c>
      <c r="V21" s="19">
        <v>212.15100000000001</v>
      </c>
      <c r="W21" s="19">
        <v>209.29400000000001</v>
      </c>
      <c r="X21" s="19">
        <v>416.59199999999998</v>
      </c>
      <c r="Y21" s="19">
        <v>437.18</v>
      </c>
    </row>
    <row r="22" spans="1:25" ht="12" x14ac:dyDescent="0.15">
      <c r="A22" s="4" t="s">
        <v>941</v>
      </c>
      <c r="B22" s="19" t="s">
        <v>55</v>
      </c>
      <c r="C22" s="19" t="s">
        <v>55</v>
      </c>
      <c r="D22" s="19" t="s">
        <v>55</v>
      </c>
      <c r="E22" s="19" t="s">
        <v>55</v>
      </c>
      <c r="F22" s="19" t="s">
        <v>55</v>
      </c>
      <c r="G22" s="19" t="s">
        <v>55</v>
      </c>
      <c r="H22" s="19" t="s">
        <v>55</v>
      </c>
      <c r="I22" s="19" t="s">
        <v>55</v>
      </c>
      <c r="J22" s="19">
        <v>79.417000000000002</v>
      </c>
      <c r="K22" s="19">
        <v>112.334</v>
      </c>
      <c r="L22" s="19">
        <v>88.453000000000003</v>
      </c>
      <c r="M22" s="19">
        <v>307.21699999999998</v>
      </c>
      <c r="N22" s="19">
        <v>455.69400000000002</v>
      </c>
      <c r="O22" s="19">
        <v>597.09799999999996</v>
      </c>
      <c r="P22" s="19">
        <v>435.59</v>
      </c>
      <c r="Q22" s="19">
        <v>316.322</v>
      </c>
      <c r="R22" s="19">
        <v>351.42700000000002</v>
      </c>
      <c r="S22" s="19">
        <v>261.07400000000001</v>
      </c>
      <c r="T22" s="19">
        <v>48.472000000000001</v>
      </c>
      <c r="U22" s="19">
        <v>48.537999999999997</v>
      </c>
      <c r="V22" s="19">
        <v>35.975000000000001</v>
      </c>
      <c r="W22" s="19">
        <v>27.571000000000002</v>
      </c>
      <c r="X22" s="19">
        <v>30.844999999999999</v>
      </c>
      <c r="Y22" s="19">
        <v>28.585999999999999</v>
      </c>
    </row>
    <row r="23" spans="1:25" ht="12" x14ac:dyDescent="0.15">
      <c r="A23" s="4" t="s">
        <v>942</v>
      </c>
      <c r="B23" s="19" t="s">
        <v>55</v>
      </c>
      <c r="C23" s="19" t="s">
        <v>55</v>
      </c>
      <c r="D23" s="19" t="s">
        <v>55</v>
      </c>
      <c r="E23" s="19" t="s">
        <v>55</v>
      </c>
      <c r="F23" s="19" t="s">
        <v>55</v>
      </c>
      <c r="G23" s="19" t="s">
        <v>55</v>
      </c>
      <c r="H23" s="19" t="s">
        <v>55</v>
      </c>
      <c r="I23" s="19" t="s">
        <v>55</v>
      </c>
      <c r="J23" s="19" t="s">
        <v>55</v>
      </c>
      <c r="K23" s="19" t="s">
        <v>55</v>
      </c>
      <c r="L23" s="19" t="s">
        <v>55</v>
      </c>
      <c r="M23" s="19" t="s">
        <v>55</v>
      </c>
      <c r="N23" s="19" t="s">
        <v>55</v>
      </c>
      <c r="O23" s="19" t="s">
        <v>55</v>
      </c>
      <c r="P23" s="19" t="s">
        <v>55</v>
      </c>
      <c r="Q23" s="19">
        <v>-1657.5</v>
      </c>
      <c r="R23" s="19">
        <v>-1710.9</v>
      </c>
      <c r="S23" s="19">
        <v>-1654.8</v>
      </c>
      <c r="T23" s="19" t="s">
        <v>55</v>
      </c>
      <c r="U23" s="19" t="s">
        <v>55</v>
      </c>
      <c r="V23" s="19" t="s">
        <v>55</v>
      </c>
      <c r="W23" s="19" t="s">
        <v>55</v>
      </c>
      <c r="X23" s="19" t="s">
        <v>55</v>
      </c>
      <c r="Y23" s="19" t="s">
        <v>55</v>
      </c>
    </row>
    <row r="24" spans="1:25" ht="12" x14ac:dyDescent="0.15">
      <c r="A24" s="4" t="s">
        <v>943</v>
      </c>
      <c r="B24" s="19" t="s">
        <v>55</v>
      </c>
      <c r="C24" s="19" t="s">
        <v>55</v>
      </c>
      <c r="D24" s="19" t="s">
        <v>55</v>
      </c>
      <c r="E24" s="19" t="s">
        <v>55</v>
      </c>
      <c r="F24" s="19" t="s">
        <v>55</v>
      </c>
      <c r="G24" s="19" t="s">
        <v>55</v>
      </c>
      <c r="H24" s="19" t="s">
        <v>55</v>
      </c>
      <c r="I24" s="19" t="s">
        <v>55</v>
      </c>
      <c r="J24" s="19" t="s">
        <v>55</v>
      </c>
      <c r="K24" s="19" t="s">
        <v>55</v>
      </c>
      <c r="L24" s="19" t="s">
        <v>55</v>
      </c>
      <c r="M24" s="19">
        <v>-1662.6</v>
      </c>
      <c r="N24" s="19">
        <v>-2225</v>
      </c>
      <c r="O24" s="19">
        <v>-2680.1</v>
      </c>
      <c r="P24" s="19">
        <v>-2077.5</v>
      </c>
      <c r="Q24" s="19" t="s">
        <v>55</v>
      </c>
      <c r="R24" s="19" t="s">
        <v>55</v>
      </c>
      <c r="S24" s="19" t="s">
        <v>55</v>
      </c>
      <c r="T24" s="19" t="s">
        <v>55</v>
      </c>
      <c r="U24" s="19" t="s">
        <v>55</v>
      </c>
      <c r="V24" s="19" t="s">
        <v>55</v>
      </c>
      <c r="W24" s="19" t="s">
        <v>55</v>
      </c>
      <c r="X24" s="19" t="s">
        <v>55</v>
      </c>
      <c r="Y24" s="19" t="s">
        <v>55</v>
      </c>
    </row>
    <row r="25" spans="1:25" ht="12" x14ac:dyDescent="0.15">
      <c r="A25" s="4" t="s">
        <v>944</v>
      </c>
      <c r="B25" s="19" t="s">
        <v>55</v>
      </c>
      <c r="C25" s="19" t="s">
        <v>55</v>
      </c>
      <c r="D25" s="19" t="s">
        <v>55</v>
      </c>
      <c r="E25" s="19" t="s">
        <v>55</v>
      </c>
      <c r="F25" s="19" t="s">
        <v>55</v>
      </c>
      <c r="G25" s="19">
        <v>788.51599999999996</v>
      </c>
      <c r="H25" s="19">
        <v>895.97</v>
      </c>
      <c r="I25" s="19">
        <v>1042.886</v>
      </c>
      <c r="J25" s="19" t="s">
        <v>55</v>
      </c>
      <c r="K25" s="19" t="s">
        <v>55</v>
      </c>
      <c r="L25" s="19" t="s">
        <v>55</v>
      </c>
      <c r="M25" s="19" t="s">
        <v>55</v>
      </c>
      <c r="N25" s="19" t="s">
        <v>55</v>
      </c>
      <c r="O25" s="19" t="s">
        <v>55</v>
      </c>
      <c r="P25" s="19" t="s">
        <v>55</v>
      </c>
      <c r="Q25" s="19" t="s">
        <v>55</v>
      </c>
      <c r="R25" s="19" t="s">
        <v>55</v>
      </c>
      <c r="S25" s="19" t="s">
        <v>55</v>
      </c>
      <c r="T25" s="19" t="s">
        <v>55</v>
      </c>
      <c r="U25" s="19" t="s">
        <v>55</v>
      </c>
      <c r="V25" s="19" t="s">
        <v>55</v>
      </c>
      <c r="W25" s="19" t="s">
        <v>55</v>
      </c>
      <c r="X25" s="19" t="s">
        <v>55</v>
      </c>
      <c r="Y25" s="19" t="s">
        <v>55</v>
      </c>
    </row>
    <row r="26" spans="1:25" x14ac:dyDescent="0.15">
      <c r="A26" s="9" t="s">
        <v>945</v>
      </c>
      <c r="B26" s="14">
        <v>493.70600000000002</v>
      </c>
      <c r="C26" s="14">
        <v>501.79199999999997</v>
      </c>
      <c r="D26" s="14">
        <v>526.43899999999996</v>
      </c>
      <c r="E26" s="14">
        <v>553.80899999999997</v>
      </c>
      <c r="F26" s="14">
        <v>691.96</v>
      </c>
      <c r="G26" s="14">
        <v>788.51599999999996</v>
      </c>
      <c r="H26" s="14">
        <v>895.97</v>
      </c>
      <c r="I26" s="14">
        <v>1042.886</v>
      </c>
      <c r="J26" s="14">
        <v>1187.527</v>
      </c>
      <c r="K26" s="14">
        <v>1774.1189999999999</v>
      </c>
      <c r="L26" s="14">
        <v>1438.6590000000001</v>
      </c>
      <c r="M26" s="14">
        <v>1830.413</v>
      </c>
      <c r="N26" s="14">
        <v>2145.2860000000001</v>
      </c>
      <c r="O26" s="14">
        <v>2429.16</v>
      </c>
      <c r="P26" s="14">
        <v>2203.14</v>
      </c>
      <c r="Q26" s="14">
        <v>2014.2139999999999</v>
      </c>
      <c r="R26" s="14">
        <v>1728.3320000000001</v>
      </c>
      <c r="S26" s="14">
        <v>1939.3219999999999</v>
      </c>
      <c r="T26" s="14">
        <v>2157.3229999999999</v>
      </c>
      <c r="U26" s="14">
        <v>2265.8029999999999</v>
      </c>
      <c r="V26" s="14">
        <v>1943.655</v>
      </c>
      <c r="W26" s="14">
        <v>1817.191</v>
      </c>
      <c r="X26" s="14">
        <v>2862.3150000000001</v>
      </c>
      <c r="Y26" s="14">
        <v>10710.578</v>
      </c>
    </row>
    <row r="27" spans="1:25" x14ac:dyDescent="0.15">
      <c r="A27" s="4"/>
      <c r="B27" s="4"/>
      <c r="C27" s="4"/>
      <c r="D27" s="4"/>
      <c r="E27" s="4"/>
      <c r="F27" s="4"/>
      <c r="G27" s="4"/>
      <c r="H27" s="4"/>
      <c r="I27" s="4"/>
      <c r="J27" s="4"/>
      <c r="K27" s="4"/>
      <c r="L27" s="4"/>
      <c r="M27" s="4"/>
      <c r="N27" s="4"/>
      <c r="O27" s="4"/>
      <c r="P27" s="4"/>
      <c r="Q27" s="4"/>
      <c r="R27" s="4"/>
      <c r="S27" s="4"/>
      <c r="T27" s="4"/>
      <c r="U27" s="4"/>
      <c r="V27" s="4"/>
      <c r="W27" s="4"/>
      <c r="X27" s="4"/>
      <c r="Y27" s="4"/>
    </row>
    <row r="28" spans="1:25" x14ac:dyDescent="0.15">
      <c r="A28" s="9" t="s">
        <v>946</v>
      </c>
      <c r="B28" s="4"/>
      <c r="C28" s="4"/>
      <c r="D28" s="4"/>
      <c r="E28" s="4"/>
      <c r="F28" s="4"/>
      <c r="G28" s="4"/>
      <c r="H28" s="4"/>
      <c r="I28" s="4"/>
      <c r="J28" s="4"/>
      <c r="K28" s="4"/>
      <c r="L28" s="4"/>
      <c r="M28" s="4"/>
      <c r="N28" s="4"/>
      <c r="O28" s="4"/>
      <c r="P28" s="4"/>
      <c r="Q28" s="4"/>
      <c r="R28" s="4"/>
      <c r="S28" s="4"/>
      <c r="T28" s="4"/>
      <c r="U28" s="4"/>
      <c r="V28" s="4"/>
      <c r="W28" s="4"/>
      <c r="X28" s="4"/>
      <c r="Y28" s="4"/>
    </row>
    <row r="29" spans="1:25" ht="12" x14ac:dyDescent="0.15">
      <c r="A29" s="4" t="s">
        <v>936</v>
      </c>
      <c r="B29" s="19" t="s">
        <v>55</v>
      </c>
      <c r="C29" s="19" t="s">
        <v>55</v>
      </c>
      <c r="D29" s="19" t="s">
        <v>55</v>
      </c>
      <c r="E29" s="19" t="s">
        <v>55</v>
      </c>
      <c r="F29" s="19" t="s">
        <v>55</v>
      </c>
      <c r="G29" s="19" t="s">
        <v>55</v>
      </c>
      <c r="H29" s="19" t="s">
        <v>55</v>
      </c>
      <c r="I29" s="19" t="s">
        <v>55</v>
      </c>
      <c r="J29" s="19" t="s">
        <v>55</v>
      </c>
      <c r="K29" s="19" t="s">
        <v>55</v>
      </c>
      <c r="L29" s="19">
        <v>143.994</v>
      </c>
      <c r="M29" s="19">
        <v>171.94300000000001</v>
      </c>
      <c r="N29" s="19">
        <v>227.476</v>
      </c>
      <c r="O29" s="19">
        <v>217.88</v>
      </c>
      <c r="P29" s="19">
        <v>151.38800000000001</v>
      </c>
      <c r="Q29" s="19">
        <v>143.87200000000001</v>
      </c>
      <c r="R29" s="19">
        <v>191.25</v>
      </c>
      <c r="S29" s="19">
        <v>145.779</v>
      </c>
      <c r="T29" s="19">
        <v>141.89500000000001</v>
      </c>
      <c r="U29" s="19">
        <v>168.48400000000001</v>
      </c>
      <c r="V29" s="19">
        <v>150.11199999999999</v>
      </c>
      <c r="W29" s="19">
        <v>163.887</v>
      </c>
      <c r="X29" s="19">
        <v>261.88499999999999</v>
      </c>
      <c r="Y29" s="19">
        <v>450.07299999999998</v>
      </c>
    </row>
    <row r="30" spans="1:25" ht="12" x14ac:dyDescent="0.15">
      <c r="A30" s="4" t="s">
        <v>937</v>
      </c>
      <c r="B30" s="19" t="s">
        <v>55</v>
      </c>
      <c r="C30" s="19" t="s">
        <v>55</v>
      </c>
      <c r="D30" s="19" t="s">
        <v>55</v>
      </c>
      <c r="E30" s="19" t="s">
        <v>55</v>
      </c>
      <c r="F30" s="19" t="s">
        <v>55</v>
      </c>
      <c r="G30" s="19" t="s">
        <v>55</v>
      </c>
      <c r="H30" s="19" t="s">
        <v>55</v>
      </c>
      <c r="I30" s="19" t="s">
        <v>55</v>
      </c>
      <c r="J30" s="19" t="s">
        <v>55</v>
      </c>
      <c r="K30" s="19" t="s">
        <v>55</v>
      </c>
      <c r="L30" s="19">
        <v>116.937</v>
      </c>
      <c r="M30" s="19">
        <v>138.828</v>
      </c>
      <c r="N30" s="19">
        <v>262.36099999999999</v>
      </c>
      <c r="O30" s="19">
        <v>362.51799999999997</v>
      </c>
      <c r="P30" s="19">
        <v>258.36500000000001</v>
      </c>
      <c r="Q30" s="19">
        <v>138.898</v>
      </c>
      <c r="R30" s="19">
        <v>78.019000000000005</v>
      </c>
      <c r="S30" s="19">
        <v>39.845999999999997</v>
      </c>
      <c r="T30" s="19">
        <v>52.314999999999998</v>
      </c>
      <c r="U30" s="19">
        <v>107.508</v>
      </c>
      <c r="V30" s="19">
        <v>140.55199999999999</v>
      </c>
      <c r="W30" s="19">
        <v>166.15799999999999</v>
      </c>
      <c r="X30" s="19">
        <v>197.59</v>
      </c>
      <c r="Y30" s="19">
        <v>472.23899999999998</v>
      </c>
    </row>
    <row r="31" spans="1:25" ht="12" x14ac:dyDescent="0.15">
      <c r="A31" s="4" t="s">
        <v>938</v>
      </c>
      <c r="B31" s="19" t="s">
        <v>55</v>
      </c>
      <c r="C31" s="19" t="s">
        <v>55</v>
      </c>
      <c r="D31" s="19" t="s">
        <v>55</v>
      </c>
      <c r="E31" s="19" t="s">
        <v>55</v>
      </c>
      <c r="F31" s="19" t="s">
        <v>55</v>
      </c>
      <c r="G31" s="19" t="s">
        <v>55</v>
      </c>
      <c r="H31" s="19" t="s">
        <v>55</v>
      </c>
      <c r="I31" s="19" t="s">
        <v>55</v>
      </c>
      <c r="J31" s="19" t="s">
        <v>55</v>
      </c>
      <c r="K31" s="19" t="s">
        <v>55</v>
      </c>
      <c r="L31" s="19">
        <v>57.542000000000002</v>
      </c>
      <c r="M31" s="19">
        <v>65.213999999999999</v>
      </c>
      <c r="N31" s="19">
        <v>85.23</v>
      </c>
      <c r="O31" s="19">
        <v>110.69499999999999</v>
      </c>
      <c r="P31" s="19">
        <v>97.248000000000005</v>
      </c>
      <c r="Q31" s="19">
        <v>88.417000000000002</v>
      </c>
      <c r="R31" s="19">
        <v>113.63200000000001</v>
      </c>
      <c r="S31" s="19">
        <v>339.01100000000002</v>
      </c>
      <c r="T31" s="19">
        <v>455.33100000000002</v>
      </c>
      <c r="U31" s="19">
        <v>417.92599999999999</v>
      </c>
      <c r="V31" s="19">
        <v>199.464</v>
      </c>
      <c r="W31" s="19">
        <v>86.325000000000003</v>
      </c>
      <c r="X31" s="19">
        <v>441.327</v>
      </c>
      <c r="Y31" s="19">
        <v>4516.0870000000004</v>
      </c>
    </row>
    <row r="32" spans="1:25" ht="12" x14ac:dyDescent="0.15">
      <c r="A32" s="4" t="s">
        <v>939</v>
      </c>
      <c r="B32" s="19" t="s">
        <v>55</v>
      </c>
      <c r="C32" s="19" t="s">
        <v>55</v>
      </c>
      <c r="D32" s="19" t="s">
        <v>55</v>
      </c>
      <c r="E32" s="19" t="s">
        <v>55</v>
      </c>
      <c r="F32" s="19" t="s">
        <v>55</v>
      </c>
      <c r="G32" s="19" t="s">
        <v>55</v>
      </c>
      <c r="H32" s="19" t="s">
        <v>55</v>
      </c>
      <c r="I32" s="19" t="s">
        <v>55</v>
      </c>
      <c r="J32" s="19" t="s">
        <v>55</v>
      </c>
      <c r="K32" s="19" t="s">
        <v>55</v>
      </c>
      <c r="L32" s="19">
        <v>58</v>
      </c>
      <c r="M32" s="19">
        <v>67.216999999999999</v>
      </c>
      <c r="N32" s="19">
        <v>56.005000000000003</v>
      </c>
      <c r="O32" s="19">
        <v>83.055000000000007</v>
      </c>
      <c r="P32" s="19">
        <v>43.042000000000002</v>
      </c>
      <c r="Q32" s="19">
        <v>41.481999999999999</v>
      </c>
      <c r="R32" s="19">
        <v>26.298999999999999</v>
      </c>
      <c r="S32" s="19">
        <v>36.759</v>
      </c>
      <c r="T32" s="19">
        <v>43.825000000000003</v>
      </c>
      <c r="U32" s="19">
        <v>35.302999999999997</v>
      </c>
      <c r="V32" s="19">
        <v>31.285</v>
      </c>
      <c r="W32" s="19">
        <v>41.515999999999998</v>
      </c>
      <c r="X32" s="19">
        <v>22.943999999999999</v>
      </c>
      <c r="Y32" s="19">
        <v>52.953000000000003</v>
      </c>
    </row>
    <row r="33" spans="1:25" ht="12" x14ac:dyDescent="0.15">
      <c r="A33" s="4" t="s">
        <v>940</v>
      </c>
      <c r="B33" s="19" t="s">
        <v>55</v>
      </c>
      <c r="C33" s="19" t="s">
        <v>55</v>
      </c>
      <c r="D33" s="19">
        <v>117.36799999999999</v>
      </c>
      <c r="E33" s="19">
        <v>129.02600000000001</v>
      </c>
      <c r="F33" s="19">
        <v>137.84200000000001</v>
      </c>
      <c r="G33" s="19" t="s">
        <v>55</v>
      </c>
      <c r="H33" s="19" t="s">
        <v>55</v>
      </c>
      <c r="I33" s="19" t="s">
        <v>55</v>
      </c>
      <c r="J33" s="19" t="s">
        <v>55</v>
      </c>
      <c r="K33" s="19" t="s">
        <v>55</v>
      </c>
      <c r="L33" s="19">
        <v>149.49199999999999</v>
      </c>
      <c r="M33" s="19">
        <v>178.059</v>
      </c>
      <c r="N33" s="19">
        <v>218.26400000000001</v>
      </c>
      <c r="O33" s="19">
        <v>246.02699999999999</v>
      </c>
      <c r="P33" s="19">
        <v>162.327</v>
      </c>
      <c r="Q33" s="19">
        <v>160.78</v>
      </c>
      <c r="R33" s="19">
        <v>126.997</v>
      </c>
      <c r="S33" s="19">
        <v>43.845999999999997</v>
      </c>
      <c r="T33" s="19">
        <v>65.635999999999996</v>
      </c>
      <c r="U33" s="19">
        <v>50.088000000000001</v>
      </c>
      <c r="V33" s="19">
        <v>35.951999999999998</v>
      </c>
      <c r="W33" s="19">
        <v>22.274999999999999</v>
      </c>
      <c r="X33" s="19">
        <v>163.46700000000001</v>
      </c>
      <c r="Y33" s="19">
        <v>243.59899999999999</v>
      </c>
    </row>
    <row r="34" spans="1:25" ht="12" x14ac:dyDescent="0.15">
      <c r="A34" s="4" t="s">
        <v>941</v>
      </c>
      <c r="B34" s="19" t="s">
        <v>55</v>
      </c>
      <c r="C34" s="19" t="s">
        <v>55</v>
      </c>
      <c r="D34" s="19" t="s">
        <v>55</v>
      </c>
      <c r="E34" s="19" t="s">
        <v>55</v>
      </c>
      <c r="F34" s="19" t="s">
        <v>55</v>
      </c>
      <c r="G34" s="19" t="s">
        <v>55</v>
      </c>
      <c r="H34" s="19" t="s">
        <v>55</v>
      </c>
      <c r="I34" s="19" t="s">
        <v>55</v>
      </c>
      <c r="J34" s="19" t="s">
        <v>55</v>
      </c>
      <c r="K34" s="19" t="s">
        <v>55</v>
      </c>
      <c r="L34" s="19">
        <v>4.22</v>
      </c>
      <c r="M34" s="19">
        <v>4.742</v>
      </c>
      <c r="N34" s="19">
        <v>5.4560000000000004</v>
      </c>
      <c r="O34" s="19">
        <v>8.4179999999999993</v>
      </c>
      <c r="P34" s="19">
        <v>9.08</v>
      </c>
      <c r="Q34" s="19">
        <v>9.5229999999999997</v>
      </c>
      <c r="R34" s="19">
        <v>6.5519999999999996</v>
      </c>
      <c r="S34" s="19">
        <v>5.7960000000000003</v>
      </c>
      <c r="T34" s="19">
        <v>3.4990000000000001</v>
      </c>
      <c r="U34" s="19">
        <v>0.86299999999999999</v>
      </c>
      <c r="V34" s="19">
        <v>2.6869999999999998</v>
      </c>
      <c r="W34" s="19">
        <v>2.7090000000000001</v>
      </c>
      <c r="X34" s="19">
        <v>2.8940000000000001</v>
      </c>
      <c r="Y34" s="19">
        <v>1.6739999999999999</v>
      </c>
    </row>
    <row r="35" spans="1:25" ht="12" x14ac:dyDescent="0.15">
      <c r="A35" s="4" t="s">
        <v>944</v>
      </c>
      <c r="B35" s="19" t="s">
        <v>55</v>
      </c>
      <c r="C35" s="19" t="s">
        <v>55</v>
      </c>
      <c r="D35" s="19" t="s">
        <v>55</v>
      </c>
      <c r="E35" s="19" t="s">
        <v>55</v>
      </c>
      <c r="F35" s="19" t="s">
        <v>55</v>
      </c>
      <c r="G35" s="19">
        <v>179.77199999999999</v>
      </c>
      <c r="H35" s="19">
        <v>243.06899999999999</v>
      </c>
      <c r="I35" s="19">
        <v>289.55</v>
      </c>
      <c r="J35" s="19" t="s">
        <v>55</v>
      </c>
      <c r="K35" s="19" t="s">
        <v>55</v>
      </c>
      <c r="L35" s="19" t="s">
        <v>55</v>
      </c>
      <c r="M35" s="19" t="s">
        <v>55</v>
      </c>
      <c r="N35" s="19" t="s">
        <v>55</v>
      </c>
      <c r="O35" s="19" t="s">
        <v>55</v>
      </c>
      <c r="P35" s="19" t="s">
        <v>55</v>
      </c>
      <c r="Q35" s="19" t="s">
        <v>55</v>
      </c>
      <c r="R35" s="19" t="s">
        <v>55</v>
      </c>
      <c r="S35" s="19" t="s">
        <v>55</v>
      </c>
      <c r="T35" s="19" t="s">
        <v>55</v>
      </c>
      <c r="U35" s="19" t="s">
        <v>55</v>
      </c>
      <c r="V35" s="19" t="s">
        <v>55</v>
      </c>
      <c r="W35" s="19" t="s">
        <v>55</v>
      </c>
      <c r="X35" s="19" t="s">
        <v>55</v>
      </c>
      <c r="Y35" s="19" t="s">
        <v>55</v>
      </c>
    </row>
    <row r="36" spans="1:25" ht="12" x14ac:dyDescent="0.15">
      <c r="A36" s="9" t="s">
        <v>947</v>
      </c>
      <c r="B36" s="14" t="s">
        <v>55</v>
      </c>
      <c r="C36" s="14" t="s">
        <v>55</v>
      </c>
      <c r="D36" s="14">
        <v>117.36799999999999</v>
      </c>
      <c r="E36" s="14">
        <v>129.02600000000001</v>
      </c>
      <c r="F36" s="14">
        <v>137.84200000000001</v>
      </c>
      <c r="G36" s="14">
        <v>179.77199999999999</v>
      </c>
      <c r="H36" s="14">
        <v>243.06899999999999</v>
      </c>
      <c r="I36" s="14">
        <v>289.55</v>
      </c>
      <c r="J36" s="14" t="s">
        <v>55</v>
      </c>
      <c r="K36" s="14" t="s">
        <v>55</v>
      </c>
      <c r="L36" s="14">
        <v>530.18499999999995</v>
      </c>
      <c r="M36" s="14">
        <v>626.00300000000004</v>
      </c>
      <c r="N36" s="14">
        <v>854.79200000000003</v>
      </c>
      <c r="O36" s="14">
        <v>1028.5930000000001</v>
      </c>
      <c r="P36" s="14">
        <v>721.45</v>
      </c>
      <c r="Q36" s="14">
        <v>582.97199999999998</v>
      </c>
      <c r="R36" s="14">
        <v>542.74900000000002</v>
      </c>
      <c r="S36" s="14">
        <v>611.03700000000003</v>
      </c>
      <c r="T36" s="14">
        <v>762.50099999999998</v>
      </c>
      <c r="U36" s="14">
        <v>780.17200000000003</v>
      </c>
      <c r="V36" s="14">
        <v>560.05200000000002</v>
      </c>
      <c r="W36" s="14">
        <v>482.87</v>
      </c>
      <c r="X36" s="14">
        <v>1090.107</v>
      </c>
      <c r="Y36" s="14">
        <v>5736.625</v>
      </c>
    </row>
    <row r="37" spans="1:25" x14ac:dyDescent="0.15">
      <c r="A37" s="4"/>
      <c r="B37" s="4"/>
      <c r="C37" s="4"/>
      <c r="D37" s="4"/>
      <c r="E37" s="4"/>
      <c r="F37" s="4"/>
      <c r="G37" s="4"/>
      <c r="H37" s="4"/>
      <c r="I37" s="4"/>
      <c r="J37" s="4"/>
      <c r="K37" s="4"/>
      <c r="L37" s="4"/>
      <c r="M37" s="4"/>
      <c r="N37" s="4"/>
      <c r="O37" s="4"/>
      <c r="P37" s="4"/>
      <c r="Q37" s="4"/>
      <c r="R37" s="4"/>
      <c r="S37" s="4"/>
      <c r="T37" s="4"/>
      <c r="U37" s="4"/>
      <c r="V37" s="4"/>
      <c r="W37" s="4"/>
      <c r="X37" s="4"/>
      <c r="Y37" s="4"/>
    </row>
    <row r="38" spans="1:25" x14ac:dyDescent="0.15">
      <c r="A38" s="9" t="s">
        <v>948</v>
      </c>
      <c r="B38" s="4"/>
      <c r="C38" s="4"/>
      <c r="D38" s="4"/>
      <c r="E38" s="4"/>
      <c r="F38" s="4"/>
      <c r="G38" s="4"/>
      <c r="H38" s="4"/>
      <c r="I38" s="4"/>
      <c r="J38" s="4"/>
      <c r="K38" s="4"/>
      <c r="L38" s="4"/>
      <c r="M38" s="4"/>
      <c r="N38" s="4"/>
      <c r="O38" s="4"/>
      <c r="P38" s="4"/>
      <c r="Q38" s="4"/>
      <c r="R38" s="4"/>
      <c r="S38" s="4"/>
      <c r="T38" s="4"/>
      <c r="U38" s="4"/>
      <c r="V38" s="4"/>
      <c r="W38" s="4"/>
      <c r="X38" s="4"/>
      <c r="Y38" s="4"/>
    </row>
    <row r="39" spans="1:25" ht="12" x14ac:dyDescent="0.15">
      <c r="A39" s="4" t="s">
        <v>940</v>
      </c>
      <c r="B39" s="19">
        <v>82.972999999999999</v>
      </c>
      <c r="C39" s="19">
        <v>67.268000000000001</v>
      </c>
      <c r="D39" s="19">
        <v>73.72</v>
      </c>
      <c r="E39" s="19">
        <v>82.683000000000007</v>
      </c>
      <c r="F39" s="19">
        <v>87.251999999999995</v>
      </c>
      <c r="G39" s="19" t="s">
        <v>55</v>
      </c>
      <c r="H39" s="19" t="s">
        <v>55</v>
      </c>
      <c r="I39" s="19" t="s">
        <v>55</v>
      </c>
      <c r="J39" s="19" t="s">
        <v>55</v>
      </c>
      <c r="K39" s="19" t="s">
        <v>55</v>
      </c>
      <c r="L39" s="19" t="s">
        <v>55</v>
      </c>
      <c r="M39" s="19" t="s">
        <v>55</v>
      </c>
      <c r="N39" s="19" t="s">
        <v>55</v>
      </c>
      <c r="O39" s="19" t="s">
        <v>55</v>
      </c>
      <c r="P39" s="19" t="s">
        <v>55</v>
      </c>
      <c r="Q39" s="19" t="s">
        <v>55</v>
      </c>
      <c r="R39" s="19" t="s">
        <v>55</v>
      </c>
      <c r="S39" s="19" t="s">
        <v>55</v>
      </c>
      <c r="T39" s="19" t="s">
        <v>55</v>
      </c>
      <c r="U39" s="19" t="s">
        <v>55</v>
      </c>
      <c r="V39" s="19" t="s">
        <v>55</v>
      </c>
      <c r="W39" s="19" t="s">
        <v>55</v>
      </c>
      <c r="X39" s="19" t="s">
        <v>55</v>
      </c>
      <c r="Y39" s="19" t="s">
        <v>55</v>
      </c>
    </row>
    <row r="40" spans="1:25" ht="12" x14ac:dyDescent="0.15">
      <c r="A40" s="4" t="s">
        <v>944</v>
      </c>
      <c r="B40" s="19" t="s">
        <v>55</v>
      </c>
      <c r="C40" s="19" t="s">
        <v>55</v>
      </c>
      <c r="D40" s="19" t="s">
        <v>55</v>
      </c>
      <c r="E40" s="19" t="s">
        <v>55</v>
      </c>
      <c r="F40" s="19" t="s">
        <v>55</v>
      </c>
      <c r="G40" s="19">
        <v>124.06699999999999</v>
      </c>
      <c r="H40" s="19">
        <v>181.191</v>
      </c>
      <c r="I40" s="19">
        <v>219.88800000000001</v>
      </c>
      <c r="J40" s="19" t="s">
        <v>55</v>
      </c>
      <c r="K40" s="19" t="s">
        <v>55</v>
      </c>
      <c r="L40" s="19" t="s">
        <v>55</v>
      </c>
      <c r="M40" s="19" t="s">
        <v>55</v>
      </c>
      <c r="N40" s="19" t="s">
        <v>55</v>
      </c>
      <c r="O40" s="19" t="s">
        <v>55</v>
      </c>
      <c r="P40" s="19" t="s">
        <v>55</v>
      </c>
      <c r="Q40" s="19" t="s">
        <v>55</v>
      </c>
      <c r="R40" s="19" t="s">
        <v>55</v>
      </c>
      <c r="S40" s="19" t="s">
        <v>55</v>
      </c>
      <c r="T40" s="19" t="s">
        <v>55</v>
      </c>
      <c r="U40" s="19" t="s">
        <v>55</v>
      </c>
      <c r="V40" s="19" t="s">
        <v>55</v>
      </c>
      <c r="W40" s="19" t="s">
        <v>55</v>
      </c>
      <c r="X40" s="19" t="s">
        <v>55</v>
      </c>
      <c r="Y40" s="19" t="s">
        <v>55</v>
      </c>
    </row>
    <row r="41" spans="1:25" ht="12" x14ac:dyDescent="0.15">
      <c r="A41" s="9" t="s">
        <v>949</v>
      </c>
      <c r="B41" s="14">
        <v>82.972999999999999</v>
      </c>
      <c r="C41" s="14">
        <v>67.268000000000001</v>
      </c>
      <c r="D41" s="14">
        <v>73.72</v>
      </c>
      <c r="E41" s="14">
        <v>82.683000000000007</v>
      </c>
      <c r="F41" s="14">
        <v>87.251999999999995</v>
      </c>
      <c r="G41" s="14">
        <v>124.06699999999999</v>
      </c>
      <c r="H41" s="14">
        <v>181.191</v>
      </c>
      <c r="I41" s="14">
        <v>219.88800000000001</v>
      </c>
      <c r="J41" s="14" t="s">
        <v>55</v>
      </c>
      <c r="K41" s="14" t="s">
        <v>55</v>
      </c>
      <c r="L41" s="14" t="s">
        <v>55</v>
      </c>
      <c r="M41" s="14" t="s">
        <v>55</v>
      </c>
      <c r="N41" s="14" t="s">
        <v>55</v>
      </c>
      <c r="O41" s="14" t="s">
        <v>55</v>
      </c>
      <c r="P41" s="14" t="s">
        <v>55</v>
      </c>
      <c r="Q41" s="14" t="s">
        <v>55</v>
      </c>
      <c r="R41" s="14" t="s">
        <v>55</v>
      </c>
      <c r="S41" s="14" t="s">
        <v>55</v>
      </c>
      <c r="T41" s="14" t="s">
        <v>55</v>
      </c>
      <c r="U41" s="14" t="s">
        <v>55</v>
      </c>
      <c r="V41" s="14" t="s">
        <v>55</v>
      </c>
      <c r="W41" s="14" t="s">
        <v>55</v>
      </c>
      <c r="X41" s="14" t="s">
        <v>55</v>
      </c>
      <c r="Y41" s="14" t="s">
        <v>55</v>
      </c>
    </row>
    <row r="42" spans="1:25" x14ac:dyDescent="0.15">
      <c r="A42" s="4"/>
      <c r="B42" s="4"/>
      <c r="C42" s="4"/>
      <c r="D42" s="4"/>
      <c r="E42" s="4"/>
      <c r="F42" s="4"/>
      <c r="G42" s="4"/>
      <c r="H42" s="4"/>
      <c r="I42" s="4"/>
      <c r="J42" s="4"/>
      <c r="K42" s="4"/>
      <c r="L42" s="4"/>
      <c r="M42" s="4"/>
      <c r="N42" s="4"/>
      <c r="O42" s="4"/>
      <c r="P42" s="4"/>
      <c r="Q42" s="4"/>
      <c r="R42" s="4"/>
      <c r="S42" s="4"/>
      <c r="T42" s="4"/>
      <c r="U42" s="4"/>
      <c r="V42" s="4"/>
      <c r="W42" s="4"/>
      <c r="X42" s="4"/>
      <c r="Y42" s="4"/>
    </row>
    <row r="43" spans="1:25" x14ac:dyDescent="0.15">
      <c r="A43" s="9" t="s">
        <v>161</v>
      </c>
      <c r="B43" s="4"/>
      <c r="C43" s="4"/>
      <c r="D43" s="4"/>
      <c r="E43" s="4"/>
      <c r="F43" s="4"/>
      <c r="G43" s="4"/>
      <c r="H43" s="4"/>
      <c r="I43" s="4"/>
      <c r="J43" s="4"/>
      <c r="K43" s="4"/>
      <c r="L43" s="4"/>
      <c r="M43" s="4"/>
      <c r="N43" s="4"/>
      <c r="O43" s="4"/>
      <c r="P43" s="4"/>
      <c r="Q43" s="4"/>
      <c r="R43" s="4"/>
      <c r="S43" s="4"/>
      <c r="T43" s="4"/>
      <c r="U43" s="4"/>
      <c r="V43" s="4"/>
      <c r="W43" s="4"/>
      <c r="X43" s="4"/>
      <c r="Y43" s="4"/>
    </row>
    <row r="44" spans="1:25" ht="12" x14ac:dyDescent="0.15">
      <c r="A44" s="4" t="s">
        <v>940</v>
      </c>
      <c r="B44" s="19" t="s">
        <v>55</v>
      </c>
      <c r="C44" s="19" t="s">
        <v>55</v>
      </c>
      <c r="D44" s="19" t="s">
        <v>55</v>
      </c>
      <c r="E44" s="19" t="s">
        <v>55</v>
      </c>
      <c r="F44" s="19">
        <v>-21.8</v>
      </c>
      <c r="G44" s="19" t="s">
        <v>55</v>
      </c>
      <c r="H44" s="19" t="s">
        <v>55</v>
      </c>
      <c r="I44" s="19" t="s">
        <v>55</v>
      </c>
      <c r="J44" s="19" t="s">
        <v>55</v>
      </c>
      <c r="K44" s="19" t="s">
        <v>55</v>
      </c>
      <c r="L44" s="19" t="s">
        <v>55</v>
      </c>
      <c r="M44" s="19" t="s">
        <v>55</v>
      </c>
      <c r="N44" s="19" t="s">
        <v>55</v>
      </c>
      <c r="O44" s="19" t="s">
        <v>55</v>
      </c>
      <c r="P44" s="19" t="s">
        <v>55</v>
      </c>
      <c r="Q44" s="19" t="s">
        <v>55</v>
      </c>
      <c r="R44" s="19" t="s">
        <v>55</v>
      </c>
      <c r="S44" s="19" t="s">
        <v>55</v>
      </c>
      <c r="T44" s="19" t="s">
        <v>55</v>
      </c>
      <c r="U44" s="19" t="s">
        <v>55</v>
      </c>
      <c r="V44" s="19" t="s">
        <v>55</v>
      </c>
      <c r="W44" s="19" t="s">
        <v>55</v>
      </c>
      <c r="X44" s="19" t="s">
        <v>55</v>
      </c>
      <c r="Y44" s="19" t="s">
        <v>55</v>
      </c>
    </row>
    <row r="45" spans="1:25" ht="12" x14ac:dyDescent="0.15">
      <c r="A45" s="4" t="s">
        <v>944</v>
      </c>
      <c r="B45" s="19" t="s">
        <v>55</v>
      </c>
      <c r="C45" s="19" t="s">
        <v>55</v>
      </c>
      <c r="D45" s="19" t="s">
        <v>55</v>
      </c>
      <c r="E45" s="19" t="s">
        <v>55</v>
      </c>
      <c r="F45" s="19" t="s">
        <v>55</v>
      </c>
      <c r="G45" s="19">
        <v>-18.8</v>
      </c>
      <c r="H45" s="19">
        <v>-16.7</v>
      </c>
      <c r="I45" s="19">
        <v>-27.6</v>
      </c>
      <c r="J45" s="19" t="s">
        <v>55</v>
      </c>
      <c r="K45" s="19" t="s">
        <v>55</v>
      </c>
      <c r="L45" s="19" t="s">
        <v>55</v>
      </c>
      <c r="M45" s="19" t="s">
        <v>55</v>
      </c>
      <c r="N45" s="19" t="s">
        <v>55</v>
      </c>
      <c r="O45" s="19" t="s">
        <v>55</v>
      </c>
      <c r="P45" s="19" t="s">
        <v>55</v>
      </c>
      <c r="Q45" s="19" t="s">
        <v>55</v>
      </c>
      <c r="R45" s="19" t="s">
        <v>55</v>
      </c>
      <c r="S45" s="19" t="s">
        <v>55</v>
      </c>
      <c r="T45" s="19" t="s">
        <v>55</v>
      </c>
      <c r="U45" s="19" t="s">
        <v>55</v>
      </c>
      <c r="V45" s="19" t="s">
        <v>55</v>
      </c>
      <c r="W45" s="19" t="s">
        <v>55</v>
      </c>
      <c r="X45" s="19" t="s">
        <v>55</v>
      </c>
      <c r="Y45" s="19" t="s">
        <v>55</v>
      </c>
    </row>
    <row r="46" spans="1:25" ht="12" x14ac:dyDescent="0.15">
      <c r="A46" s="9" t="s">
        <v>950</v>
      </c>
      <c r="B46" s="14" t="s">
        <v>55</v>
      </c>
      <c r="C46" s="14" t="s">
        <v>55</v>
      </c>
      <c r="D46" s="14" t="s">
        <v>55</v>
      </c>
      <c r="E46" s="14" t="s">
        <v>55</v>
      </c>
      <c r="F46" s="14">
        <v>-21.8</v>
      </c>
      <c r="G46" s="14">
        <v>-18.8</v>
      </c>
      <c r="H46" s="14">
        <v>-16.7</v>
      </c>
      <c r="I46" s="14">
        <v>-27.6</v>
      </c>
      <c r="J46" s="14" t="s">
        <v>55</v>
      </c>
      <c r="K46" s="14" t="s">
        <v>55</v>
      </c>
      <c r="L46" s="14" t="s">
        <v>55</v>
      </c>
      <c r="M46" s="14" t="s">
        <v>55</v>
      </c>
      <c r="N46" s="14" t="s">
        <v>55</v>
      </c>
      <c r="O46" s="14" t="s">
        <v>55</v>
      </c>
      <c r="P46" s="14" t="s">
        <v>55</v>
      </c>
      <c r="Q46" s="14" t="s">
        <v>55</v>
      </c>
      <c r="R46" s="14" t="s">
        <v>55</v>
      </c>
      <c r="S46" s="14" t="s">
        <v>55</v>
      </c>
      <c r="T46" s="14" t="s">
        <v>55</v>
      </c>
      <c r="U46" s="14" t="s">
        <v>55</v>
      </c>
      <c r="V46" s="14" t="s">
        <v>55</v>
      </c>
      <c r="W46" s="14" t="s">
        <v>55</v>
      </c>
      <c r="X46" s="14" t="s">
        <v>55</v>
      </c>
      <c r="Y46" s="14" t="s">
        <v>55</v>
      </c>
    </row>
    <row r="47" spans="1:25" x14ac:dyDescent="0.15">
      <c r="A47" s="4"/>
      <c r="B47" s="4"/>
      <c r="C47" s="4"/>
      <c r="D47" s="4"/>
      <c r="E47" s="4"/>
      <c r="F47" s="4"/>
      <c r="G47" s="4"/>
      <c r="H47" s="4"/>
      <c r="I47" s="4"/>
      <c r="J47" s="4"/>
      <c r="K47" s="4"/>
      <c r="L47" s="4"/>
      <c r="M47" s="4"/>
      <c r="N47" s="4"/>
      <c r="O47" s="4"/>
      <c r="P47" s="4"/>
      <c r="Q47" s="4"/>
      <c r="R47" s="4"/>
      <c r="S47" s="4"/>
      <c r="T47" s="4"/>
      <c r="U47" s="4"/>
      <c r="V47" s="4"/>
      <c r="W47" s="4"/>
      <c r="X47" s="4"/>
      <c r="Y47" s="4"/>
    </row>
    <row r="48" spans="1:25" x14ac:dyDescent="0.15">
      <c r="A48" s="9" t="s">
        <v>951</v>
      </c>
      <c r="B48" s="4"/>
      <c r="C48" s="4"/>
      <c r="D48" s="4"/>
      <c r="E48" s="4"/>
      <c r="F48" s="4"/>
      <c r="G48" s="4"/>
      <c r="H48" s="4"/>
      <c r="I48" s="4"/>
      <c r="J48" s="4"/>
      <c r="K48" s="4"/>
      <c r="L48" s="4"/>
      <c r="M48" s="4"/>
      <c r="N48" s="4"/>
      <c r="O48" s="4"/>
      <c r="P48" s="4"/>
      <c r="Q48" s="4"/>
      <c r="R48" s="4"/>
      <c r="S48" s="4"/>
      <c r="T48" s="4"/>
      <c r="U48" s="4"/>
      <c r="V48" s="4"/>
      <c r="W48" s="4"/>
      <c r="X48" s="4"/>
      <c r="Y48" s="4"/>
    </row>
    <row r="49" spans="1:25" ht="12" x14ac:dyDescent="0.15">
      <c r="A49" s="4" t="s">
        <v>936</v>
      </c>
      <c r="B49" s="19" t="s">
        <v>55</v>
      </c>
      <c r="C49" s="19" t="s">
        <v>55</v>
      </c>
      <c r="D49" s="19" t="s">
        <v>55</v>
      </c>
      <c r="E49" s="19" t="s">
        <v>55</v>
      </c>
      <c r="F49" s="19" t="s">
        <v>55</v>
      </c>
      <c r="G49" s="19" t="s">
        <v>55</v>
      </c>
      <c r="H49" s="19" t="s">
        <v>55</v>
      </c>
      <c r="I49" s="19" t="s">
        <v>55</v>
      </c>
      <c r="J49" s="19" t="s">
        <v>55</v>
      </c>
      <c r="K49" s="19" t="s">
        <v>55</v>
      </c>
      <c r="L49" s="19" t="s">
        <v>55</v>
      </c>
      <c r="M49" s="19" t="s">
        <v>55</v>
      </c>
      <c r="N49" s="19" t="s">
        <v>55</v>
      </c>
      <c r="O49" s="19">
        <v>217.88</v>
      </c>
      <c r="P49" s="19">
        <v>151.38800000000001</v>
      </c>
      <c r="Q49" s="19" t="s">
        <v>55</v>
      </c>
      <c r="R49" s="19" t="s">
        <v>55</v>
      </c>
      <c r="S49" s="19" t="s">
        <v>55</v>
      </c>
      <c r="T49" s="19" t="s">
        <v>55</v>
      </c>
      <c r="U49" s="19" t="s">
        <v>55</v>
      </c>
      <c r="V49" s="19" t="s">
        <v>55</v>
      </c>
      <c r="W49" s="19">
        <v>163.887</v>
      </c>
      <c r="X49" s="19">
        <v>261.88499999999999</v>
      </c>
      <c r="Y49" s="19">
        <v>450.07299999999998</v>
      </c>
    </row>
    <row r="50" spans="1:25" ht="12" x14ac:dyDescent="0.15">
      <c r="A50" s="4" t="s">
        <v>937</v>
      </c>
      <c r="B50" s="19" t="s">
        <v>55</v>
      </c>
      <c r="C50" s="19" t="s">
        <v>55</v>
      </c>
      <c r="D50" s="19" t="s">
        <v>55</v>
      </c>
      <c r="E50" s="19" t="s">
        <v>55</v>
      </c>
      <c r="F50" s="19" t="s">
        <v>55</v>
      </c>
      <c r="G50" s="19" t="s">
        <v>55</v>
      </c>
      <c r="H50" s="19" t="s">
        <v>55</v>
      </c>
      <c r="I50" s="19" t="s">
        <v>55</v>
      </c>
      <c r="J50" s="19" t="s">
        <v>55</v>
      </c>
      <c r="K50" s="19" t="s">
        <v>55</v>
      </c>
      <c r="L50" s="19" t="s">
        <v>55</v>
      </c>
      <c r="M50" s="19" t="s">
        <v>55</v>
      </c>
      <c r="N50" s="19" t="s">
        <v>55</v>
      </c>
      <c r="O50" s="19">
        <v>362.51799999999997</v>
      </c>
      <c r="P50" s="19">
        <v>258.36599999999999</v>
      </c>
      <c r="Q50" s="19" t="s">
        <v>55</v>
      </c>
      <c r="R50" s="19" t="s">
        <v>55</v>
      </c>
      <c r="S50" s="19" t="s">
        <v>55</v>
      </c>
      <c r="T50" s="19" t="s">
        <v>55</v>
      </c>
      <c r="U50" s="19" t="s">
        <v>55</v>
      </c>
      <c r="V50" s="19" t="s">
        <v>55</v>
      </c>
      <c r="W50" s="19">
        <v>166.15799999999999</v>
      </c>
      <c r="X50" s="19">
        <v>197.59</v>
      </c>
      <c r="Y50" s="19">
        <v>472.23899999999998</v>
      </c>
    </row>
    <row r="51" spans="1:25" ht="12" x14ac:dyDescent="0.15">
      <c r="A51" s="4" t="s">
        <v>938</v>
      </c>
      <c r="B51" s="19" t="s">
        <v>55</v>
      </c>
      <c r="C51" s="19" t="s">
        <v>55</v>
      </c>
      <c r="D51" s="19" t="s">
        <v>55</v>
      </c>
      <c r="E51" s="19" t="s">
        <v>55</v>
      </c>
      <c r="F51" s="19" t="s">
        <v>55</v>
      </c>
      <c r="G51" s="19" t="s">
        <v>55</v>
      </c>
      <c r="H51" s="19" t="s">
        <v>55</v>
      </c>
      <c r="I51" s="19" t="s">
        <v>55</v>
      </c>
      <c r="J51" s="19" t="s">
        <v>55</v>
      </c>
      <c r="K51" s="19" t="s">
        <v>55</v>
      </c>
      <c r="L51" s="19" t="s">
        <v>55</v>
      </c>
      <c r="M51" s="19" t="s">
        <v>55</v>
      </c>
      <c r="N51" s="19" t="s">
        <v>55</v>
      </c>
      <c r="O51" s="19">
        <v>110.69499999999999</v>
      </c>
      <c r="P51" s="19">
        <v>97.248000000000005</v>
      </c>
      <c r="Q51" s="19" t="s">
        <v>55</v>
      </c>
      <c r="R51" s="19" t="s">
        <v>55</v>
      </c>
      <c r="S51" s="19" t="s">
        <v>55</v>
      </c>
      <c r="T51" s="19" t="s">
        <v>55</v>
      </c>
      <c r="U51" s="19" t="s">
        <v>55</v>
      </c>
      <c r="V51" s="19" t="s">
        <v>55</v>
      </c>
      <c r="W51" s="19">
        <v>86.325000000000003</v>
      </c>
      <c r="X51" s="19">
        <v>441.327</v>
      </c>
      <c r="Y51" s="19">
        <v>4516.0870000000004</v>
      </c>
    </row>
    <row r="52" spans="1:25" ht="12" x14ac:dyDescent="0.15">
      <c r="A52" s="4" t="s">
        <v>939</v>
      </c>
      <c r="B52" s="19" t="s">
        <v>55</v>
      </c>
      <c r="C52" s="19" t="s">
        <v>55</v>
      </c>
      <c r="D52" s="19" t="s">
        <v>55</v>
      </c>
      <c r="E52" s="19" t="s">
        <v>55</v>
      </c>
      <c r="F52" s="19" t="s">
        <v>55</v>
      </c>
      <c r="G52" s="19" t="s">
        <v>55</v>
      </c>
      <c r="H52" s="19" t="s">
        <v>55</v>
      </c>
      <c r="I52" s="19" t="s">
        <v>55</v>
      </c>
      <c r="J52" s="19" t="s">
        <v>55</v>
      </c>
      <c r="K52" s="19" t="s">
        <v>55</v>
      </c>
      <c r="L52" s="19" t="s">
        <v>55</v>
      </c>
      <c r="M52" s="19" t="s">
        <v>55</v>
      </c>
      <c r="N52" s="19" t="s">
        <v>55</v>
      </c>
      <c r="O52" s="19">
        <v>83.055000000000007</v>
      </c>
      <c r="P52" s="19">
        <v>43.042000000000002</v>
      </c>
      <c r="Q52" s="19" t="s">
        <v>55</v>
      </c>
      <c r="R52" s="19" t="s">
        <v>55</v>
      </c>
      <c r="S52" s="19" t="s">
        <v>55</v>
      </c>
      <c r="T52" s="19" t="s">
        <v>55</v>
      </c>
      <c r="U52" s="19" t="s">
        <v>55</v>
      </c>
      <c r="V52" s="19" t="s">
        <v>55</v>
      </c>
      <c r="W52" s="19">
        <v>41.515999999999998</v>
      </c>
      <c r="X52" s="19">
        <v>22.943999999999999</v>
      </c>
      <c r="Y52" s="19">
        <v>52.953000000000003</v>
      </c>
    </row>
    <row r="53" spans="1:25" ht="12" x14ac:dyDescent="0.15">
      <c r="A53" s="4" t="s">
        <v>940</v>
      </c>
      <c r="B53" s="19" t="s">
        <v>55</v>
      </c>
      <c r="C53" s="19" t="s">
        <v>55</v>
      </c>
      <c r="D53" s="19">
        <v>44.542999999999999</v>
      </c>
      <c r="E53" s="19">
        <v>52.704000000000001</v>
      </c>
      <c r="F53" s="19">
        <v>66.093000000000004</v>
      </c>
      <c r="G53" s="19" t="s">
        <v>55</v>
      </c>
      <c r="H53" s="19" t="s">
        <v>55</v>
      </c>
      <c r="I53" s="19" t="s">
        <v>55</v>
      </c>
      <c r="J53" s="19" t="s">
        <v>55</v>
      </c>
      <c r="K53" s="19" t="s">
        <v>55</v>
      </c>
      <c r="L53" s="19" t="s">
        <v>55</v>
      </c>
      <c r="M53" s="19" t="s">
        <v>55</v>
      </c>
      <c r="N53" s="19" t="s">
        <v>55</v>
      </c>
      <c r="O53" s="19">
        <v>246.02699999999999</v>
      </c>
      <c r="P53" s="19">
        <v>162.327</v>
      </c>
      <c r="Q53" s="19" t="s">
        <v>55</v>
      </c>
      <c r="R53" s="19" t="s">
        <v>55</v>
      </c>
      <c r="S53" s="19" t="s">
        <v>55</v>
      </c>
      <c r="T53" s="19" t="s">
        <v>55</v>
      </c>
      <c r="U53" s="19" t="s">
        <v>55</v>
      </c>
      <c r="V53" s="19" t="s">
        <v>55</v>
      </c>
      <c r="W53" s="19">
        <v>22.274999999999999</v>
      </c>
      <c r="X53" s="19">
        <v>163.46700000000001</v>
      </c>
      <c r="Y53" s="19">
        <v>243.59899999999999</v>
      </c>
    </row>
    <row r="54" spans="1:25" ht="12" x14ac:dyDescent="0.15">
      <c r="A54" s="4" t="s">
        <v>941</v>
      </c>
      <c r="B54" s="19" t="s">
        <v>55</v>
      </c>
      <c r="C54" s="19" t="s">
        <v>55</v>
      </c>
      <c r="D54" s="19" t="s">
        <v>55</v>
      </c>
      <c r="E54" s="19" t="s">
        <v>55</v>
      </c>
      <c r="F54" s="19" t="s">
        <v>55</v>
      </c>
      <c r="G54" s="19" t="s">
        <v>55</v>
      </c>
      <c r="H54" s="19" t="s">
        <v>55</v>
      </c>
      <c r="I54" s="19" t="s">
        <v>55</v>
      </c>
      <c r="J54" s="19" t="s">
        <v>55</v>
      </c>
      <c r="K54" s="19" t="s">
        <v>55</v>
      </c>
      <c r="L54" s="19" t="s">
        <v>55</v>
      </c>
      <c r="M54" s="19" t="s">
        <v>55</v>
      </c>
      <c r="N54" s="19" t="s">
        <v>55</v>
      </c>
      <c r="O54" s="19">
        <v>8.4190000000000005</v>
      </c>
      <c r="P54" s="19">
        <v>93.078999999999994</v>
      </c>
      <c r="Q54" s="19" t="s">
        <v>55</v>
      </c>
      <c r="R54" s="19" t="s">
        <v>55</v>
      </c>
      <c r="S54" s="19" t="s">
        <v>55</v>
      </c>
      <c r="T54" s="19" t="s">
        <v>55</v>
      </c>
      <c r="U54" s="19" t="s">
        <v>55</v>
      </c>
      <c r="V54" s="19" t="s">
        <v>55</v>
      </c>
      <c r="W54" s="19">
        <v>2.7090000000000001</v>
      </c>
      <c r="X54" s="19">
        <v>2.8940000000000001</v>
      </c>
      <c r="Y54" s="19">
        <v>1.6739999999999999</v>
      </c>
    </row>
    <row r="55" spans="1:25" ht="12" x14ac:dyDescent="0.15">
      <c r="A55" s="4" t="s">
        <v>952</v>
      </c>
      <c r="B55" s="19" t="s">
        <v>55</v>
      </c>
      <c r="C55" s="19" t="s">
        <v>55</v>
      </c>
      <c r="D55" s="19" t="s">
        <v>55</v>
      </c>
      <c r="E55" s="19" t="s">
        <v>55</v>
      </c>
      <c r="F55" s="19" t="s">
        <v>55</v>
      </c>
      <c r="G55" s="19" t="s">
        <v>55</v>
      </c>
      <c r="H55" s="19" t="s">
        <v>55</v>
      </c>
      <c r="I55" s="19" t="s">
        <v>55</v>
      </c>
      <c r="J55" s="19" t="s">
        <v>55</v>
      </c>
      <c r="K55" s="19" t="s">
        <v>55</v>
      </c>
      <c r="L55" s="19" t="s">
        <v>55</v>
      </c>
      <c r="M55" s="19" t="s">
        <v>55</v>
      </c>
      <c r="N55" s="19" t="s">
        <v>55</v>
      </c>
      <c r="O55" s="19" t="s">
        <v>55</v>
      </c>
      <c r="P55" s="19" t="s">
        <v>55</v>
      </c>
      <c r="Q55" s="19" t="s">
        <v>55</v>
      </c>
      <c r="R55" s="19" t="s">
        <v>55</v>
      </c>
      <c r="S55" s="19" t="s">
        <v>55</v>
      </c>
      <c r="T55" s="19" t="s">
        <v>55</v>
      </c>
      <c r="U55" s="19" t="s">
        <v>55</v>
      </c>
      <c r="V55" s="19" t="s">
        <v>55</v>
      </c>
      <c r="W55" s="19">
        <v>-244.3</v>
      </c>
      <c r="X55" s="19">
        <v>-248.9</v>
      </c>
      <c r="Y55" s="19">
        <v>-250.1</v>
      </c>
    </row>
    <row r="56" spans="1:25" ht="12" x14ac:dyDescent="0.15">
      <c r="A56" s="4" t="s">
        <v>943</v>
      </c>
      <c r="B56" s="19" t="s">
        <v>55</v>
      </c>
      <c r="C56" s="19" t="s">
        <v>55</v>
      </c>
      <c r="D56" s="19" t="s">
        <v>55</v>
      </c>
      <c r="E56" s="19" t="s">
        <v>55</v>
      </c>
      <c r="F56" s="19" t="s">
        <v>55</v>
      </c>
      <c r="G56" s="19" t="s">
        <v>55</v>
      </c>
      <c r="H56" s="19" t="s">
        <v>55</v>
      </c>
      <c r="I56" s="19" t="s">
        <v>55</v>
      </c>
      <c r="J56" s="19" t="s">
        <v>55</v>
      </c>
      <c r="K56" s="19" t="s">
        <v>55</v>
      </c>
      <c r="L56" s="19" t="s">
        <v>55</v>
      </c>
      <c r="M56" s="19" t="s">
        <v>55</v>
      </c>
      <c r="N56" s="19" t="s">
        <v>55</v>
      </c>
      <c r="O56" s="19">
        <v>-155.1</v>
      </c>
      <c r="P56" s="19">
        <v>-192.3</v>
      </c>
      <c r="Q56" s="19" t="s">
        <v>55</v>
      </c>
      <c r="R56" s="19" t="s">
        <v>55</v>
      </c>
      <c r="S56" s="19" t="s">
        <v>55</v>
      </c>
      <c r="T56" s="19" t="s">
        <v>55</v>
      </c>
      <c r="U56" s="19" t="s">
        <v>55</v>
      </c>
      <c r="V56" s="19" t="s">
        <v>55</v>
      </c>
      <c r="W56" s="19" t="s">
        <v>55</v>
      </c>
      <c r="X56" s="19" t="s">
        <v>55</v>
      </c>
      <c r="Y56" s="19" t="s">
        <v>55</v>
      </c>
    </row>
    <row r="57" spans="1:25" ht="12" x14ac:dyDescent="0.15">
      <c r="A57" s="4" t="s">
        <v>944</v>
      </c>
      <c r="B57" s="19" t="s">
        <v>55</v>
      </c>
      <c r="C57" s="19" t="s">
        <v>55</v>
      </c>
      <c r="D57" s="19" t="s">
        <v>55</v>
      </c>
      <c r="E57" s="19" t="s">
        <v>55</v>
      </c>
      <c r="F57" s="19" t="s">
        <v>55</v>
      </c>
      <c r="G57" s="19">
        <v>106.476</v>
      </c>
      <c r="H57" s="19">
        <v>146.869</v>
      </c>
      <c r="I57" s="19">
        <v>183.84</v>
      </c>
      <c r="J57" s="19" t="s">
        <v>55</v>
      </c>
      <c r="K57" s="19" t="s">
        <v>55</v>
      </c>
      <c r="L57" s="19" t="s">
        <v>55</v>
      </c>
      <c r="M57" s="19" t="s">
        <v>55</v>
      </c>
      <c r="N57" s="19" t="s">
        <v>55</v>
      </c>
      <c r="O57" s="19" t="s">
        <v>55</v>
      </c>
      <c r="P57" s="19" t="s">
        <v>55</v>
      </c>
      <c r="Q57" s="19" t="s">
        <v>55</v>
      </c>
      <c r="R57" s="19" t="s">
        <v>55</v>
      </c>
      <c r="S57" s="19" t="s">
        <v>55</v>
      </c>
      <c r="T57" s="19" t="s">
        <v>55</v>
      </c>
      <c r="U57" s="19" t="s">
        <v>55</v>
      </c>
      <c r="V57" s="19" t="s">
        <v>55</v>
      </c>
      <c r="W57" s="19" t="s">
        <v>55</v>
      </c>
      <c r="X57" s="19" t="s">
        <v>55</v>
      </c>
      <c r="Y57" s="19" t="s">
        <v>55</v>
      </c>
    </row>
    <row r="58" spans="1:25" ht="12" x14ac:dyDescent="0.15">
      <c r="A58" s="9" t="s">
        <v>953</v>
      </c>
      <c r="B58" s="14" t="s">
        <v>55</v>
      </c>
      <c r="C58" s="14" t="s">
        <v>55</v>
      </c>
      <c r="D58" s="14">
        <v>44.542999999999999</v>
      </c>
      <c r="E58" s="14">
        <v>52.704000000000001</v>
      </c>
      <c r="F58" s="14">
        <v>66.093000000000004</v>
      </c>
      <c r="G58" s="14">
        <v>106.476</v>
      </c>
      <c r="H58" s="14">
        <v>146.869</v>
      </c>
      <c r="I58" s="14">
        <v>183.84</v>
      </c>
      <c r="J58" s="14" t="s">
        <v>55</v>
      </c>
      <c r="K58" s="14" t="s">
        <v>55</v>
      </c>
      <c r="L58" s="14" t="s">
        <v>55</v>
      </c>
      <c r="M58" s="14" t="s">
        <v>55</v>
      </c>
      <c r="N58" s="14" t="s">
        <v>55</v>
      </c>
      <c r="O58" s="14">
        <v>873.45100000000002</v>
      </c>
      <c r="P58" s="14">
        <v>613.10900000000004</v>
      </c>
      <c r="Q58" s="14" t="s">
        <v>55</v>
      </c>
      <c r="R58" s="14" t="s">
        <v>55</v>
      </c>
      <c r="S58" s="14" t="s">
        <v>55</v>
      </c>
      <c r="T58" s="14" t="s">
        <v>55</v>
      </c>
      <c r="U58" s="14" t="s">
        <v>55</v>
      </c>
      <c r="V58" s="14" t="s">
        <v>55</v>
      </c>
      <c r="W58" s="14">
        <v>238.53800000000001</v>
      </c>
      <c r="X58" s="14">
        <v>841.221</v>
      </c>
      <c r="Y58" s="14">
        <v>5486.4960000000001</v>
      </c>
    </row>
    <row r="59" spans="1:25" x14ac:dyDescent="0.15">
      <c r="A59" s="4"/>
      <c r="B59" s="4"/>
      <c r="C59" s="4"/>
      <c r="D59" s="4"/>
      <c r="E59" s="4"/>
      <c r="F59" s="4"/>
      <c r="G59" s="4"/>
      <c r="H59" s="4"/>
      <c r="I59" s="4"/>
      <c r="J59" s="4"/>
      <c r="K59" s="4"/>
      <c r="L59" s="4"/>
      <c r="M59" s="4"/>
      <c r="N59" s="4"/>
      <c r="O59" s="4"/>
      <c r="P59" s="4"/>
      <c r="Q59" s="4"/>
      <c r="R59" s="4"/>
      <c r="S59" s="4"/>
      <c r="T59" s="4"/>
      <c r="U59" s="4"/>
      <c r="V59" s="4"/>
      <c r="W59" s="4"/>
      <c r="X59" s="4"/>
      <c r="Y59" s="4"/>
    </row>
    <row r="60" spans="1:25" x14ac:dyDescent="0.15">
      <c r="A60" s="9" t="s">
        <v>954</v>
      </c>
      <c r="B60" s="4"/>
      <c r="C60" s="4"/>
      <c r="D60" s="4"/>
      <c r="E60" s="4"/>
      <c r="F60" s="4"/>
      <c r="G60" s="4"/>
      <c r="H60" s="4"/>
      <c r="I60" s="4"/>
      <c r="J60" s="4"/>
      <c r="K60" s="4"/>
      <c r="L60" s="4"/>
      <c r="M60" s="4"/>
      <c r="N60" s="4"/>
      <c r="O60" s="4"/>
      <c r="P60" s="4"/>
      <c r="Q60" s="4"/>
      <c r="R60" s="4"/>
      <c r="S60" s="4"/>
      <c r="T60" s="4"/>
      <c r="U60" s="4"/>
      <c r="V60" s="4"/>
      <c r="W60" s="4"/>
      <c r="X60" s="4"/>
      <c r="Y60" s="4"/>
    </row>
    <row r="61" spans="1:25" ht="12" x14ac:dyDescent="0.15">
      <c r="A61" s="4" t="s">
        <v>940</v>
      </c>
      <c r="B61" s="19" t="s">
        <v>55</v>
      </c>
      <c r="C61" s="19" t="s">
        <v>55</v>
      </c>
      <c r="D61" s="19">
        <v>6.8659999999999997</v>
      </c>
      <c r="E61" s="19">
        <v>10.555</v>
      </c>
      <c r="F61" s="19">
        <v>10.103999999999999</v>
      </c>
      <c r="G61" s="19" t="s">
        <v>55</v>
      </c>
      <c r="H61" s="19" t="s">
        <v>55</v>
      </c>
      <c r="I61" s="19" t="s">
        <v>55</v>
      </c>
      <c r="J61" s="19" t="s">
        <v>55</v>
      </c>
      <c r="K61" s="19" t="s">
        <v>55</v>
      </c>
      <c r="L61" s="19" t="s">
        <v>55</v>
      </c>
      <c r="M61" s="19" t="s">
        <v>55</v>
      </c>
      <c r="N61" s="19" t="s">
        <v>55</v>
      </c>
      <c r="O61" s="19" t="s">
        <v>55</v>
      </c>
      <c r="P61" s="19" t="s">
        <v>55</v>
      </c>
      <c r="Q61" s="19" t="s">
        <v>55</v>
      </c>
      <c r="R61" s="19" t="s">
        <v>55</v>
      </c>
      <c r="S61" s="19" t="s">
        <v>55</v>
      </c>
      <c r="T61" s="19" t="s">
        <v>55</v>
      </c>
      <c r="U61" s="19" t="s">
        <v>55</v>
      </c>
      <c r="V61" s="19" t="s">
        <v>55</v>
      </c>
      <c r="W61" s="19" t="s">
        <v>55</v>
      </c>
      <c r="X61" s="19" t="s">
        <v>55</v>
      </c>
      <c r="Y61" s="19" t="s">
        <v>55</v>
      </c>
    </row>
    <row r="62" spans="1:25" ht="12" x14ac:dyDescent="0.15">
      <c r="A62" s="4" t="s">
        <v>944</v>
      </c>
      <c r="B62" s="19" t="s">
        <v>55</v>
      </c>
      <c r="C62" s="19" t="s">
        <v>55</v>
      </c>
      <c r="D62" s="19" t="s">
        <v>55</v>
      </c>
      <c r="E62" s="19" t="s">
        <v>55</v>
      </c>
      <c r="F62" s="19" t="s">
        <v>55</v>
      </c>
      <c r="G62" s="19">
        <v>27.308</v>
      </c>
      <c r="H62" s="19">
        <v>32.527000000000001</v>
      </c>
      <c r="I62" s="19">
        <v>37.915999999999997</v>
      </c>
      <c r="J62" s="19" t="s">
        <v>55</v>
      </c>
      <c r="K62" s="19" t="s">
        <v>55</v>
      </c>
      <c r="L62" s="19" t="s">
        <v>55</v>
      </c>
      <c r="M62" s="19" t="s">
        <v>55</v>
      </c>
      <c r="N62" s="19" t="s">
        <v>55</v>
      </c>
      <c r="O62" s="19" t="s">
        <v>55</v>
      </c>
      <c r="P62" s="19" t="s">
        <v>55</v>
      </c>
      <c r="Q62" s="19" t="s">
        <v>55</v>
      </c>
      <c r="R62" s="19" t="s">
        <v>55</v>
      </c>
      <c r="S62" s="19" t="s">
        <v>55</v>
      </c>
      <c r="T62" s="19" t="s">
        <v>55</v>
      </c>
      <c r="U62" s="19" t="s">
        <v>55</v>
      </c>
      <c r="V62" s="19" t="s">
        <v>55</v>
      </c>
      <c r="W62" s="19" t="s">
        <v>55</v>
      </c>
      <c r="X62" s="19" t="s">
        <v>55</v>
      </c>
      <c r="Y62" s="19" t="s">
        <v>55</v>
      </c>
    </row>
    <row r="63" spans="1:25" ht="12" x14ac:dyDescent="0.15">
      <c r="A63" s="9" t="s">
        <v>955</v>
      </c>
      <c r="B63" s="14" t="s">
        <v>55</v>
      </c>
      <c r="C63" s="14" t="s">
        <v>55</v>
      </c>
      <c r="D63" s="14">
        <v>6.8659999999999997</v>
      </c>
      <c r="E63" s="14">
        <v>10.555</v>
      </c>
      <c r="F63" s="14">
        <v>10.103999999999999</v>
      </c>
      <c r="G63" s="14">
        <v>27.308</v>
      </c>
      <c r="H63" s="14">
        <v>32.527000000000001</v>
      </c>
      <c r="I63" s="14">
        <v>37.915999999999997</v>
      </c>
      <c r="J63" s="14" t="s">
        <v>55</v>
      </c>
      <c r="K63" s="14" t="s">
        <v>55</v>
      </c>
      <c r="L63" s="14" t="s">
        <v>55</v>
      </c>
      <c r="M63" s="14" t="s">
        <v>55</v>
      </c>
      <c r="N63" s="14" t="s">
        <v>55</v>
      </c>
      <c r="O63" s="14" t="s">
        <v>55</v>
      </c>
      <c r="P63" s="14" t="s">
        <v>55</v>
      </c>
      <c r="Q63" s="14" t="s">
        <v>55</v>
      </c>
      <c r="R63" s="14" t="s">
        <v>55</v>
      </c>
      <c r="S63" s="14" t="s">
        <v>55</v>
      </c>
      <c r="T63" s="14" t="s">
        <v>55</v>
      </c>
      <c r="U63" s="14" t="s">
        <v>55</v>
      </c>
      <c r="V63" s="14" t="s">
        <v>55</v>
      </c>
      <c r="W63" s="14" t="s">
        <v>55</v>
      </c>
      <c r="X63" s="14" t="s">
        <v>55</v>
      </c>
      <c r="Y63" s="14" t="s">
        <v>55</v>
      </c>
    </row>
    <row r="64" spans="1:25" x14ac:dyDescent="0.15">
      <c r="A64" s="4"/>
      <c r="B64" s="4"/>
      <c r="C64" s="4"/>
      <c r="D64" s="4"/>
      <c r="E64" s="4"/>
      <c r="F64" s="4"/>
      <c r="G64" s="4"/>
      <c r="H64" s="4"/>
      <c r="I64" s="4"/>
      <c r="J64" s="4"/>
      <c r="K64" s="4"/>
      <c r="L64" s="4"/>
      <c r="M64" s="4"/>
      <c r="N64" s="4"/>
      <c r="O64" s="4"/>
      <c r="P64" s="4"/>
      <c r="Q64" s="4"/>
      <c r="R64" s="4"/>
      <c r="S64" s="4"/>
      <c r="T64" s="4"/>
      <c r="U64" s="4"/>
      <c r="V64" s="4"/>
      <c r="W64" s="4"/>
      <c r="X64" s="4"/>
      <c r="Y64" s="4"/>
    </row>
    <row r="65" spans="1:25" x14ac:dyDescent="0.15">
      <c r="A65" s="9" t="s">
        <v>956</v>
      </c>
      <c r="B65" s="4"/>
      <c r="C65" s="4"/>
      <c r="D65" s="4"/>
      <c r="E65" s="4"/>
      <c r="F65" s="4"/>
      <c r="G65" s="4"/>
      <c r="H65" s="4"/>
      <c r="I65" s="4"/>
      <c r="J65" s="4"/>
      <c r="K65" s="4"/>
      <c r="L65" s="4"/>
      <c r="M65" s="4"/>
      <c r="N65" s="4"/>
      <c r="O65" s="4"/>
      <c r="P65" s="4"/>
      <c r="Q65" s="4"/>
      <c r="R65" s="4"/>
      <c r="S65" s="4"/>
      <c r="T65" s="4"/>
      <c r="U65" s="4"/>
      <c r="V65" s="4"/>
      <c r="W65" s="4"/>
      <c r="X65" s="4"/>
      <c r="Y65" s="4"/>
    </row>
    <row r="66" spans="1:25" ht="12" x14ac:dyDescent="0.15">
      <c r="A66" s="4" t="s">
        <v>936</v>
      </c>
      <c r="B66" s="19" t="s">
        <v>55</v>
      </c>
      <c r="C66" s="19" t="s">
        <v>55</v>
      </c>
      <c r="D66" s="19" t="s">
        <v>55</v>
      </c>
      <c r="E66" s="19" t="s">
        <v>55</v>
      </c>
      <c r="F66" s="19" t="s">
        <v>55</v>
      </c>
      <c r="G66" s="19" t="s">
        <v>55</v>
      </c>
      <c r="H66" s="19" t="s">
        <v>55</v>
      </c>
      <c r="I66" s="19" t="s">
        <v>55</v>
      </c>
      <c r="J66" s="19" t="s">
        <v>55</v>
      </c>
      <c r="K66" s="19" t="s">
        <v>55</v>
      </c>
      <c r="L66" s="19" t="s">
        <v>55</v>
      </c>
      <c r="M66" s="19" t="s">
        <v>55</v>
      </c>
      <c r="N66" s="19" t="s">
        <v>55</v>
      </c>
      <c r="O66" s="19" t="s">
        <v>55</v>
      </c>
      <c r="P66" s="19" t="s">
        <v>55</v>
      </c>
      <c r="Q66" s="19" t="s">
        <v>55</v>
      </c>
      <c r="R66" s="19" t="s">
        <v>55</v>
      </c>
      <c r="S66" s="19" t="s">
        <v>55</v>
      </c>
      <c r="T66" s="19" t="s">
        <v>55</v>
      </c>
      <c r="U66" s="19" t="s">
        <v>55</v>
      </c>
      <c r="V66" s="19" t="s">
        <v>55</v>
      </c>
      <c r="W66" s="19" t="s">
        <v>55</v>
      </c>
      <c r="X66" s="19">
        <v>261.88499999999999</v>
      </c>
      <c r="Y66" s="19">
        <v>450.07299999999998</v>
      </c>
    </row>
    <row r="67" spans="1:25" ht="12" x14ac:dyDescent="0.15">
      <c r="A67" s="4" t="s">
        <v>937</v>
      </c>
      <c r="B67" s="19" t="s">
        <v>55</v>
      </c>
      <c r="C67" s="19" t="s">
        <v>55</v>
      </c>
      <c r="D67" s="19" t="s">
        <v>55</v>
      </c>
      <c r="E67" s="19" t="s">
        <v>55</v>
      </c>
      <c r="F67" s="19" t="s">
        <v>55</v>
      </c>
      <c r="G67" s="19" t="s">
        <v>55</v>
      </c>
      <c r="H67" s="19" t="s">
        <v>55</v>
      </c>
      <c r="I67" s="19" t="s">
        <v>55</v>
      </c>
      <c r="J67" s="19" t="s">
        <v>55</v>
      </c>
      <c r="K67" s="19" t="s">
        <v>55</v>
      </c>
      <c r="L67" s="19" t="s">
        <v>55</v>
      </c>
      <c r="M67" s="19" t="s">
        <v>55</v>
      </c>
      <c r="N67" s="19" t="s">
        <v>55</v>
      </c>
      <c r="O67" s="19" t="s">
        <v>55</v>
      </c>
      <c r="P67" s="19" t="s">
        <v>55</v>
      </c>
      <c r="Q67" s="19" t="s">
        <v>55</v>
      </c>
      <c r="R67" s="19" t="s">
        <v>55</v>
      </c>
      <c r="S67" s="19" t="s">
        <v>55</v>
      </c>
      <c r="T67" s="19" t="s">
        <v>55</v>
      </c>
      <c r="U67" s="19" t="s">
        <v>55</v>
      </c>
      <c r="V67" s="19" t="s">
        <v>55</v>
      </c>
      <c r="W67" s="19" t="s">
        <v>55</v>
      </c>
      <c r="X67" s="19">
        <v>197.59</v>
      </c>
      <c r="Y67" s="19">
        <v>472.23899999999998</v>
      </c>
    </row>
    <row r="68" spans="1:25" ht="12" x14ac:dyDescent="0.15">
      <c r="A68" s="4" t="s">
        <v>938</v>
      </c>
      <c r="B68" s="19" t="s">
        <v>55</v>
      </c>
      <c r="C68" s="19" t="s">
        <v>55</v>
      </c>
      <c r="D68" s="19" t="s">
        <v>55</v>
      </c>
      <c r="E68" s="19" t="s">
        <v>55</v>
      </c>
      <c r="F68" s="19" t="s">
        <v>55</v>
      </c>
      <c r="G68" s="19" t="s">
        <v>55</v>
      </c>
      <c r="H68" s="19" t="s">
        <v>55</v>
      </c>
      <c r="I68" s="19" t="s">
        <v>55</v>
      </c>
      <c r="J68" s="19" t="s">
        <v>55</v>
      </c>
      <c r="K68" s="19" t="s">
        <v>55</v>
      </c>
      <c r="L68" s="19" t="s">
        <v>55</v>
      </c>
      <c r="M68" s="19" t="s">
        <v>55</v>
      </c>
      <c r="N68" s="19" t="s">
        <v>55</v>
      </c>
      <c r="O68" s="19" t="s">
        <v>55</v>
      </c>
      <c r="P68" s="19" t="s">
        <v>55</v>
      </c>
      <c r="Q68" s="19" t="s">
        <v>55</v>
      </c>
      <c r="R68" s="19" t="s">
        <v>55</v>
      </c>
      <c r="S68" s="19" t="s">
        <v>55</v>
      </c>
      <c r="T68" s="19" t="s">
        <v>55</v>
      </c>
      <c r="U68" s="19" t="s">
        <v>55</v>
      </c>
      <c r="V68" s="19" t="s">
        <v>55</v>
      </c>
      <c r="W68" s="19" t="s">
        <v>55</v>
      </c>
      <c r="X68" s="19">
        <v>441.327</v>
      </c>
      <c r="Y68" s="19">
        <v>4516.0870000000004</v>
      </c>
    </row>
    <row r="69" spans="1:25" ht="12" x14ac:dyDescent="0.15">
      <c r="A69" s="4" t="s">
        <v>939</v>
      </c>
      <c r="B69" s="19" t="s">
        <v>55</v>
      </c>
      <c r="C69" s="19" t="s">
        <v>55</v>
      </c>
      <c r="D69" s="19" t="s">
        <v>55</v>
      </c>
      <c r="E69" s="19" t="s">
        <v>55</v>
      </c>
      <c r="F69" s="19" t="s">
        <v>55</v>
      </c>
      <c r="G69" s="19" t="s">
        <v>55</v>
      </c>
      <c r="H69" s="19" t="s">
        <v>55</v>
      </c>
      <c r="I69" s="19" t="s">
        <v>55</v>
      </c>
      <c r="J69" s="19" t="s">
        <v>55</v>
      </c>
      <c r="K69" s="19" t="s">
        <v>55</v>
      </c>
      <c r="L69" s="19" t="s">
        <v>55</v>
      </c>
      <c r="M69" s="19" t="s">
        <v>55</v>
      </c>
      <c r="N69" s="19" t="s">
        <v>55</v>
      </c>
      <c r="O69" s="19" t="s">
        <v>55</v>
      </c>
      <c r="P69" s="19" t="s">
        <v>55</v>
      </c>
      <c r="Q69" s="19" t="s">
        <v>55</v>
      </c>
      <c r="R69" s="19" t="s">
        <v>55</v>
      </c>
      <c r="S69" s="19" t="s">
        <v>55</v>
      </c>
      <c r="T69" s="19" t="s">
        <v>55</v>
      </c>
      <c r="U69" s="19" t="s">
        <v>55</v>
      </c>
      <c r="V69" s="19" t="s">
        <v>55</v>
      </c>
      <c r="W69" s="19" t="s">
        <v>55</v>
      </c>
      <c r="X69" s="19">
        <v>22.943999999999999</v>
      </c>
      <c r="Y69" s="19">
        <v>52.953000000000003</v>
      </c>
    </row>
    <row r="70" spans="1:25" ht="12" x14ac:dyDescent="0.15">
      <c r="A70" s="4" t="s">
        <v>940</v>
      </c>
      <c r="B70" s="19" t="s">
        <v>55</v>
      </c>
      <c r="C70" s="19" t="s">
        <v>55</v>
      </c>
      <c r="D70" s="19">
        <v>30.102</v>
      </c>
      <c r="E70" s="19">
        <v>40.201999999999998</v>
      </c>
      <c r="F70" s="19">
        <v>46.753</v>
      </c>
      <c r="G70" s="19" t="s">
        <v>55</v>
      </c>
      <c r="H70" s="19" t="s">
        <v>55</v>
      </c>
      <c r="I70" s="19" t="s">
        <v>55</v>
      </c>
      <c r="J70" s="19" t="s">
        <v>55</v>
      </c>
      <c r="K70" s="19" t="s">
        <v>55</v>
      </c>
      <c r="L70" s="19" t="s">
        <v>55</v>
      </c>
      <c r="M70" s="19" t="s">
        <v>55</v>
      </c>
      <c r="N70" s="19" t="s">
        <v>55</v>
      </c>
      <c r="O70" s="19" t="s">
        <v>55</v>
      </c>
      <c r="P70" s="19" t="s">
        <v>55</v>
      </c>
      <c r="Q70" s="19" t="s">
        <v>55</v>
      </c>
      <c r="R70" s="19" t="s">
        <v>55</v>
      </c>
      <c r="S70" s="19" t="s">
        <v>55</v>
      </c>
      <c r="T70" s="19" t="s">
        <v>55</v>
      </c>
      <c r="U70" s="19" t="s">
        <v>55</v>
      </c>
      <c r="V70" s="19" t="s">
        <v>55</v>
      </c>
      <c r="W70" s="19" t="s">
        <v>55</v>
      </c>
      <c r="X70" s="19">
        <v>163.46700000000001</v>
      </c>
      <c r="Y70" s="19">
        <v>243.59899999999999</v>
      </c>
    </row>
    <row r="71" spans="1:25" ht="12" x14ac:dyDescent="0.15">
      <c r="A71" s="4" t="s">
        <v>941</v>
      </c>
      <c r="B71" s="19" t="s">
        <v>55</v>
      </c>
      <c r="C71" s="19" t="s">
        <v>55</v>
      </c>
      <c r="D71" s="19" t="s">
        <v>55</v>
      </c>
      <c r="E71" s="19" t="s">
        <v>55</v>
      </c>
      <c r="F71" s="19" t="s">
        <v>55</v>
      </c>
      <c r="G71" s="19" t="s">
        <v>55</v>
      </c>
      <c r="H71" s="19" t="s">
        <v>55</v>
      </c>
      <c r="I71" s="19" t="s">
        <v>55</v>
      </c>
      <c r="J71" s="19" t="s">
        <v>55</v>
      </c>
      <c r="K71" s="19" t="s">
        <v>55</v>
      </c>
      <c r="L71" s="19" t="s">
        <v>55</v>
      </c>
      <c r="M71" s="19" t="s">
        <v>55</v>
      </c>
      <c r="N71" s="19" t="s">
        <v>55</v>
      </c>
      <c r="O71" s="19" t="s">
        <v>55</v>
      </c>
      <c r="P71" s="19" t="s">
        <v>55</v>
      </c>
      <c r="Q71" s="19" t="s">
        <v>55</v>
      </c>
      <c r="R71" s="19" t="s">
        <v>55</v>
      </c>
      <c r="S71" s="19" t="s">
        <v>55</v>
      </c>
      <c r="T71" s="19" t="s">
        <v>55</v>
      </c>
      <c r="U71" s="19" t="s">
        <v>55</v>
      </c>
      <c r="V71" s="19" t="s">
        <v>55</v>
      </c>
      <c r="W71" s="19" t="s">
        <v>55</v>
      </c>
      <c r="X71" s="19">
        <v>2.8940000000000001</v>
      </c>
      <c r="Y71" s="19">
        <v>1.6739999999999999</v>
      </c>
    </row>
    <row r="72" spans="1:25" ht="12" x14ac:dyDescent="0.15">
      <c r="A72" s="4" t="s">
        <v>952</v>
      </c>
      <c r="B72" s="19" t="s">
        <v>55</v>
      </c>
      <c r="C72" s="19" t="s">
        <v>55</v>
      </c>
      <c r="D72" s="19" t="s">
        <v>55</v>
      </c>
      <c r="E72" s="19" t="s">
        <v>55</v>
      </c>
      <c r="F72" s="19" t="s">
        <v>55</v>
      </c>
      <c r="G72" s="19" t="s">
        <v>55</v>
      </c>
      <c r="H72" s="19" t="s">
        <v>55</v>
      </c>
      <c r="I72" s="19" t="s">
        <v>55</v>
      </c>
      <c r="J72" s="19" t="s">
        <v>55</v>
      </c>
      <c r="K72" s="19" t="s">
        <v>55</v>
      </c>
      <c r="L72" s="19" t="s">
        <v>55</v>
      </c>
      <c r="M72" s="19" t="s">
        <v>55</v>
      </c>
      <c r="N72" s="19" t="s">
        <v>55</v>
      </c>
      <c r="O72" s="19" t="s">
        <v>55</v>
      </c>
      <c r="P72" s="19" t="s">
        <v>55</v>
      </c>
      <c r="Q72" s="19" t="s">
        <v>55</v>
      </c>
      <c r="R72" s="19" t="s">
        <v>55</v>
      </c>
      <c r="S72" s="19" t="s">
        <v>55</v>
      </c>
      <c r="T72" s="19" t="s">
        <v>55</v>
      </c>
      <c r="U72" s="19" t="s">
        <v>55</v>
      </c>
      <c r="V72" s="19" t="s">
        <v>55</v>
      </c>
      <c r="W72" s="19" t="s">
        <v>55</v>
      </c>
      <c r="X72" s="19">
        <v>-497.9</v>
      </c>
      <c r="Y72" s="19">
        <v>-1822.3</v>
      </c>
    </row>
    <row r="73" spans="1:25" ht="12" x14ac:dyDescent="0.15">
      <c r="A73" s="4" t="s">
        <v>944</v>
      </c>
      <c r="B73" s="19" t="s">
        <v>55</v>
      </c>
      <c r="C73" s="19" t="s">
        <v>55</v>
      </c>
      <c r="D73" s="19" t="s">
        <v>55</v>
      </c>
      <c r="E73" s="19" t="s">
        <v>55</v>
      </c>
      <c r="F73" s="19" t="s">
        <v>55</v>
      </c>
      <c r="G73" s="19">
        <v>74.231999999999999</v>
      </c>
      <c r="H73" s="19">
        <v>113.506</v>
      </c>
      <c r="I73" s="19">
        <v>141.27699999999999</v>
      </c>
      <c r="J73" s="19" t="s">
        <v>55</v>
      </c>
      <c r="K73" s="19" t="s">
        <v>55</v>
      </c>
      <c r="L73" s="19" t="s">
        <v>55</v>
      </c>
      <c r="M73" s="19" t="s">
        <v>55</v>
      </c>
      <c r="N73" s="19" t="s">
        <v>55</v>
      </c>
      <c r="O73" s="19" t="s">
        <v>55</v>
      </c>
      <c r="P73" s="19" t="s">
        <v>55</v>
      </c>
      <c r="Q73" s="19" t="s">
        <v>55</v>
      </c>
      <c r="R73" s="19" t="s">
        <v>55</v>
      </c>
      <c r="S73" s="19" t="s">
        <v>55</v>
      </c>
      <c r="T73" s="19" t="s">
        <v>55</v>
      </c>
      <c r="U73" s="19" t="s">
        <v>55</v>
      </c>
      <c r="V73" s="19" t="s">
        <v>55</v>
      </c>
      <c r="W73" s="19" t="s">
        <v>55</v>
      </c>
      <c r="X73" s="19" t="s">
        <v>55</v>
      </c>
      <c r="Y73" s="19" t="s">
        <v>55</v>
      </c>
    </row>
    <row r="74" spans="1:25" ht="12" x14ac:dyDescent="0.15">
      <c r="A74" s="9" t="s">
        <v>957</v>
      </c>
      <c r="B74" s="14" t="s">
        <v>55</v>
      </c>
      <c r="C74" s="14" t="s">
        <v>55</v>
      </c>
      <c r="D74" s="14">
        <v>30.102</v>
      </c>
      <c r="E74" s="14">
        <v>40.201999999999998</v>
      </c>
      <c r="F74" s="14">
        <v>46.753</v>
      </c>
      <c r="G74" s="14">
        <v>74.231999999999999</v>
      </c>
      <c r="H74" s="14">
        <v>113.506</v>
      </c>
      <c r="I74" s="14">
        <v>141.27699999999999</v>
      </c>
      <c r="J74" s="14" t="s">
        <v>55</v>
      </c>
      <c r="K74" s="14" t="s">
        <v>55</v>
      </c>
      <c r="L74" s="14" t="s">
        <v>55</v>
      </c>
      <c r="M74" s="14" t="s">
        <v>55</v>
      </c>
      <c r="N74" s="14" t="s">
        <v>55</v>
      </c>
      <c r="O74" s="14" t="s">
        <v>55</v>
      </c>
      <c r="P74" s="14" t="s">
        <v>55</v>
      </c>
      <c r="Q74" s="14" t="s">
        <v>55</v>
      </c>
      <c r="R74" s="14" t="s">
        <v>55</v>
      </c>
      <c r="S74" s="14" t="s">
        <v>55</v>
      </c>
      <c r="T74" s="14" t="s">
        <v>55</v>
      </c>
      <c r="U74" s="14" t="s">
        <v>55</v>
      </c>
      <c r="V74" s="14" t="s">
        <v>55</v>
      </c>
      <c r="W74" s="14" t="s">
        <v>55</v>
      </c>
      <c r="X74" s="14">
        <v>592.20500000000004</v>
      </c>
      <c r="Y74" s="14">
        <v>3914.2840000000001</v>
      </c>
    </row>
    <row r="75" spans="1:25" x14ac:dyDescent="0.15">
      <c r="A75" s="4"/>
      <c r="B75" s="4"/>
      <c r="C75" s="4"/>
      <c r="D75" s="4"/>
      <c r="E75" s="4"/>
      <c r="F75" s="4"/>
      <c r="G75" s="4"/>
      <c r="H75" s="4"/>
      <c r="I75" s="4"/>
      <c r="J75" s="4"/>
      <c r="K75" s="4"/>
      <c r="L75" s="4"/>
      <c r="M75" s="4"/>
      <c r="N75" s="4"/>
      <c r="O75" s="4"/>
      <c r="P75" s="4"/>
      <c r="Q75" s="4"/>
      <c r="R75" s="4"/>
      <c r="S75" s="4"/>
      <c r="T75" s="4"/>
      <c r="U75" s="4"/>
      <c r="V75" s="4"/>
      <c r="W75" s="4"/>
      <c r="X75" s="4"/>
      <c r="Y75" s="4"/>
    </row>
    <row r="76" spans="1:25" x14ac:dyDescent="0.15">
      <c r="A76" s="9" t="s">
        <v>958</v>
      </c>
      <c r="B76" s="4"/>
      <c r="C76" s="4"/>
      <c r="D76" s="4"/>
      <c r="E76" s="4"/>
      <c r="F76" s="4"/>
      <c r="G76" s="4"/>
      <c r="H76" s="4"/>
      <c r="I76" s="4"/>
      <c r="J76" s="4"/>
      <c r="K76" s="4"/>
      <c r="L76" s="4"/>
      <c r="M76" s="4"/>
      <c r="N76" s="4"/>
      <c r="O76" s="4"/>
      <c r="P76" s="4"/>
      <c r="Q76" s="4"/>
      <c r="R76" s="4"/>
      <c r="S76" s="4"/>
      <c r="T76" s="4"/>
      <c r="U76" s="4"/>
      <c r="V76" s="4"/>
      <c r="W76" s="4"/>
      <c r="X76" s="4"/>
      <c r="Y76" s="4"/>
    </row>
    <row r="77" spans="1:25" ht="12" x14ac:dyDescent="0.15">
      <c r="A77" s="4" t="s">
        <v>940</v>
      </c>
      <c r="B77" s="19">
        <v>1426.095</v>
      </c>
      <c r="C77" s="19" t="s">
        <v>55</v>
      </c>
      <c r="D77" s="19" t="s">
        <v>55</v>
      </c>
      <c r="E77" s="19" t="s">
        <v>55</v>
      </c>
      <c r="F77" s="19" t="s">
        <v>55</v>
      </c>
      <c r="G77" s="19" t="s">
        <v>55</v>
      </c>
      <c r="H77" s="19" t="s">
        <v>55</v>
      </c>
      <c r="I77" s="19" t="s">
        <v>55</v>
      </c>
      <c r="J77" s="19" t="s">
        <v>55</v>
      </c>
      <c r="K77" s="19" t="s">
        <v>55</v>
      </c>
      <c r="L77" s="19" t="s">
        <v>55</v>
      </c>
      <c r="M77" s="19" t="s">
        <v>55</v>
      </c>
      <c r="N77" s="19" t="s">
        <v>55</v>
      </c>
      <c r="O77" s="19" t="s">
        <v>55</v>
      </c>
      <c r="P77" s="19" t="s">
        <v>55</v>
      </c>
      <c r="Q77" s="19" t="s">
        <v>55</v>
      </c>
      <c r="R77" s="19" t="s">
        <v>55</v>
      </c>
      <c r="S77" s="19" t="s">
        <v>55</v>
      </c>
      <c r="T77" s="19" t="s">
        <v>55</v>
      </c>
      <c r="U77" s="19" t="s">
        <v>55</v>
      </c>
      <c r="V77" s="19" t="s">
        <v>55</v>
      </c>
      <c r="W77" s="19" t="s">
        <v>55</v>
      </c>
      <c r="X77" s="19" t="s">
        <v>55</v>
      </c>
      <c r="Y77" s="19" t="s">
        <v>55</v>
      </c>
    </row>
    <row r="78" spans="1:25" ht="12" x14ac:dyDescent="0.15">
      <c r="A78" s="4" t="s">
        <v>944</v>
      </c>
      <c r="B78" s="19" t="s">
        <v>55</v>
      </c>
      <c r="C78" s="19" t="s">
        <v>55</v>
      </c>
      <c r="D78" s="19" t="s">
        <v>55</v>
      </c>
      <c r="E78" s="19" t="s">
        <v>55</v>
      </c>
      <c r="F78" s="19" t="s">
        <v>55</v>
      </c>
      <c r="G78" s="19" t="s">
        <v>55</v>
      </c>
      <c r="H78" s="19" t="s">
        <v>55</v>
      </c>
      <c r="I78" s="19">
        <v>1871.202</v>
      </c>
      <c r="J78" s="19" t="s">
        <v>55</v>
      </c>
      <c r="K78" s="19" t="s">
        <v>55</v>
      </c>
      <c r="L78" s="19" t="s">
        <v>55</v>
      </c>
      <c r="M78" s="19" t="s">
        <v>55</v>
      </c>
      <c r="N78" s="19" t="s">
        <v>55</v>
      </c>
      <c r="O78" s="19" t="s">
        <v>55</v>
      </c>
      <c r="P78" s="19" t="s">
        <v>55</v>
      </c>
      <c r="Q78" s="19" t="s">
        <v>55</v>
      </c>
      <c r="R78" s="19" t="s">
        <v>55</v>
      </c>
      <c r="S78" s="19" t="s">
        <v>55</v>
      </c>
      <c r="T78" s="19" t="s">
        <v>55</v>
      </c>
      <c r="U78" s="19" t="s">
        <v>55</v>
      </c>
      <c r="V78" s="19" t="s">
        <v>55</v>
      </c>
      <c r="W78" s="19" t="s">
        <v>55</v>
      </c>
      <c r="X78" s="19" t="s">
        <v>55</v>
      </c>
      <c r="Y78" s="19" t="s">
        <v>55</v>
      </c>
    </row>
    <row r="79" spans="1:25" ht="12" x14ac:dyDescent="0.15">
      <c r="A79" s="9" t="s">
        <v>787</v>
      </c>
      <c r="B79" s="14">
        <v>1426.095</v>
      </c>
      <c r="C79" s="14" t="s">
        <v>55</v>
      </c>
      <c r="D79" s="14" t="s">
        <v>55</v>
      </c>
      <c r="E79" s="14" t="s">
        <v>55</v>
      </c>
      <c r="F79" s="14" t="s">
        <v>55</v>
      </c>
      <c r="G79" s="14" t="s">
        <v>55</v>
      </c>
      <c r="H79" s="14" t="s">
        <v>55</v>
      </c>
      <c r="I79" s="14">
        <v>1871.202</v>
      </c>
      <c r="J79" s="14" t="s">
        <v>55</v>
      </c>
      <c r="K79" s="14" t="s">
        <v>55</v>
      </c>
      <c r="L79" s="14" t="s">
        <v>55</v>
      </c>
      <c r="M79" s="14" t="s">
        <v>55</v>
      </c>
      <c r="N79" s="14" t="s">
        <v>55</v>
      </c>
      <c r="O79" s="14" t="s">
        <v>55</v>
      </c>
      <c r="P79" s="14" t="s">
        <v>55</v>
      </c>
      <c r="Q79" s="14" t="s">
        <v>55</v>
      </c>
      <c r="R79" s="14" t="s">
        <v>55</v>
      </c>
      <c r="S79" s="14" t="s">
        <v>55</v>
      </c>
      <c r="T79" s="14" t="s">
        <v>55</v>
      </c>
      <c r="U79" s="14" t="s">
        <v>55</v>
      </c>
      <c r="V79" s="14" t="s">
        <v>55</v>
      </c>
      <c r="W79" s="14" t="s">
        <v>55</v>
      </c>
      <c r="X79" s="14" t="s">
        <v>55</v>
      </c>
      <c r="Y79" s="14" t="s">
        <v>55</v>
      </c>
    </row>
    <row r="80" spans="1:25" x14ac:dyDescent="0.15">
      <c r="A80" s="4"/>
      <c r="B80" s="4"/>
      <c r="C80" s="4"/>
      <c r="D80" s="4"/>
      <c r="E80" s="4"/>
      <c r="F80" s="4"/>
      <c r="G80" s="4"/>
      <c r="H80" s="4"/>
      <c r="I80" s="4"/>
      <c r="J80" s="4"/>
      <c r="K80" s="4"/>
      <c r="L80" s="4"/>
      <c r="M80" s="4"/>
      <c r="N80" s="4"/>
      <c r="O80" s="4"/>
      <c r="P80" s="4"/>
      <c r="Q80" s="4"/>
      <c r="R80" s="4"/>
      <c r="S80" s="4"/>
      <c r="T80" s="4"/>
      <c r="U80" s="4"/>
      <c r="V80" s="4"/>
      <c r="W80" s="4"/>
      <c r="X80" s="4"/>
      <c r="Y80" s="4"/>
    </row>
    <row r="81" spans="1:25" x14ac:dyDescent="0.15">
      <c r="A81" s="9" t="s">
        <v>959</v>
      </c>
      <c r="B81" s="4"/>
      <c r="C81" s="4"/>
      <c r="D81" s="4"/>
      <c r="E81" s="4"/>
      <c r="F81" s="4"/>
      <c r="G81" s="4"/>
      <c r="H81" s="4"/>
      <c r="I81" s="4"/>
      <c r="J81" s="4"/>
      <c r="K81" s="4"/>
      <c r="L81" s="4"/>
      <c r="M81" s="4"/>
      <c r="N81" s="4"/>
      <c r="O81" s="4"/>
      <c r="P81" s="4"/>
      <c r="Q81" s="4"/>
      <c r="R81" s="4"/>
      <c r="S81" s="4"/>
      <c r="T81" s="4"/>
      <c r="U81" s="4"/>
      <c r="V81" s="4"/>
      <c r="W81" s="4"/>
      <c r="X81" s="4"/>
      <c r="Y81" s="4"/>
    </row>
    <row r="82" spans="1:25" ht="12" x14ac:dyDescent="0.15">
      <c r="A82" s="4" t="s">
        <v>936</v>
      </c>
      <c r="B82" s="19" t="s">
        <v>55</v>
      </c>
      <c r="C82" s="19" t="s">
        <v>55</v>
      </c>
      <c r="D82" s="19" t="s">
        <v>55</v>
      </c>
      <c r="E82" s="19" t="s">
        <v>55</v>
      </c>
      <c r="F82" s="19" t="s">
        <v>55</v>
      </c>
      <c r="G82" s="19" t="s">
        <v>55</v>
      </c>
      <c r="H82" s="19" t="s">
        <v>55</v>
      </c>
      <c r="I82" s="19" t="s">
        <v>55</v>
      </c>
      <c r="J82" s="19" t="s">
        <v>55</v>
      </c>
      <c r="K82" s="19" t="s">
        <v>55</v>
      </c>
      <c r="L82" s="19" t="s">
        <v>55</v>
      </c>
      <c r="M82" s="19">
        <v>47.472000000000001</v>
      </c>
      <c r="N82" s="19">
        <v>65.902000000000001</v>
      </c>
      <c r="O82" s="19">
        <v>54.383000000000003</v>
      </c>
      <c r="P82" s="19">
        <v>67.656000000000006</v>
      </c>
      <c r="Q82" s="19">
        <v>97.037000000000006</v>
      </c>
      <c r="R82" s="19">
        <v>105.545</v>
      </c>
      <c r="S82" s="19">
        <v>89.864000000000004</v>
      </c>
      <c r="T82" s="19">
        <v>73.701999999999998</v>
      </c>
      <c r="U82" s="19">
        <v>79.061000000000007</v>
      </c>
      <c r="V82" s="19">
        <v>67.7</v>
      </c>
      <c r="W82" s="19">
        <v>55.335000000000001</v>
      </c>
      <c r="X82" s="19">
        <v>58.808</v>
      </c>
      <c r="Y82" s="19">
        <v>63.320999999999998</v>
      </c>
    </row>
    <row r="83" spans="1:25" ht="12" x14ac:dyDescent="0.15">
      <c r="A83" s="4" t="s">
        <v>937</v>
      </c>
      <c r="B83" s="19" t="s">
        <v>55</v>
      </c>
      <c r="C83" s="19" t="s">
        <v>55</v>
      </c>
      <c r="D83" s="19" t="s">
        <v>55</v>
      </c>
      <c r="E83" s="19" t="s">
        <v>55</v>
      </c>
      <c r="F83" s="19" t="s">
        <v>55</v>
      </c>
      <c r="G83" s="19" t="s">
        <v>55</v>
      </c>
      <c r="H83" s="19" t="s">
        <v>55</v>
      </c>
      <c r="I83" s="19" t="s">
        <v>55</v>
      </c>
      <c r="J83" s="19" t="s">
        <v>55</v>
      </c>
      <c r="K83" s="19" t="s">
        <v>55</v>
      </c>
      <c r="L83" s="19" t="s">
        <v>55</v>
      </c>
      <c r="M83" s="19">
        <v>24.87</v>
      </c>
      <c r="N83" s="19">
        <v>41.5</v>
      </c>
      <c r="O83" s="19">
        <v>47.1</v>
      </c>
      <c r="P83" s="19">
        <v>45.371000000000002</v>
      </c>
      <c r="Q83" s="19">
        <v>33.805</v>
      </c>
      <c r="R83" s="19">
        <v>42.249000000000002</v>
      </c>
      <c r="S83" s="19">
        <v>35.957999999999998</v>
      </c>
      <c r="T83" s="19">
        <v>44.252000000000002</v>
      </c>
      <c r="U83" s="19">
        <v>42.438000000000002</v>
      </c>
      <c r="V83" s="19">
        <v>43.335999999999999</v>
      </c>
      <c r="W83" s="19">
        <v>40.686999999999998</v>
      </c>
      <c r="X83" s="19">
        <v>41.215000000000003</v>
      </c>
      <c r="Y83" s="19">
        <v>53.734000000000002</v>
      </c>
    </row>
    <row r="84" spans="1:25" ht="12" x14ac:dyDescent="0.15">
      <c r="A84" s="4" t="s">
        <v>938</v>
      </c>
      <c r="B84" s="19" t="s">
        <v>55</v>
      </c>
      <c r="C84" s="19" t="s">
        <v>55</v>
      </c>
      <c r="D84" s="19" t="s">
        <v>55</v>
      </c>
      <c r="E84" s="19" t="s">
        <v>55</v>
      </c>
      <c r="F84" s="19" t="s">
        <v>55</v>
      </c>
      <c r="G84" s="19" t="s">
        <v>55</v>
      </c>
      <c r="H84" s="19" t="s">
        <v>55</v>
      </c>
      <c r="I84" s="19" t="s">
        <v>55</v>
      </c>
      <c r="J84" s="19" t="s">
        <v>55</v>
      </c>
      <c r="K84" s="19" t="s">
        <v>55</v>
      </c>
      <c r="L84" s="19" t="s">
        <v>55</v>
      </c>
      <c r="M84" s="19">
        <v>11.86</v>
      </c>
      <c r="N84" s="19">
        <v>16.747</v>
      </c>
      <c r="O84" s="19">
        <v>17.896000000000001</v>
      </c>
      <c r="P84" s="19">
        <v>19.338000000000001</v>
      </c>
      <c r="Q84" s="19">
        <v>20.370999999999999</v>
      </c>
      <c r="R84" s="19">
        <v>25.044</v>
      </c>
      <c r="S84" s="19">
        <v>33.01</v>
      </c>
      <c r="T84" s="19">
        <v>18.036000000000001</v>
      </c>
      <c r="U84" s="19">
        <v>42.283000000000001</v>
      </c>
      <c r="V84" s="19">
        <v>45.238</v>
      </c>
      <c r="W84" s="19">
        <v>56.091999999999999</v>
      </c>
      <c r="X84" s="19">
        <v>65.013999999999996</v>
      </c>
      <c r="Y84" s="19">
        <v>88.51</v>
      </c>
    </row>
    <row r="85" spans="1:25" ht="12" x14ac:dyDescent="0.15">
      <c r="A85" s="4" t="s">
        <v>939</v>
      </c>
      <c r="B85" s="19" t="s">
        <v>55</v>
      </c>
      <c r="C85" s="19" t="s">
        <v>55</v>
      </c>
      <c r="D85" s="19" t="s">
        <v>55</v>
      </c>
      <c r="E85" s="19" t="s">
        <v>55</v>
      </c>
      <c r="F85" s="19" t="s">
        <v>55</v>
      </c>
      <c r="G85" s="19" t="s">
        <v>55</v>
      </c>
      <c r="H85" s="19" t="s">
        <v>55</v>
      </c>
      <c r="I85" s="19" t="s">
        <v>55</v>
      </c>
      <c r="J85" s="19" t="s">
        <v>55</v>
      </c>
      <c r="K85" s="19" t="s">
        <v>55</v>
      </c>
      <c r="L85" s="19" t="s">
        <v>55</v>
      </c>
      <c r="M85" s="19">
        <v>11.771000000000001</v>
      </c>
      <c r="N85" s="19">
        <v>12.739000000000001</v>
      </c>
      <c r="O85" s="19">
        <v>19.745000000000001</v>
      </c>
      <c r="P85" s="19">
        <v>15.151999999999999</v>
      </c>
      <c r="Q85" s="19">
        <v>10.398999999999999</v>
      </c>
      <c r="R85" s="19">
        <v>16.312000000000001</v>
      </c>
      <c r="S85" s="19">
        <v>12.666</v>
      </c>
      <c r="T85" s="19">
        <v>16.05</v>
      </c>
      <c r="U85" s="19">
        <v>8.4540000000000006</v>
      </c>
      <c r="V85" s="19">
        <v>6.8540000000000001</v>
      </c>
      <c r="W85" s="19">
        <v>14.135999999999999</v>
      </c>
      <c r="X85" s="19">
        <v>13.743</v>
      </c>
      <c r="Y85" s="19">
        <v>14.724</v>
      </c>
    </row>
    <row r="86" spans="1:25" ht="12" x14ac:dyDescent="0.15">
      <c r="A86" s="4" t="s">
        <v>940</v>
      </c>
      <c r="B86" s="19" t="s">
        <v>55</v>
      </c>
      <c r="C86" s="19" t="s">
        <v>55</v>
      </c>
      <c r="D86" s="19">
        <v>63.726999999999997</v>
      </c>
      <c r="E86" s="19">
        <v>62.487000000000002</v>
      </c>
      <c r="F86" s="19">
        <v>62.79</v>
      </c>
      <c r="G86" s="19" t="s">
        <v>55</v>
      </c>
      <c r="H86" s="19" t="s">
        <v>55</v>
      </c>
      <c r="I86" s="19" t="s">
        <v>55</v>
      </c>
      <c r="J86" s="19" t="s">
        <v>55</v>
      </c>
      <c r="K86" s="19" t="s">
        <v>55</v>
      </c>
      <c r="L86" s="19" t="s">
        <v>55</v>
      </c>
      <c r="M86" s="19">
        <v>41.533000000000001</v>
      </c>
      <c r="N86" s="19">
        <v>50.747999999999998</v>
      </c>
      <c r="O86" s="19">
        <v>48.722999999999999</v>
      </c>
      <c r="P86" s="19">
        <v>59.67</v>
      </c>
      <c r="Q86" s="19">
        <v>72.841999999999999</v>
      </c>
      <c r="R86" s="19">
        <v>69.513000000000005</v>
      </c>
      <c r="S86" s="19">
        <v>67.570999999999998</v>
      </c>
      <c r="T86" s="19">
        <v>88.13</v>
      </c>
      <c r="U86" s="19">
        <v>47.94</v>
      </c>
      <c r="V86" s="19">
        <v>37.691000000000003</v>
      </c>
      <c r="W86" s="19">
        <v>34.57</v>
      </c>
      <c r="X86" s="19">
        <v>35.29</v>
      </c>
      <c r="Y86" s="19">
        <v>24.042999999999999</v>
      </c>
    </row>
    <row r="87" spans="1:25" ht="12" x14ac:dyDescent="0.15">
      <c r="A87" s="4" t="s">
        <v>941</v>
      </c>
      <c r="B87" s="19" t="s">
        <v>55</v>
      </c>
      <c r="C87" s="19" t="s">
        <v>55</v>
      </c>
      <c r="D87" s="19" t="s">
        <v>55</v>
      </c>
      <c r="E87" s="19" t="s">
        <v>55</v>
      </c>
      <c r="F87" s="19" t="s">
        <v>55</v>
      </c>
      <c r="G87" s="19" t="s">
        <v>55</v>
      </c>
      <c r="H87" s="19" t="s">
        <v>55</v>
      </c>
      <c r="I87" s="19" t="s">
        <v>55</v>
      </c>
      <c r="J87" s="19" t="s">
        <v>55</v>
      </c>
      <c r="K87" s="19" t="s">
        <v>55</v>
      </c>
      <c r="L87" s="19" t="s">
        <v>55</v>
      </c>
      <c r="M87" s="19">
        <v>6.4340000000000002</v>
      </c>
      <c r="N87" s="19">
        <v>8.2609999999999992</v>
      </c>
      <c r="O87" s="19">
        <v>8.3109999999999999</v>
      </c>
      <c r="P87" s="19">
        <v>9.6340000000000003</v>
      </c>
      <c r="Q87" s="19">
        <v>11.726000000000001</v>
      </c>
      <c r="R87" s="19">
        <v>12.757999999999999</v>
      </c>
      <c r="S87" s="19">
        <v>10.612</v>
      </c>
      <c r="T87" s="19">
        <v>0.35599999999999998</v>
      </c>
      <c r="U87" s="19">
        <v>0.65100000000000002</v>
      </c>
      <c r="V87" s="19">
        <v>0.53200000000000003</v>
      </c>
      <c r="W87" s="19">
        <v>3.0920000000000001</v>
      </c>
      <c r="X87" s="19">
        <v>0.16900000000000001</v>
      </c>
      <c r="Y87" s="19">
        <v>0.126</v>
      </c>
    </row>
    <row r="88" spans="1:25" ht="12" x14ac:dyDescent="0.15">
      <c r="A88" s="4" t="s">
        <v>952</v>
      </c>
      <c r="B88" s="19" t="s">
        <v>55</v>
      </c>
      <c r="C88" s="19" t="s">
        <v>55</v>
      </c>
      <c r="D88" s="19" t="s">
        <v>55</v>
      </c>
      <c r="E88" s="19" t="s">
        <v>55</v>
      </c>
      <c r="F88" s="19" t="s">
        <v>55</v>
      </c>
      <c r="G88" s="19" t="s">
        <v>55</v>
      </c>
      <c r="H88" s="19" t="s">
        <v>55</v>
      </c>
      <c r="I88" s="19" t="s">
        <v>55</v>
      </c>
      <c r="J88" s="19" t="s">
        <v>55</v>
      </c>
      <c r="K88" s="19" t="s">
        <v>55</v>
      </c>
      <c r="L88" s="19" t="s">
        <v>55</v>
      </c>
      <c r="M88" s="19" t="s">
        <v>55</v>
      </c>
      <c r="N88" s="19" t="s">
        <v>55</v>
      </c>
      <c r="O88" s="19" t="s">
        <v>55</v>
      </c>
      <c r="P88" s="19" t="s">
        <v>55</v>
      </c>
      <c r="Q88" s="19">
        <v>5.1109999999999998</v>
      </c>
      <c r="R88" s="19">
        <v>0.316</v>
      </c>
      <c r="S88" s="19">
        <v>0.111</v>
      </c>
      <c r="T88" s="19" t="s">
        <v>55</v>
      </c>
      <c r="U88" s="19" t="s">
        <v>55</v>
      </c>
      <c r="V88" s="19" t="s">
        <v>55</v>
      </c>
      <c r="W88" s="19" t="s">
        <v>55</v>
      </c>
      <c r="X88" s="19" t="s">
        <v>55</v>
      </c>
      <c r="Y88" s="19" t="s">
        <v>55</v>
      </c>
    </row>
    <row r="89" spans="1:25" ht="12" x14ac:dyDescent="0.15">
      <c r="A89" s="4" t="s">
        <v>944</v>
      </c>
      <c r="B89" s="19" t="s">
        <v>55</v>
      </c>
      <c r="C89" s="19" t="s">
        <v>55</v>
      </c>
      <c r="D89" s="19" t="s">
        <v>55</v>
      </c>
      <c r="E89" s="19" t="s">
        <v>55</v>
      </c>
      <c r="F89" s="19" t="s">
        <v>55</v>
      </c>
      <c r="G89" s="19">
        <v>62.863</v>
      </c>
      <c r="H89" s="19">
        <v>70.552000000000007</v>
      </c>
      <c r="I89" s="19">
        <v>91.269000000000005</v>
      </c>
      <c r="J89" s="19" t="s">
        <v>55</v>
      </c>
      <c r="K89" s="19" t="s">
        <v>55</v>
      </c>
      <c r="L89" s="19" t="s">
        <v>55</v>
      </c>
      <c r="M89" s="19" t="s">
        <v>55</v>
      </c>
      <c r="N89" s="19" t="s">
        <v>55</v>
      </c>
      <c r="O89" s="19" t="s">
        <v>55</v>
      </c>
      <c r="P89" s="19" t="s">
        <v>55</v>
      </c>
      <c r="Q89" s="19" t="s">
        <v>55</v>
      </c>
      <c r="R89" s="19" t="s">
        <v>55</v>
      </c>
      <c r="S89" s="19" t="s">
        <v>55</v>
      </c>
      <c r="T89" s="19" t="s">
        <v>55</v>
      </c>
      <c r="U89" s="19" t="s">
        <v>55</v>
      </c>
      <c r="V89" s="19" t="s">
        <v>55</v>
      </c>
      <c r="W89" s="19" t="s">
        <v>55</v>
      </c>
      <c r="X89" s="19" t="s">
        <v>55</v>
      </c>
      <c r="Y89" s="19" t="s">
        <v>55</v>
      </c>
    </row>
    <row r="90" spans="1:25" ht="12" x14ac:dyDescent="0.15">
      <c r="A90" s="9" t="s">
        <v>960</v>
      </c>
      <c r="B90" s="14" t="s">
        <v>55</v>
      </c>
      <c r="C90" s="14" t="s">
        <v>55</v>
      </c>
      <c r="D90" s="14">
        <v>63.726999999999997</v>
      </c>
      <c r="E90" s="14">
        <v>62.487000000000002</v>
      </c>
      <c r="F90" s="14">
        <v>62.79</v>
      </c>
      <c r="G90" s="14">
        <v>62.863</v>
      </c>
      <c r="H90" s="14">
        <v>70.552000000000007</v>
      </c>
      <c r="I90" s="14">
        <v>91.269000000000005</v>
      </c>
      <c r="J90" s="14" t="s">
        <v>55</v>
      </c>
      <c r="K90" s="14" t="s">
        <v>55</v>
      </c>
      <c r="L90" s="14" t="s">
        <v>55</v>
      </c>
      <c r="M90" s="14">
        <v>143.94</v>
      </c>
      <c r="N90" s="14">
        <v>195.89699999999999</v>
      </c>
      <c r="O90" s="14">
        <v>196.15799999999999</v>
      </c>
      <c r="P90" s="14">
        <v>216.821</v>
      </c>
      <c r="Q90" s="14">
        <v>251.291</v>
      </c>
      <c r="R90" s="14">
        <v>271.73700000000002</v>
      </c>
      <c r="S90" s="14">
        <v>249.792</v>
      </c>
      <c r="T90" s="14">
        <v>240.52600000000001</v>
      </c>
      <c r="U90" s="14">
        <v>220.827</v>
      </c>
      <c r="V90" s="14">
        <v>201.351</v>
      </c>
      <c r="W90" s="14">
        <v>203.91200000000001</v>
      </c>
      <c r="X90" s="14">
        <v>214.239</v>
      </c>
      <c r="Y90" s="14">
        <v>244.458</v>
      </c>
    </row>
    <row r="91" spans="1:25" x14ac:dyDescent="0.15">
      <c r="A91" s="4"/>
      <c r="B91" s="4"/>
      <c r="C91" s="4"/>
      <c r="D91" s="4"/>
      <c r="E91" s="4"/>
      <c r="F91" s="4"/>
      <c r="G91" s="4"/>
      <c r="H91" s="4"/>
      <c r="I91" s="4"/>
      <c r="J91" s="4"/>
      <c r="K91" s="4"/>
      <c r="L91" s="4"/>
      <c r="M91" s="4"/>
      <c r="N91" s="4"/>
      <c r="O91" s="4"/>
      <c r="P91" s="4"/>
      <c r="Q91" s="4"/>
      <c r="R91" s="4"/>
      <c r="S91" s="4"/>
      <c r="T91" s="4"/>
      <c r="U91" s="4"/>
      <c r="V91" s="4"/>
      <c r="W91" s="4"/>
      <c r="X91" s="4"/>
      <c r="Y91" s="4"/>
    </row>
    <row r="92" spans="1:25" x14ac:dyDescent="0.15">
      <c r="A92" s="9" t="s">
        <v>398</v>
      </c>
      <c r="B92" s="4"/>
      <c r="C92" s="4"/>
      <c r="D92" s="4"/>
      <c r="E92" s="4"/>
      <c r="F92" s="4"/>
      <c r="G92" s="4"/>
      <c r="H92" s="4"/>
      <c r="I92" s="4"/>
      <c r="J92" s="4"/>
      <c r="K92" s="4"/>
      <c r="L92" s="4"/>
      <c r="M92" s="4"/>
      <c r="N92" s="4"/>
      <c r="O92" s="4"/>
      <c r="P92" s="4"/>
      <c r="Q92" s="4"/>
      <c r="R92" s="4"/>
      <c r="S92" s="4"/>
      <c r="T92" s="4"/>
      <c r="U92" s="4"/>
      <c r="V92" s="4"/>
      <c r="W92" s="4"/>
      <c r="X92" s="4"/>
      <c r="Y92" s="4"/>
    </row>
    <row r="93" spans="1:25" ht="12" x14ac:dyDescent="0.15">
      <c r="A93" s="4" t="s">
        <v>940</v>
      </c>
      <c r="B93" s="19" t="s">
        <v>55</v>
      </c>
      <c r="C93" s="19" t="s">
        <v>55</v>
      </c>
      <c r="D93" s="19">
        <v>-32.200000000000003</v>
      </c>
      <c r="E93" s="19">
        <v>-40</v>
      </c>
      <c r="F93" s="19">
        <v>-57.2</v>
      </c>
      <c r="G93" s="19" t="s">
        <v>55</v>
      </c>
      <c r="H93" s="19" t="s">
        <v>55</v>
      </c>
      <c r="I93" s="19" t="s">
        <v>55</v>
      </c>
      <c r="J93" s="19" t="s">
        <v>55</v>
      </c>
      <c r="K93" s="19" t="s">
        <v>55</v>
      </c>
      <c r="L93" s="19" t="s">
        <v>55</v>
      </c>
      <c r="M93" s="19" t="s">
        <v>55</v>
      </c>
      <c r="N93" s="19" t="s">
        <v>55</v>
      </c>
      <c r="O93" s="19" t="s">
        <v>55</v>
      </c>
      <c r="P93" s="19" t="s">
        <v>55</v>
      </c>
      <c r="Q93" s="19" t="s">
        <v>55</v>
      </c>
      <c r="R93" s="19" t="s">
        <v>55</v>
      </c>
      <c r="S93" s="19" t="s">
        <v>55</v>
      </c>
      <c r="T93" s="19" t="s">
        <v>55</v>
      </c>
      <c r="U93" s="19" t="s">
        <v>55</v>
      </c>
      <c r="V93" s="19" t="s">
        <v>55</v>
      </c>
      <c r="W93" s="19" t="s">
        <v>55</v>
      </c>
      <c r="X93" s="19" t="s">
        <v>55</v>
      </c>
      <c r="Y93" s="19" t="s">
        <v>55</v>
      </c>
    </row>
    <row r="94" spans="1:25" ht="12" x14ac:dyDescent="0.15">
      <c r="A94" s="4" t="s">
        <v>944</v>
      </c>
      <c r="B94" s="19" t="s">
        <v>55</v>
      </c>
      <c r="C94" s="19" t="s">
        <v>55</v>
      </c>
      <c r="D94" s="19" t="s">
        <v>55</v>
      </c>
      <c r="E94" s="19" t="s">
        <v>55</v>
      </c>
      <c r="F94" s="19" t="s">
        <v>55</v>
      </c>
      <c r="G94" s="19">
        <v>-53.5</v>
      </c>
      <c r="H94" s="19">
        <v>-190.7</v>
      </c>
      <c r="I94" s="19">
        <v>-186.7</v>
      </c>
      <c r="J94" s="19" t="s">
        <v>55</v>
      </c>
      <c r="K94" s="19" t="s">
        <v>55</v>
      </c>
      <c r="L94" s="19" t="s">
        <v>55</v>
      </c>
      <c r="M94" s="19" t="s">
        <v>55</v>
      </c>
      <c r="N94" s="19" t="s">
        <v>55</v>
      </c>
      <c r="O94" s="19" t="s">
        <v>55</v>
      </c>
      <c r="P94" s="19" t="s">
        <v>55</v>
      </c>
      <c r="Q94" s="19" t="s">
        <v>55</v>
      </c>
      <c r="R94" s="19" t="s">
        <v>55</v>
      </c>
      <c r="S94" s="19" t="s">
        <v>55</v>
      </c>
      <c r="T94" s="19" t="s">
        <v>55</v>
      </c>
      <c r="U94" s="19" t="s">
        <v>55</v>
      </c>
      <c r="V94" s="19" t="s">
        <v>55</v>
      </c>
      <c r="W94" s="19" t="s">
        <v>55</v>
      </c>
      <c r="X94" s="19" t="s">
        <v>55</v>
      </c>
      <c r="Y94" s="19" t="s">
        <v>55</v>
      </c>
    </row>
    <row r="95" spans="1:25" ht="12" x14ac:dyDescent="0.15">
      <c r="A95" s="9" t="s">
        <v>961</v>
      </c>
      <c r="B95" s="14" t="s">
        <v>55</v>
      </c>
      <c r="C95" s="14" t="s">
        <v>55</v>
      </c>
      <c r="D95" s="14">
        <v>-32.200000000000003</v>
      </c>
      <c r="E95" s="14">
        <v>-40</v>
      </c>
      <c r="F95" s="14">
        <v>-57.2</v>
      </c>
      <c r="G95" s="14">
        <v>-53.5</v>
      </c>
      <c r="H95" s="14">
        <v>-190.7</v>
      </c>
      <c r="I95" s="14">
        <v>-186.7</v>
      </c>
      <c r="J95" s="14" t="s">
        <v>55</v>
      </c>
      <c r="K95" s="14" t="s">
        <v>55</v>
      </c>
      <c r="L95" s="14" t="s">
        <v>55</v>
      </c>
      <c r="M95" s="14" t="s">
        <v>55</v>
      </c>
      <c r="N95" s="14" t="s">
        <v>55</v>
      </c>
      <c r="O95" s="14" t="s">
        <v>55</v>
      </c>
      <c r="P95" s="14" t="s">
        <v>55</v>
      </c>
      <c r="Q95" s="14" t="s">
        <v>55</v>
      </c>
      <c r="R95" s="14" t="s">
        <v>55</v>
      </c>
      <c r="S95" s="14" t="s">
        <v>55</v>
      </c>
      <c r="T95" s="14" t="s">
        <v>55</v>
      </c>
      <c r="U95" s="14" t="s">
        <v>55</v>
      </c>
      <c r="V95" s="14" t="s">
        <v>55</v>
      </c>
      <c r="W95" s="14" t="s">
        <v>55</v>
      </c>
      <c r="X95" s="14" t="s">
        <v>55</v>
      </c>
      <c r="Y95" s="14" t="s">
        <v>55</v>
      </c>
    </row>
    <row r="96" spans="1:25" x14ac:dyDescent="0.15">
      <c r="A96" s="4"/>
      <c r="B96" s="4"/>
      <c r="C96" s="4"/>
      <c r="D96" s="4"/>
      <c r="E96" s="4"/>
      <c r="F96" s="4"/>
      <c r="G96" s="4"/>
      <c r="H96" s="4"/>
      <c r="I96" s="4"/>
      <c r="J96" s="4"/>
      <c r="K96" s="4"/>
      <c r="L96" s="4"/>
      <c r="M96" s="4"/>
      <c r="N96" s="4"/>
      <c r="O96" s="4"/>
      <c r="P96" s="4"/>
      <c r="Q96" s="4"/>
      <c r="R96" s="4"/>
      <c r="S96" s="4"/>
      <c r="T96" s="4"/>
      <c r="U96" s="4"/>
      <c r="V96" s="4"/>
      <c r="W96" s="4"/>
      <c r="X96" s="4"/>
      <c r="Y96" s="4"/>
    </row>
    <row r="97" spans="1:255" x14ac:dyDescent="0.15">
      <c r="A97" s="4"/>
      <c r="B97" s="4" t="s">
        <v>62</v>
      </c>
      <c r="C97" s="4" t="s">
        <v>62</v>
      </c>
      <c r="D97" s="4" t="s">
        <v>62</v>
      </c>
      <c r="E97" s="4" t="s">
        <v>62</v>
      </c>
      <c r="F97" s="4" t="s">
        <v>62</v>
      </c>
      <c r="G97" s="4" t="s">
        <v>62</v>
      </c>
      <c r="H97" s="4" t="s">
        <v>62</v>
      </c>
      <c r="I97" s="4" t="s">
        <v>62</v>
      </c>
      <c r="J97" s="4" t="s">
        <v>62</v>
      </c>
      <c r="K97" s="4" t="s">
        <v>62</v>
      </c>
      <c r="L97" s="4" t="s">
        <v>62</v>
      </c>
      <c r="M97" s="4" t="s">
        <v>62</v>
      </c>
      <c r="N97" s="4" t="s">
        <v>62</v>
      </c>
      <c r="O97" s="4" t="s">
        <v>62</v>
      </c>
      <c r="P97" s="4" t="s">
        <v>62</v>
      </c>
      <c r="Q97" s="4" t="s">
        <v>62</v>
      </c>
      <c r="R97" s="4" t="s">
        <v>62</v>
      </c>
      <c r="S97" s="4" t="s">
        <v>62</v>
      </c>
      <c r="T97" s="4" t="s">
        <v>62</v>
      </c>
      <c r="U97" s="4" t="s">
        <v>62</v>
      </c>
      <c r="V97" s="4" t="s">
        <v>62</v>
      </c>
      <c r="W97" s="4" t="s">
        <v>62</v>
      </c>
      <c r="X97" s="4" t="s">
        <v>62</v>
      </c>
      <c r="Y97" s="4" t="s">
        <v>62</v>
      </c>
    </row>
    <row r="98" spans="1:255" x14ac:dyDescent="0.15">
      <c r="A98" s="4" t="s">
        <v>213</v>
      </c>
      <c r="B98" s="33">
        <v>36951</v>
      </c>
      <c r="C98" s="33">
        <v>37799</v>
      </c>
      <c r="D98" s="33">
        <v>38168</v>
      </c>
      <c r="E98" s="33">
        <v>38533</v>
      </c>
      <c r="F98" s="33">
        <v>38898</v>
      </c>
      <c r="G98" s="33">
        <v>39262</v>
      </c>
      <c r="H98" s="33">
        <v>39626</v>
      </c>
      <c r="I98" s="33">
        <v>39626</v>
      </c>
      <c r="J98" s="33">
        <v>40359</v>
      </c>
      <c r="K98" s="33">
        <v>40359</v>
      </c>
      <c r="L98" s="33">
        <v>41026</v>
      </c>
      <c r="M98" s="33">
        <v>41351</v>
      </c>
      <c r="N98" s="33">
        <v>41351</v>
      </c>
      <c r="O98" s="33">
        <v>42142</v>
      </c>
      <c r="P98" s="33">
        <v>42481</v>
      </c>
      <c r="Q98" s="33">
        <v>42852</v>
      </c>
      <c r="R98" s="33">
        <v>43209</v>
      </c>
      <c r="S98" s="33">
        <v>43209</v>
      </c>
      <c r="T98" s="33">
        <v>43524</v>
      </c>
      <c r="U98" s="33">
        <v>43893</v>
      </c>
      <c r="V98" s="33">
        <v>44259</v>
      </c>
      <c r="W98" s="33">
        <v>44624</v>
      </c>
      <c r="X98" s="33">
        <v>44988</v>
      </c>
      <c r="Y98" s="33">
        <v>44988</v>
      </c>
    </row>
    <row r="99" spans="1:255" x14ac:dyDescent="0.15">
      <c r="A99" s="11"/>
      <c r="B99" s="11"/>
      <c r="C99" s="11"/>
      <c r="D99" s="11"/>
      <c r="E99" s="11"/>
      <c r="F99" s="11"/>
      <c r="G99" s="11"/>
      <c r="H99" s="11"/>
      <c r="I99" s="11"/>
      <c r="J99" s="11"/>
      <c r="K99" s="11"/>
      <c r="L99" s="11"/>
      <c r="M99" s="11"/>
      <c r="N99" s="11"/>
      <c r="O99" s="11"/>
      <c r="P99" s="11"/>
      <c r="Q99" s="11"/>
      <c r="R99" s="11"/>
      <c r="S99" s="11"/>
      <c r="T99" s="11"/>
      <c r="U99" s="11"/>
      <c r="V99" s="11"/>
      <c r="W99" s="11"/>
      <c r="X99" s="11"/>
      <c r="Y99" s="11"/>
    </row>
    <row r="101" spans="1:255" x14ac:dyDescent="0.15">
      <c r="A101" s="6" t="s">
        <v>962</v>
      </c>
      <c r="B101" s="6"/>
      <c r="C101" s="6"/>
      <c r="D101" s="6"/>
      <c r="E101" s="6"/>
      <c r="F101" s="6"/>
      <c r="G101" s="6"/>
      <c r="H101" s="6"/>
      <c r="I101" s="6"/>
      <c r="J101" s="6"/>
      <c r="K101" s="6"/>
      <c r="L101" s="6"/>
      <c r="M101" s="6"/>
      <c r="N101" s="6"/>
      <c r="O101" s="6"/>
      <c r="P101" s="6"/>
      <c r="Q101" s="6"/>
      <c r="R101" s="6"/>
      <c r="S101" s="6"/>
      <c r="T101" s="6"/>
      <c r="U101" s="6"/>
      <c r="V101" s="6"/>
      <c r="W101" s="6"/>
      <c r="X101" s="6"/>
      <c r="Y101" s="6"/>
      <c r="Z101" s="68"/>
      <c r="AA101" s="68"/>
      <c r="AB101" s="68"/>
      <c r="AC101" s="68"/>
      <c r="AD101" s="68"/>
      <c r="AE101" s="68"/>
      <c r="AF101" s="68"/>
      <c r="AG101" s="68"/>
      <c r="AH101" s="68"/>
      <c r="AI101" s="68"/>
      <c r="AJ101" s="68"/>
      <c r="AK101" s="68"/>
      <c r="AL101" s="68"/>
      <c r="AM101" s="68"/>
      <c r="AN101" s="68"/>
      <c r="AO101" s="68"/>
      <c r="AP101" s="68"/>
      <c r="AQ101" s="68"/>
      <c r="AR101" s="68"/>
      <c r="AS101" s="68"/>
      <c r="AT101" s="68"/>
      <c r="AU101" s="68"/>
      <c r="AV101" s="68"/>
      <c r="AW101" s="68"/>
      <c r="AX101" s="68"/>
      <c r="AY101" s="68"/>
      <c r="AZ101" s="68"/>
      <c r="BA101" s="68"/>
      <c r="BB101" s="68"/>
      <c r="BC101" s="68"/>
      <c r="BD101" s="68"/>
      <c r="BE101" s="68"/>
      <c r="BF101" s="68"/>
      <c r="BG101" s="68"/>
      <c r="BH101" s="68"/>
      <c r="BI101" s="68"/>
      <c r="BJ101" s="68"/>
      <c r="BK101" s="68"/>
      <c r="BL101" s="68"/>
      <c r="BM101" s="68"/>
      <c r="BN101" s="68"/>
      <c r="BO101" s="68"/>
      <c r="BP101" s="68"/>
      <c r="BQ101" s="68"/>
      <c r="BR101" s="68"/>
      <c r="BS101" s="68"/>
      <c r="BT101" s="68"/>
      <c r="BU101" s="68"/>
      <c r="BV101" s="68"/>
      <c r="BW101" s="68"/>
      <c r="BX101" s="68"/>
      <c r="BY101" s="68"/>
      <c r="BZ101" s="68"/>
      <c r="CA101" s="68"/>
      <c r="CB101" s="68"/>
      <c r="CC101" s="68"/>
      <c r="CD101" s="68"/>
      <c r="CE101" s="68"/>
      <c r="CF101" s="68"/>
      <c r="CG101" s="68"/>
      <c r="CH101" s="68"/>
      <c r="CI101" s="68"/>
      <c r="CJ101" s="68"/>
      <c r="CK101" s="68"/>
      <c r="CL101" s="68"/>
      <c r="CM101" s="68"/>
      <c r="CN101" s="68"/>
      <c r="CO101" s="68"/>
      <c r="CP101" s="68"/>
      <c r="CQ101" s="68"/>
      <c r="CR101" s="68"/>
      <c r="CS101" s="68"/>
      <c r="CT101" s="68"/>
      <c r="CU101" s="68"/>
      <c r="CV101" s="68"/>
      <c r="CW101" s="68"/>
      <c r="CX101" s="68"/>
      <c r="CY101" s="68"/>
      <c r="CZ101" s="68"/>
      <c r="DA101" s="68"/>
      <c r="DB101" s="68"/>
      <c r="DC101" s="68"/>
      <c r="DD101" s="68"/>
      <c r="DE101" s="68"/>
      <c r="DF101" s="68"/>
      <c r="DG101" s="68"/>
      <c r="DH101" s="68"/>
      <c r="DI101" s="68"/>
      <c r="DJ101" s="68"/>
      <c r="DK101" s="68"/>
      <c r="DL101" s="68"/>
      <c r="DM101" s="68"/>
      <c r="DN101" s="68"/>
      <c r="DO101" s="68"/>
      <c r="DP101" s="68"/>
      <c r="DQ101" s="68"/>
      <c r="DR101" s="68"/>
      <c r="DS101" s="68"/>
      <c r="DT101" s="68"/>
      <c r="DU101" s="68"/>
      <c r="DV101" s="68"/>
      <c r="DW101" s="68"/>
      <c r="DX101" s="68"/>
      <c r="DY101" s="68"/>
      <c r="DZ101" s="68"/>
      <c r="EA101" s="68"/>
      <c r="EB101" s="68"/>
      <c r="EC101" s="68"/>
      <c r="ED101" s="68"/>
      <c r="EE101" s="68"/>
      <c r="EF101" s="68"/>
      <c r="EG101" s="68"/>
      <c r="EH101" s="68"/>
      <c r="EI101" s="68"/>
      <c r="EJ101" s="68"/>
      <c r="EK101" s="68"/>
      <c r="EL101" s="68"/>
      <c r="EM101" s="68"/>
      <c r="EN101" s="68"/>
      <c r="EO101" s="68"/>
      <c r="EP101" s="68"/>
      <c r="EQ101" s="68"/>
      <c r="ER101" s="68"/>
      <c r="ES101" s="68"/>
      <c r="ET101" s="68"/>
      <c r="EU101" s="68"/>
      <c r="EV101" s="68"/>
      <c r="EW101" s="68"/>
      <c r="EX101" s="68"/>
      <c r="EY101" s="68"/>
      <c r="EZ101" s="68"/>
      <c r="FA101" s="68"/>
      <c r="FB101" s="68"/>
      <c r="FC101" s="68"/>
      <c r="FD101" s="68"/>
      <c r="FE101" s="68"/>
      <c r="FF101" s="68"/>
      <c r="FG101" s="68"/>
      <c r="FH101" s="68"/>
      <c r="FI101" s="68"/>
      <c r="FJ101" s="68"/>
      <c r="FK101" s="68"/>
      <c r="FL101" s="68"/>
      <c r="FM101" s="68"/>
      <c r="FN101" s="68"/>
      <c r="FO101" s="68"/>
      <c r="FP101" s="68"/>
      <c r="FQ101" s="68"/>
      <c r="FR101" s="68"/>
      <c r="FS101" s="68"/>
      <c r="FT101" s="68"/>
      <c r="FU101" s="68"/>
      <c r="FV101" s="68"/>
      <c r="FW101" s="68"/>
      <c r="FX101" s="68"/>
      <c r="FY101" s="68"/>
      <c r="FZ101" s="68"/>
      <c r="GA101" s="68"/>
      <c r="GB101" s="68"/>
      <c r="GC101" s="68"/>
      <c r="GD101" s="68"/>
      <c r="GE101" s="68"/>
      <c r="GF101" s="68"/>
      <c r="GG101" s="68"/>
      <c r="GH101" s="68"/>
      <c r="GI101" s="68"/>
      <c r="GJ101" s="68"/>
      <c r="GK101" s="68"/>
      <c r="GL101" s="68"/>
      <c r="GM101" s="68"/>
      <c r="GN101" s="68"/>
      <c r="GO101" s="68"/>
      <c r="GP101" s="68"/>
      <c r="GQ101" s="68"/>
      <c r="GR101" s="68"/>
      <c r="GS101" s="68"/>
      <c r="GT101" s="68"/>
      <c r="GU101" s="68"/>
      <c r="GV101" s="68"/>
      <c r="GW101" s="68"/>
      <c r="GX101" s="68"/>
      <c r="GY101" s="68"/>
      <c r="GZ101" s="68"/>
      <c r="HA101" s="68"/>
      <c r="HB101" s="68"/>
      <c r="HC101" s="68"/>
      <c r="HD101" s="68"/>
      <c r="HE101" s="68"/>
      <c r="HF101" s="68"/>
      <c r="HG101" s="68"/>
      <c r="HH101" s="68"/>
      <c r="HI101" s="68"/>
      <c r="HJ101" s="68"/>
      <c r="HK101" s="68"/>
      <c r="HL101" s="68"/>
      <c r="HM101" s="68"/>
      <c r="HN101" s="68"/>
      <c r="HO101" s="68"/>
      <c r="HP101" s="68"/>
      <c r="HQ101" s="68"/>
      <c r="HR101" s="68"/>
      <c r="HS101" s="68"/>
      <c r="HT101" s="68"/>
      <c r="HU101" s="68"/>
      <c r="HV101" s="68"/>
      <c r="HW101" s="68"/>
      <c r="HX101" s="68"/>
      <c r="HY101" s="68"/>
      <c r="HZ101" s="68"/>
      <c r="IA101" s="68"/>
      <c r="IB101" s="68"/>
      <c r="IC101" s="68"/>
      <c r="ID101" s="68"/>
      <c r="IE101" s="68"/>
      <c r="IF101" s="68"/>
      <c r="IG101" s="68"/>
      <c r="IH101" s="68"/>
      <c r="II101" s="68"/>
      <c r="IJ101" s="68"/>
      <c r="IK101" s="68"/>
      <c r="IL101" s="68"/>
      <c r="IM101" s="68"/>
      <c r="IN101" s="68"/>
      <c r="IO101" s="68"/>
      <c r="IP101" s="68"/>
      <c r="IQ101" s="68"/>
      <c r="IR101" s="68"/>
      <c r="IS101" s="68"/>
      <c r="IT101" s="68"/>
      <c r="IU101" s="68"/>
    </row>
    <row r="102" spans="1:255" ht="36" x14ac:dyDescent="0.15">
      <c r="A102" s="7" t="s">
        <v>16</v>
      </c>
      <c r="B102" s="12" t="s">
        <v>122</v>
      </c>
      <c r="C102" s="12" t="s">
        <v>123</v>
      </c>
      <c r="D102" s="12" t="s">
        <v>124</v>
      </c>
      <c r="E102" s="12" t="s">
        <v>125</v>
      </c>
      <c r="F102" s="12" t="s">
        <v>126</v>
      </c>
      <c r="G102" s="12" t="s">
        <v>127</v>
      </c>
      <c r="H102" s="12" t="s">
        <v>128</v>
      </c>
      <c r="I102" s="12" t="s">
        <v>129</v>
      </c>
      <c r="J102" s="12" t="s">
        <v>130</v>
      </c>
      <c r="K102" s="12" t="s">
        <v>131</v>
      </c>
      <c r="L102" s="12" t="s">
        <v>132</v>
      </c>
      <c r="M102" s="12" t="s">
        <v>133</v>
      </c>
      <c r="N102" s="12" t="s">
        <v>134</v>
      </c>
      <c r="O102" s="12" t="s">
        <v>135</v>
      </c>
      <c r="P102" s="12" t="s">
        <v>136</v>
      </c>
      <c r="Q102" s="12" t="s">
        <v>137</v>
      </c>
      <c r="R102" s="12" t="s">
        <v>138</v>
      </c>
      <c r="S102" s="12" t="s">
        <v>139</v>
      </c>
      <c r="T102" s="12" t="s">
        <v>140</v>
      </c>
      <c r="U102" s="12" t="s">
        <v>141</v>
      </c>
      <c r="V102" s="12" t="s">
        <v>142</v>
      </c>
      <c r="W102" s="12" t="s">
        <v>143</v>
      </c>
      <c r="X102" s="12" t="s">
        <v>144</v>
      </c>
      <c r="Y102" s="12" t="s">
        <v>145</v>
      </c>
    </row>
    <row r="103" spans="1:255" ht="12" x14ac:dyDescent="0.15">
      <c r="A103" s="8" t="s">
        <v>48</v>
      </c>
      <c r="B103" s="13" t="s">
        <v>49</v>
      </c>
      <c r="C103" s="13" t="s">
        <v>49</v>
      </c>
      <c r="D103" s="13" t="s">
        <v>49</v>
      </c>
      <c r="E103" s="13" t="s">
        <v>49</v>
      </c>
      <c r="F103" s="13" t="s">
        <v>49</v>
      </c>
      <c r="G103" s="13" t="s">
        <v>49</v>
      </c>
      <c r="H103" s="13" t="s">
        <v>49</v>
      </c>
      <c r="I103" s="13" t="s">
        <v>49</v>
      </c>
      <c r="J103" s="13" t="s">
        <v>49</v>
      </c>
      <c r="K103" s="13" t="s">
        <v>49</v>
      </c>
      <c r="L103" s="13" t="s">
        <v>49</v>
      </c>
      <c r="M103" s="13" t="s">
        <v>49</v>
      </c>
      <c r="N103" s="13" t="s">
        <v>49</v>
      </c>
      <c r="O103" s="13" t="s">
        <v>49</v>
      </c>
      <c r="P103" s="13" t="s">
        <v>49</v>
      </c>
      <c r="Q103" s="13" t="s">
        <v>49</v>
      </c>
      <c r="R103" s="13" t="s">
        <v>49</v>
      </c>
      <c r="S103" s="13" t="s">
        <v>49</v>
      </c>
      <c r="T103" s="13" t="s">
        <v>49</v>
      </c>
      <c r="U103" s="13" t="s">
        <v>49</v>
      </c>
      <c r="V103" s="13" t="s">
        <v>49</v>
      </c>
      <c r="W103" s="13" t="s">
        <v>49</v>
      </c>
      <c r="X103" s="13" t="s">
        <v>49</v>
      </c>
      <c r="Y103" s="13" t="s">
        <v>49</v>
      </c>
    </row>
    <row r="104" spans="1:255" x14ac:dyDescent="0.15">
      <c r="A104" s="9" t="s">
        <v>935</v>
      </c>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5" x14ac:dyDescent="0.15">
      <c r="A105" s="4" t="s">
        <v>963</v>
      </c>
      <c r="B105" s="19">
        <v>98.748000000000005</v>
      </c>
      <c r="C105" s="19">
        <v>118.187</v>
      </c>
      <c r="D105" s="19">
        <v>108.702</v>
      </c>
      <c r="E105" s="19">
        <v>371.45299999999997</v>
      </c>
      <c r="F105" s="19">
        <v>216.82</v>
      </c>
      <c r="G105" s="19">
        <v>158.846</v>
      </c>
      <c r="H105" s="19">
        <v>434.411</v>
      </c>
      <c r="I105" s="19">
        <v>585.35199999999998</v>
      </c>
      <c r="J105" s="19">
        <v>647.28300000000002</v>
      </c>
      <c r="K105" s="19">
        <v>1162.69</v>
      </c>
      <c r="L105" s="19">
        <v>250.73</v>
      </c>
      <c r="M105" s="19">
        <v>216.02799999999999</v>
      </c>
      <c r="N105" s="19">
        <v>247.51</v>
      </c>
      <c r="O105" s="19">
        <v>269.42099999999999</v>
      </c>
      <c r="P105" s="19">
        <v>242.37299999999999</v>
      </c>
      <c r="Q105" s="19">
        <v>227.261</v>
      </c>
      <c r="R105" s="19">
        <v>188.59200000000001</v>
      </c>
      <c r="S105" s="19">
        <v>162.477</v>
      </c>
      <c r="T105" s="19">
        <v>140.76400000000001</v>
      </c>
      <c r="U105" s="19">
        <v>189.34899999999999</v>
      </c>
      <c r="V105" s="19">
        <v>211.857</v>
      </c>
      <c r="W105" s="19">
        <v>153.745</v>
      </c>
      <c r="X105" s="19">
        <v>219.648</v>
      </c>
      <c r="Y105" s="19">
        <v>223.148</v>
      </c>
    </row>
    <row r="106" spans="1:255" x14ac:dyDescent="0.15">
      <c r="A106" s="4" t="s">
        <v>964</v>
      </c>
      <c r="B106" s="19">
        <v>72.503</v>
      </c>
      <c r="C106" s="19">
        <v>80.715999999999994</v>
      </c>
      <c r="D106" s="19">
        <v>84.01</v>
      </c>
      <c r="E106" s="19">
        <v>94.677999999999997</v>
      </c>
      <c r="F106" s="19">
        <v>36.433</v>
      </c>
      <c r="G106" s="19">
        <v>111.066</v>
      </c>
      <c r="H106" s="19">
        <v>143.791</v>
      </c>
      <c r="I106" s="19">
        <v>145.084</v>
      </c>
      <c r="J106" s="19">
        <v>165.89500000000001</v>
      </c>
      <c r="K106" s="19">
        <v>332.863</v>
      </c>
      <c r="L106" s="19">
        <v>169.148</v>
      </c>
      <c r="M106" s="19">
        <v>162.96700000000001</v>
      </c>
      <c r="N106" s="19">
        <v>284.60500000000002</v>
      </c>
      <c r="O106" s="19">
        <v>416.089</v>
      </c>
      <c r="P106" s="19">
        <v>379.06299999999999</v>
      </c>
      <c r="Q106" s="19">
        <v>356.86700000000002</v>
      </c>
      <c r="R106" s="19">
        <v>258.262</v>
      </c>
      <c r="S106" s="19">
        <v>240.607</v>
      </c>
      <c r="T106" s="19">
        <v>228.75899999999999</v>
      </c>
      <c r="U106" s="19">
        <v>180.18899999999999</v>
      </c>
      <c r="V106" s="19">
        <v>161.928</v>
      </c>
      <c r="W106" s="19">
        <v>159.99</v>
      </c>
      <c r="X106" s="19">
        <v>326.28699999999998</v>
      </c>
      <c r="Y106" s="19">
        <v>339.94099999999997</v>
      </c>
    </row>
    <row r="107" spans="1:255" x14ac:dyDescent="0.15">
      <c r="A107" s="4" t="s">
        <v>965</v>
      </c>
      <c r="B107" s="19">
        <v>176.447</v>
      </c>
      <c r="C107" s="19">
        <v>163.292</v>
      </c>
      <c r="D107" s="19">
        <v>180.66200000000001</v>
      </c>
      <c r="E107" s="19">
        <v>322.21499999999997</v>
      </c>
      <c r="F107" s="19">
        <v>219.239</v>
      </c>
      <c r="G107" s="19">
        <v>228.28800000000001</v>
      </c>
      <c r="H107" s="19">
        <v>545.42499999999995</v>
      </c>
      <c r="I107" s="19">
        <v>525.34400000000005</v>
      </c>
      <c r="J107" s="19">
        <v>643.17100000000005</v>
      </c>
      <c r="K107" s="19">
        <v>811.79600000000005</v>
      </c>
      <c r="L107" s="19">
        <v>408.68200000000002</v>
      </c>
      <c r="M107" s="19">
        <v>799.45699999999999</v>
      </c>
      <c r="N107" s="19">
        <v>837.12599999999998</v>
      </c>
      <c r="O107" s="19">
        <v>558.245</v>
      </c>
      <c r="P107" s="19">
        <v>504.04300000000001</v>
      </c>
      <c r="Q107" s="19">
        <v>428.53800000000001</v>
      </c>
      <c r="R107" s="19">
        <v>351.35300000000001</v>
      </c>
      <c r="S107" s="19">
        <v>411.80700000000002</v>
      </c>
      <c r="T107" s="19">
        <v>1048.556</v>
      </c>
      <c r="U107" s="19">
        <v>479.66399999999999</v>
      </c>
      <c r="V107" s="19">
        <v>393.76400000000001</v>
      </c>
      <c r="W107" s="19">
        <v>380.12599999999998</v>
      </c>
      <c r="X107" s="19">
        <v>482.76499999999999</v>
      </c>
      <c r="Y107" s="19">
        <v>932.55799999999999</v>
      </c>
    </row>
    <row r="108" spans="1:255" x14ac:dyDescent="0.15">
      <c r="A108" s="4" t="s">
        <v>966</v>
      </c>
      <c r="B108" s="19">
        <v>122.934</v>
      </c>
      <c r="C108" s="19">
        <v>118.985</v>
      </c>
      <c r="D108" s="19">
        <v>130.52799999999999</v>
      </c>
      <c r="E108" s="19">
        <v>265.85399999999998</v>
      </c>
      <c r="F108" s="19">
        <v>185.22399999999999</v>
      </c>
      <c r="G108" s="19">
        <v>233.506</v>
      </c>
      <c r="H108" s="19">
        <v>494.721</v>
      </c>
      <c r="I108" s="19">
        <v>560.62400000000002</v>
      </c>
      <c r="J108" s="19">
        <v>508.97899999999998</v>
      </c>
      <c r="K108" s="19">
        <v>740.64700000000005</v>
      </c>
      <c r="L108" s="19">
        <v>299.92599999999999</v>
      </c>
      <c r="M108" s="19">
        <v>363.67599999999999</v>
      </c>
      <c r="N108" s="19">
        <v>445.048</v>
      </c>
      <c r="O108" s="19">
        <v>619.66700000000003</v>
      </c>
      <c r="P108" s="19">
        <v>546.07500000000005</v>
      </c>
      <c r="Q108" s="19">
        <v>503.89100000000002</v>
      </c>
      <c r="R108" s="19">
        <v>439.64499999999998</v>
      </c>
      <c r="S108" s="19">
        <v>416.38</v>
      </c>
      <c r="T108" s="19">
        <v>441.37700000000001</v>
      </c>
      <c r="U108" s="19">
        <v>471.51499999999999</v>
      </c>
      <c r="V108" s="19">
        <v>451.27199999999999</v>
      </c>
      <c r="W108" s="19">
        <v>427.572</v>
      </c>
      <c r="X108" s="19">
        <v>558.00199999999995</v>
      </c>
      <c r="Y108" s="19">
        <v>914.18700000000001</v>
      </c>
    </row>
    <row r="109" spans="1:255" x14ac:dyDescent="0.15">
      <c r="A109" s="4" t="s">
        <v>967</v>
      </c>
      <c r="B109" s="19">
        <v>23.074999999999999</v>
      </c>
      <c r="C109" s="19">
        <v>20.611999999999998</v>
      </c>
      <c r="D109" s="19">
        <v>22.536999999999999</v>
      </c>
      <c r="E109" s="19">
        <v>35.110999999999997</v>
      </c>
      <c r="F109" s="19">
        <v>34.090000000000003</v>
      </c>
      <c r="G109" s="19">
        <v>56.81</v>
      </c>
      <c r="H109" s="19">
        <v>121.783</v>
      </c>
      <c r="I109" s="19">
        <v>250.69200000000001</v>
      </c>
      <c r="J109" s="19">
        <v>252.863</v>
      </c>
      <c r="K109" s="19">
        <v>493.30700000000002</v>
      </c>
      <c r="L109" s="19">
        <v>310.173</v>
      </c>
      <c r="M109" s="19">
        <v>288.28500000000003</v>
      </c>
      <c r="N109" s="19">
        <v>330.99700000000001</v>
      </c>
      <c r="O109" s="19">
        <v>565.73800000000006</v>
      </c>
      <c r="P109" s="19">
        <v>531.58600000000001</v>
      </c>
      <c r="Q109" s="19">
        <v>497.65699999999998</v>
      </c>
      <c r="R109" s="19">
        <v>490.48</v>
      </c>
      <c r="S109" s="19">
        <v>708.05100000000004</v>
      </c>
      <c r="T109" s="19">
        <v>297.86700000000002</v>
      </c>
      <c r="U109" s="19">
        <v>945.08600000000001</v>
      </c>
      <c r="V109" s="19">
        <v>724.83399999999995</v>
      </c>
      <c r="W109" s="19">
        <v>695.75800000000004</v>
      </c>
      <c r="X109" s="19">
        <v>1275.6130000000001</v>
      </c>
      <c r="Y109" s="19">
        <v>8300.7440000000006</v>
      </c>
    </row>
    <row r="110" spans="1:255" ht="12" x14ac:dyDescent="0.15">
      <c r="A110" s="4" t="s">
        <v>943</v>
      </c>
      <c r="B110" s="19" t="s">
        <v>55</v>
      </c>
      <c r="C110" s="19" t="s">
        <v>55</v>
      </c>
      <c r="D110" s="19" t="s">
        <v>55</v>
      </c>
      <c r="E110" s="19">
        <v>-535.5</v>
      </c>
      <c r="F110" s="19" t="s">
        <v>55</v>
      </c>
      <c r="G110" s="19" t="s">
        <v>55</v>
      </c>
      <c r="H110" s="19">
        <v>-844.2</v>
      </c>
      <c r="I110" s="19">
        <v>-1024.2</v>
      </c>
      <c r="J110" s="19">
        <v>-1030.7</v>
      </c>
      <c r="K110" s="19">
        <v>-1767.2</v>
      </c>
      <c r="L110" s="19" t="s">
        <v>55</v>
      </c>
      <c r="M110" s="19" t="s">
        <v>55</v>
      </c>
      <c r="N110" s="19" t="s">
        <v>55</v>
      </c>
      <c r="O110" s="19" t="s">
        <v>55</v>
      </c>
      <c r="P110" s="19" t="s">
        <v>55</v>
      </c>
      <c r="Q110" s="19" t="s">
        <v>55</v>
      </c>
      <c r="R110" s="19" t="s">
        <v>55</v>
      </c>
      <c r="S110" s="19" t="s">
        <v>55</v>
      </c>
      <c r="T110" s="19" t="s">
        <v>55</v>
      </c>
      <c r="U110" s="19" t="s">
        <v>55</v>
      </c>
      <c r="V110" s="19" t="s">
        <v>55</v>
      </c>
      <c r="W110" s="19" t="s">
        <v>55</v>
      </c>
      <c r="X110" s="19" t="s">
        <v>55</v>
      </c>
      <c r="Y110" s="19" t="s">
        <v>55</v>
      </c>
    </row>
    <row r="111" spans="1:255" x14ac:dyDescent="0.15">
      <c r="A111" s="9" t="s">
        <v>945</v>
      </c>
      <c r="B111" s="14">
        <v>493.70699999999999</v>
      </c>
      <c r="C111" s="14">
        <v>501.79199999999997</v>
      </c>
      <c r="D111" s="14">
        <v>526.43899999999996</v>
      </c>
      <c r="E111" s="14">
        <v>553.80899999999997</v>
      </c>
      <c r="F111" s="14">
        <v>691.80600000000004</v>
      </c>
      <c r="G111" s="14">
        <v>788.51599999999996</v>
      </c>
      <c r="H111" s="14">
        <v>895.97</v>
      </c>
      <c r="I111" s="14">
        <v>1042.886</v>
      </c>
      <c r="J111" s="14">
        <v>1187.527</v>
      </c>
      <c r="K111" s="14">
        <v>1774.1189999999999</v>
      </c>
      <c r="L111" s="14">
        <v>1438.6590000000001</v>
      </c>
      <c r="M111" s="14">
        <v>1830.413</v>
      </c>
      <c r="N111" s="14">
        <v>2145.2860000000001</v>
      </c>
      <c r="O111" s="14">
        <v>2429.16</v>
      </c>
      <c r="P111" s="14">
        <v>2203.14</v>
      </c>
      <c r="Q111" s="14">
        <v>2014.2139999999999</v>
      </c>
      <c r="R111" s="14">
        <v>1728.3320000000001</v>
      </c>
      <c r="S111" s="14">
        <v>1939.3219999999999</v>
      </c>
      <c r="T111" s="14">
        <v>2157.3229999999999</v>
      </c>
      <c r="U111" s="14">
        <v>2265.8029999999999</v>
      </c>
      <c r="V111" s="14">
        <v>1943.655</v>
      </c>
      <c r="W111" s="14">
        <v>1817.191</v>
      </c>
      <c r="X111" s="14">
        <v>2862.3150000000001</v>
      </c>
      <c r="Y111" s="14">
        <v>10710.578</v>
      </c>
    </row>
    <row r="112" spans="1:255"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x14ac:dyDescent="0.15">
      <c r="A113" s="9" t="s">
        <v>958</v>
      </c>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x14ac:dyDescent="0.15">
      <c r="A114" s="4" t="s">
        <v>963</v>
      </c>
      <c r="B114" s="19">
        <v>833.64099999999996</v>
      </c>
      <c r="C114" s="19">
        <v>2225.9850000000001</v>
      </c>
      <c r="D114" s="19">
        <v>2289.9389999999999</v>
      </c>
      <c r="E114" s="19">
        <v>2317.7779999999998</v>
      </c>
      <c r="F114" s="19">
        <v>2448.5909999999999</v>
      </c>
      <c r="G114" s="19">
        <v>2487.2860000000001</v>
      </c>
      <c r="H114" s="19">
        <v>2350.4360000000001</v>
      </c>
      <c r="I114" s="19">
        <v>2620.3629999999998</v>
      </c>
      <c r="J114" s="19">
        <v>2548.317</v>
      </c>
      <c r="K114" s="19">
        <v>2871.5940000000001</v>
      </c>
      <c r="L114" s="19">
        <v>1404.33</v>
      </c>
      <c r="M114" s="19">
        <v>1594.0329999999999</v>
      </c>
      <c r="N114" s="19">
        <v>1809.8710000000001</v>
      </c>
      <c r="O114" s="19">
        <v>2054.806</v>
      </c>
      <c r="P114" s="19">
        <v>2218.6309999999999</v>
      </c>
      <c r="Q114" s="19">
        <v>2057.4520000000002</v>
      </c>
      <c r="R114" s="19">
        <v>1849.241</v>
      </c>
      <c r="S114" s="19">
        <v>1684.501</v>
      </c>
      <c r="T114" s="19">
        <v>1571.7449999999999</v>
      </c>
      <c r="U114" s="19">
        <v>1588.951</v>
      </c>
      <c r="V114" s="19">
        <v>1706.7819999999999</v>
      </c>
      <c r="W114" s="19">
        <v>1829.6610000000001</v>
      </c>
      <c r="X114" s="19">
        <v>1985.424</v>
      </c>
      <c r="Y114" s="19">
        <v>2424.5410000000002</v>
      </c>
    </row>
    <row r="115" spans="1:25" x14ac:dyDescent="0.15">
      <c r="A115" s="4" t="s">
        <v>964</v>
      </c>
      <c r="B115" s="19">
        <v>22.527000000000001</v>
      </c>
      <c r="C115" s="19">
        <v>56.161999999999999</v>
      </c>
      <c r="D115" s="19">
        <v>14.691000000000001</v>
      </c>
      <c r="E115" s="19">
        <v>12.278</v>
      </c>
      <c r="F115" s="19">
        <v>17.686</v>
      </c>
      <c r="G115" s="19">
        <v>15.541</v>
      </c>
      <c r="H115" s="19">
        <v>71.795000000000002</v>
      </c>
      <c r="I115" s="19">
        <v>80.016000000000005</v>
      </c>
      <c r="J115" s="19">
        <v>17.216999999999999</v>
      </c>
      <c r="K115" s="19">
        <v>33.076000000000001</v>
      </c>
      <c r="L115" s="19">
        <v>1.3959999999999999</v>
      </c>
      <c r="M115" s="19">
        <v>2.1709999999999998</v>
      </c>
      <c r="N115" s="19">
        <v>1.7569999999999999</v>
      </c>
      <c r="O115" s="19">
        <v>0.48799999999999999</v>
      </c>
      <c r="P115" s="19">
        <v>0.434</v>
      </c>
      <c r="Q115" s="19">
        <v>0.38900000000000001</v>
      </c>
      <c r="R115" s="19">
        <v>0.46200000000000002</v>
      </c>
      <c r="S115" s="19">
        <v>5.4589999999999996</v>
      </c>
      <c r="T115" s="19">
        <v>39.695999999999998</v>
      </c>
      <c r="U115" s="19">
        <v>1.671</v>
      </c>
      <c r="V115" s="19">
        <v>3.6949999999999998</v>
      </c>
      <c r="W115" s="19">
        <v>3.5219999999999998</v>
      </c>
      <c r="X115" s="19">
        <v>10.02</v>
      </c>
      <c r="Y115" s="19">
        <v>22.113</v>
      </c>
    </row>
    <row r="116" spans="1:25" x14ac:dyDescent="0.15">
      <c r="A116" s="4" t="s">
        <v>965</v>
      </c>
      <c r="B116" s="19">
        <v>114.998</v>
      </c>
      <c r="C116" s="19">
        <v>8.2669999999999995</v>
      </c>
      <c r="D116" s="19">
        <v>9.5359999999999996</v>
      </c>
      <c r="E116" s="19">
        <v>7.3479999999999999</v>
      </c>
      <c r="F116" s="19">
        <v>12.853</v>
      </c>
      <c r="G116" s="19">
        <v>11.715</v>
      </c>
      <c r="H116" s="19">
        <v>30.899000000000001</v>
      </c>
      <c r="I116" s="19">
        <v>86.597999999999999</v>
      </c>
      <c r="J116" s="19">
        <v>37.137999999999998</v>
      </c>
      <c r="K116" s="19">
        <v>57.343000000000004</v>
      </c>
      <c r="L116" s="19">
        <v>30.7</v>
      </c>
      <c r="M116" s="19">
        <v>31.323</v>
      </c>
      <c r="N116" s="19">
        <v>28.681000000000001</v>
      </c>
      <c r="O116" s="19">
        <v>35.709000000000003</v>
      </c>
      <c r="P116" s="19">
        <v>36.68</v>
      </c>
      <c r="Q116" s="19">
        <v>38.304000000000002</v>
      </c>
      <c r="R116" s="19">
        <v>36.966000000000001</v>
      </c>
      <c r="S116" s="19">
        <v>39.902999999999999</v>
      </c>
      <c r="T116" s="19">
        <v>49.002000000000002</v>
      </c>
      <c r="U116" s="19">
        <v>77.465999999999994</v>
      </c>
      <c r="V116" s="19">
        <v>61.405999999999999</v>
      </c>
      <c r="W116" s="19">
        <v>76.025999999999996</v>
      </c>
      <c r="X116" s="19">
        <v>47.195</v>
      </c>
      <c r="Y116" s="19">
        <v>39.228999999999999</v>
      </c>
    </row>
    <row r="117" spans="1:25" x14ac:dyDescent="0.15">
      <c r="A117" s="4" t="s">
        <v>966</v>
      </c>
      <c r="B117" s="19">
        <v>47.073999999999998</v>
      </c>
      <c r="C117" s="19">
        <v>19.829000000000001</v>
      </c>
      <c r="D117" s="19">
        <v>48.999000000000002</v>
      </c>
      <c r="E117" s="19">
        <v>65.527000000000001</v>
      </c>
      <c r="F117" s="19">
        <v>65.991</v>
      </c>
      <c r="G117" s="19">
        <v>95.94</v>
      </c>
      <c r="H117" s="19">
        <v>86.915999999999997</v>
      </c>
      <c r="I117" s="19">
        <v>75.400999999999996</v>
      </c>
      <c r="J117" s="19">
        <v>62.432000000000002</v>
      </c>
      <c r="K117" s="19">
        <v>38.152999999999999</v>
      </c>
      <c r="L117" s="19">
        <v>10.749000000000001</v>
      </c>
      <c r="M117" s="19">
        <v>11.808999999999999</v>
      </c>
      <c r="N117" s="19">
        <v>15.335000000000001</v>
      </c>
      <c r="O117" s="19">
        <v>18.065999999999999</v>
      </c>
      <c r="P117" s="19">
        <v>16.635999999999999</v>
      </c>
      <c r="Q117" s="19">
        <v>16.544</v>
      </c>
      <c r="R117" s="19">
        <v>15.653</v>
      </c>
      <c r="S117" s="19">
        <v>16.927</v>
      </c>
      <c r="T117" s="19">
        <v>18.568000000000001</v>
      </c>
      <c r="U117" s="19">
        <v>19.196999999999999</v>
      </c>
      <c r="V117" s="19">
        <v>25.061</v>
      </c>
      <c r="W117" s="19">
        <v>24.652999999999999</v>
      </c>
      <c r="X117" s="19">
        <v>28.713000000000001</v>
      </c>
      <c r="Y117" s="19">
        <v>31.673999999999999</v>
      </c>
    </row>
    <row r="118" spans="1:25" x14ac:dyDescent="0.15">
      <c r="A118" s="4" t="s">
        <v>967</v>
      </c>
      <c r="B118" s="19">
        <v>1.429</v>
      </c>
      <c r="C118" s="19">
        <v>6.5000000000000002E-2</v>
      </c>
      <c r="D118" s="19">
        <v>0.11700000000000001</v>
      </c>
      <c r="E118" s="19">
        <v>0.112</v>
      </c>
      <c r="F118" s="19">
        <v>0.13400000000000001</v>
      </c>
      <c r="G118" s="19">
        <v>0.22800000000000001</v>
      </c>
      <c r="H118" s="19">
        <v>0.23699999999999999</v>
      </c>
      <c r="I118" s="19">
        <v>7.2619999999999996</v>
      </c>
      <c r="J118" s="19">
        <v>6.5359999999999996</v>
      </c>
      <c r="K118" s="19">
        <v>6.2720000000000002</v>
      </c>
      <c r="L118" s="19">
        <v>31.788</v>
      </c>
      <c r="M118" s="19">
        <v>36.652000000000001</v>
      </c>
      <c r="N118" s="19">
        <v>27.664000000000001</v>
      </c>
      <c r="O118" s="19">
        <v>29.602</v>
      </c>
      <c r="P118" s="19">
        <v>38.270000000000003</v>
      </c>
      <c r="Q118" s="19">
        <v>36.337000000000003</v>
      </c>
      <c r="R118" s="19">
        <v>42.898000000000003</v>
      </c>
      <c r="S118" s="19">
        <v>73.216999999999999</v>
      </c>
      <c r="T118" s="19">
        <v>80.198999999999998</v>
      </c>
      <c r="U118" s="19">
        <v>130.84200000000001</v>
      </c>
      <c r="V118" s="19">
        <v>162.374</v>
      </c>
      <c r="W118" s="19">
        <v>161.88900000000001</v>
      </c>
      <c r="X118" s="19">
        <v>281.04599999999999</v>
      </c>
      <c r="Y118" s="19">
        <v>544.23299999999995</v>
      </c>
    </row>
    <row r="119" spans="1:25" ht="12" x14ac:dyDescent="0.15">
      <c r="A119" s="4" t="s">
        <v>943</v>
      </c>
      <c r="B119" s="19" t="s">
        <v>55</v>
      </c>
      <c r="C119" s="19">
        <v>-1446.2</v>
      </c>
      <c r="D119" s="19">
        <v>-1492.1</v>
      </c>
      <c r="E119" s="19">
        <v>-1566.9</v>
      </c>
      <c r="F119" s="19">
        <v>-1716.2</v>
      </c>
      <c r="G119" s="19">
        <v>-1824.8</v>
      </c>
      <c r="H119" s="19">
        <v>-1642.5</v>
      </c>
      <c r="I119" s="19">
        <v>-1844.3</v>
      </c>
      <c r="J119" s="19">
        <v>-1589.3</v>
      </c>
      <c r="K119" s="19">
        <v>-1778.6</v>
      </c>
      <c r="L119" s="19" t="s">
        <v>55</v>
      </c>
      <c r="M119" s="19" t="s">
        <v>55</v>
      </c>
      <c r="N119" s="19" t="s">
        <v>55</v>
      </c>
      <c r="O119" s="19" t="s">
        <v>55</v>
      </c>
      <c r="P119" s="19" t="s">
        <v>55</v>
      </c>
      <c r="Q119" s="19" t="s">
        <v>55</v>
      </c>
      <c r="R119" s="19" t="s">
        <v>55</v>
      </c>
      <c r="S119" s="19" t="s">
        <v>55</v>
      </c>
      <c r="T119" s="19" t="s">
        <v>55</v>
      </c>
      <c r="U119" s="19" t="s">
        <v>55</v>
      </c>
      <c r="V119" s="19" t="s">
        <v>55</v>
      </c>
      <c r="W119" s="19" t="s">
        <v>55</v>
      </c>
      <c r="X119" s="19" t="s">
        <v>55</v>
      </c>
      <c r="Y119" s="19" t="s">
        <v>55</v>
      </c>
    </row>
    <row r="120" spans="1:25" x14ac:dyDescent="0.15">
      <c r="A120" s="9" t="s">
        <v>787</v>
      </c>
      <c r="B120" s="14">
        <v>1019.669</v>
      </c>
      <c r="C120" s="14">
        <v>864.11900000000003</v>
      </c>
      <c r="D120" s="14">
        <v>871.19100000000003</v>
      </c>
      <c r="E120" s="14">
        <v>836.15300000000002</v>
      </c>
      <c r="F120" s="14">
        <v>829.00599999999997</v>
      </c>
      <c r="G120" s="14">
        <v>785.92200000000003</v>
      </c>
      <c r="H120" s="14">
        <v>897.78499999999997</v>
      </c>
      <c r="I120" s="14">
        <v>1025.327</v>
      </c>
      <c r="J120" s="14">
        <v>1082.364</v>
      </c>
      <c r="K120" s="14">
        <v>1227.8009999999999</v>
      </c>
      <c r="L120" s="14">
        <v>1478.963</v>
      </c>
      <c r="M120" s="14">
        <v>1675.9880000000001</v>
      </c>
      <c r="N120" s="14">
        <v>1883.308</v>
      </c>
      <c r="O120" s="14">
        <v>2138.6709999999998</v>
      </c>
      <c r="P120" s="14">
        <v>2310.6509999999998</v>
      </c>
      <c r="Q120" s="14">
        <v>2149.0259999999998</v>
      </c>
      <c r="R120" s="14">
        <v>1945.22</v>
      </c>
      <c r="S120" s="14">
        <v>1820.0070000000001</v>
      </c>
      <c r="T120" s="14">
        <v>1759.21</v>
      </c>
      <c r="U120" s="14">
        <v>1818.127</v>
      </c>
      <c r="V120" s="14">
        <v>1959.318</v>
      </c>
      <c r="W120" s="14">
        <v>2095.7510000000002</v>
      </c>
      <c r="X120" s="14">
        <v>2352.3980000000001</v>
      </c>
      <c r="Y120" s="14">
        <v>3061.79</v>
      </c>
    </row>
    <row r="121" spans="1:25"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x14ac:dyDescent="0.15">
      <c r="A122" s="9" t="s">
        <v>398</v>
      </c>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2" x14ac:dyDescent="0.15">
      <c r="A123" s="4" t="s">
        <v>963</v>
      </c>
      <c r="B123" s="19" t="s">
        <v>55</v>
      </c>
      <c r="C123" s="19" t="s">
        <v>55</v>
      </c>
      <c r="D123" s="19">
        <v>-33.700000000000003</v>
      </c>
      <c r="E123" s="19">
        <v>-39.9</v>
      </c>
      <c r="F123" s="19">
        <v>-58.8</v>
      </c>
      <c r="G123" s="19">
        <v>-87.3</v>
      </c>
      <c r="H123" s="19">
        <v>-199.2</v>
      </c>
      <c r="I123" s="19">
        <v>-284.60000000000002</v>
      </c>
      <c r="J123" s="19">
        <v>-175.9</v>
      </c>
      <c r="K123" s="19">
        <v>-302.89999999999998</v>
      </c>
      <c r="L123" s="19" t="s">
        <v>55</v>
      </c>
      <c r="M123" s="19" t="s">
        <v>55</v>
      </c>
      <c r="N123" s="19" t="s">
        <v>55</v>
      </c>
      <c r="O123" s="19" t="s">
        <v>55</v>
      </c>
      <c r="P123" s="19" t="s">
        <v>55</v>
      </c>
      <c r="Q123" s="19" t="s">
        <v>55</v>
      </c>
      <c r="R123" s="19" t="s">
        <v>55</v>
      </c>
      <c r="S123" s="19" t="s">
        <v>55</v>
      </c>
      <c r="T123" s="19" t="s">
        <v>55</v>
      </c>
      <c r="U123" s="19" t="s">
        <v>55</v>
      </c>
      <c r="V123" s="19" t="s">
        <v>55</v>
      </c>
      <c r="W123" s="19" t="s">
        <v>55</v>
      </c>
      <c r="X123" s="19" t="s">
        <v>55</v>
      </c>
      <c r="Y123" s="19" t="s">
        <v>55</v>
      </c>
    </row>
    <row r="124" spans="1:25" ht="12" x14ac:dyDescent="0.15">
      <c r="A124" s="4" t="s">
        <v>964</v>
      </c>
      <c r="B124" s="19" t="s">
        <v>55</v>
      </c>
      <c r="C124" s="19" t="s">
        <v>55</v>
      </c>
      <c r="D124" s="19">
        <v>-0.1</v>
      </c>
      <c r="E124" s="19">
        <v>-0.4</v>
      </c>
      <c r="F124" s="19">
        <v>-1.6</v>
      </c>
      <c r="G124" s="19">
        <v>-0.1</v>
      </c>
      <c r="H124" s="19">
        <v>-0.1</v>
      </c>
      <c r="I124" s="19">
        <v>-0.1</v>
      </c>
      <c r="J124" s="19">
        <v>-0.1</v>
      </c>
      <c r="K124" s="19">
        <v>-0.1</v>
      </c>
      <c r="L124" s="19" t="s">
        <v>55</v>
      </c>
      <c r="M124" s="19" t="s">
        <v>55</v>
      </c>
      <c r="N124" s="19" t="s">
        <v>55</v>
      </c>
      <c r="O124" s="19" t="s">
        <v>55</v>
      </c>
      <c r="P124" s="19" t="s">
        <v>55</v>
      </c>
      <c r="Q124" s="19" t="s">
        <v>55</v>
      </c>
      <c r="R124" s="19" t="s">
        <v>55</v>
      </c>
      <c r="S124" s="19" t="s">
        <v>55</v>
      </c>
      <c r="T124" s="19" t="s">
        <v>55</v>
      </c>
      <c r="U124" s="19" t="s">
        <v>55</v>
      </c>
      <c r="V124" s="19" t="s">
        <v>55</v>
      </c>
      <c r="W124" s="19" t="s">
        <v>55</v>
      </c>
      <c r="X124" s="19" t="s">
        <v>55</v>
      </c>
      <c r="Y124" s="19" t="s">
        <v>55</v>
      </c>
    </row>
    <row r="125" spans="1:25" ht="12" x14ac:dyDescent="0.15">
      <c r="A125" s="4" t="s">
        <v>965</v>
      </c>
      <c r="B125" s="19" t="s">
        <v>55</v>
      </c>
      <c r="C125" s="19" t="s">
        <v>55</v>
      </c>
      <c r="D125" s="19">
        <v>-0.1</v>
      </c>
      <c r="E125" s="19">
        <v>-0.8</v>
      </c>
      <c r="F125" s="19">
        <v>-2.9</v>
      </c>
      <c r="G125" s="19">
        <v>-2.5</v>
      </c>
      <c r="H125" s="19">
        <v>-2.2000000000000002</v>
      </c>
      <c r="I125" s="19">
        <v>-14.1</v>
      </c>
      <c r="J125" s="19">
        <v>-0.2</v>
      </c>
      <c r="K125" s="19">
        <v>-0.5</v>
      </c>
      <c r="L125" s="19" t="s">
        <v>55</v>
      </c>
      <c r="M125" s="19" t="s">
        <v>55</v>
      </c>
      <c r="N125" s="19" t="s">
        <v>55</v>
      </c>
      <c r="O125" s="19" t="s">
        <v>55</v>
      </c>
      <c r="P125" s="19" t="s">
        <v>55</v>
      </c>
      <c r="Q125" s="19" t="s">
        <v>55</v>
      </c>
      <c r="R125" s="19" t="s">
        <v>55</v>
      </c>
      <c r="S125" s="19" t="s">
        <v>55</v>
      </c>
      <c r="T125" s="19" t="s">
        <v>55</v>
      </c>
      <c r="U125" s="19" t="s">
        <v>55</v>
      </c>
      <c r="V125" s="19" t="s">
        <v>55</v>
      </c>
      <c r="W125" s="19" t="s">
        <v>55</v>
      </c>
      <c r="X125" s="19" t="s">
        <v>55</v>
      </c>
      <c r="Y125" s="19" t="s">
        <v>55</v>
      </c>
    </row>
    <row r="126" spans="1:25" ht="12" x14ac:dyDescent="0.15">
      <c r="A126" s="4" t="s">
        <v>966</v>
      </c>
      <c r="B126" s="19" t="s">
        <v>55</v>
      </c>
      <c r="C126" s="19" t="s">
        <v>55</v>
      </c>
      <c r="D126" s="19">
        <v>-15.8</v>
      </c>
      <c r="E126" s="19">
        <v>-10.6</v>
      </c>
      <c r="F126" s="19">
        <v>-5.4</v>
      </c>
      <c r="G126" s="19">
        <v>-0.6</v>
      </c>
      <c r="H126" s="19">
        <v>-1.3</v>
      </c>
      <c r="I126" s="19">
        <v>-0.8</v>
      </c>
      <c r="J126" s="19">
        <v>-1.8</v>
      </c>
      <c r="K126" s="19">
        <v>-0.5</v>
      </c>
      <c r="L126" s="19" t="s">
        <v>55</v>
      </c>
      <c r="M126" s="19" t="s">
        <v>55</v>
      </c>
      <c r="N126" s="19" t="s">
        <v>55</v>
      </c>
      <c r="O126" s="19" t="s">
        <v>55</v>
      </c>
      <c r="P126" s="19" t="s">
        <v>55</v>
      </c>
      <c r="Q126" s="19" t="s">
        <v>55</v>
      </c>
      <c r="R126" s="19" t="s">
        <v>55</v>
      </c>
      <c r="S126" s="19" t="s">
        <v>55</v>
      </c>
      <c r="T126" s="19" t="s">
        <v>55</v>
      </c>
      <c r="U126" s="19" t="s">
        <v>55</v>
      </c>
      <c r="V126" s="19" t="s">
        <v>55</v>
      </c>
      <c r="W126" s="19" t="s">
        <v>55</v>
      </c>
      <c r="X126" s="19" t="s">
        <v>55</v>
      </c>
      <c r="Y126" s="19" t="s">
        <v>55</v>
      </c>
    </row>
    <row r="127" spans="1:25" ht="12" x14ac:dyDescent="0.15">
      <c r="A127" s="4" t="s">
        <v>967</v>
      </c>
      <c r="B127" s="19" t="s">
        <v>55</v>
      </c>
      <c r="C127" s="19" t="s">
        <v>55</v>
      </c>
      <c r="D127" s="19">
        <v>0</v>
      </c>
      <c r="E127" s="19">
        <v>0</v>
      </c>
      <c r="F127" s="19" t="s">
        <v>55</v>
      </c>
      <c r="G127" s="19">
        <v>0</v>
      </c>
      <c r="H127" s="19" t="s">
        <v>55</v>
      </c>
      <c r="I127" s="19">
        <v>-0.3</v>
      </c>
      <c r="J127" s="19">
        <v>0</v>
      </c>
      <c r="K127" s="19">
        <v>-0.1</v>
      </c>
      <c r="L127" s="19" t="s">
        <v>55</v>
      </c>
      <c r="M127" s="19" t="s">
        <v>55</v>
      </c>
      <c r="N127" s="19" t="s">
        <v>55</v>
      </c>
      <c r="O127" s="19" t="s">
        <v>55</v>
      </c>
      <c r="P127" s="19" t="s">
        <v>55</v>
      </c>
      <c r="Q127" s="19" t="s">
        <v>55</v>
      </c>
      <c r="R127" s="19" t="s">
        <v>55</v>
      </c>
      <c r="S127" s="19" t="s">
        <v>55</v>
      </c>
      <c r="T127" s="19" t="s">
        <v>55</v>
      </c>
      <c r="U127" s="19" t="s">
        <v>55</v>
      </c>
      <c r="V127" s="19" t="s">
        <v>55</v>
      </c>
      <c r="W127" s="19" t="s">
        <v>55</v>
      </c>
      <c r="X127" s="19" t="s">
        <v>55</v>
      </c>
      <c r="Y127" s="19" t="s">
        <v>55</v>
      </c>
    </row>
    <row r="128" spans="1:25" ht="12" x14ac:dyDescent="0.15">
      <c r="A128" s="9" t="s">
        <v>961</v>
      </c>
      <c r="B128" s="14" t="s">
        <v>55</v>
      </c>
      <c r="C128" s="14" t="s">
        <v>55</v>
      </c>
      <c r="D128" s="14">
        <v>-49.7</v>
      </c>
      <c r="E128" s="14">
        <v>-51.7</v>
      </c>
      <c r="F128" s="14">
        <v>-68.599999999999994</v>
      </c>
      <c r="G128" s="14">
        <v>-90.6</v>
      </c>
      <c r="H128" s="14">
        <v>-202.8</v>
      </c>
      <c r="I128" s="14">
        <v>-299.89999999999998</v>
      </c>
      <c r="J128" s="14">
        <v>-178</v>
      </c>
      <c r="K128" s="14">
        <v>-304.10000000000002</v>
      </c>
      <c r="L128" s="14" t="s">
        <v>55</v>
      </c>
      <c r="M128" s="14" t="s">
        <v>55</v>
      </c>
      <c r="N128" s="14" t="s">
        <v>55</v>
      </c>
      <c r="O128" s="14" t="s">
        <v>55</v>
      </c>
      <c r="P128" s="14" t="s">
        <v>55</v>
      </c>
      <c r="Q128" s="14" t="s">
        <v>55</v>
      </c>
      <c r="R128" s="14" t="s">
        <v>55</v>
      </c>
      <c r="S128" s="14" t="s">
        <v>55</v>
      </c>
      <c r="T128" s="14" t="s">
        <v>55</v>
      </c>
      <c r="U128" s="14" t="s">
        <v>55</v>
      </c>
      <c r="V128" s="14" t="s">
        <v>55</v>
      </c>
      <c r="W128" s="14" t="s">
        <v>55</v>
      </c>
      <c r="X128" s="14" t="s">
        <v>55</v>
      </c>
      <c r="Y128" s="14" t="s">
        <v>55</v>
      </c>
    </row>
    <row r="129" spans="1:25"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x14ac:dyDescent="0.15">
      <c r="A130" s="4"/>
      <c r="B130" s="4" t="s">
        <v>62</v>
      </c>
      <c r="C130" s="4" t="s">
        <v>62</v>
      </c>
      <c r="D130" s="4" t="s">
        <v>62</v>
      </c>
      <c r="E130" s="4" t="s">
        <v>62</v>
      </c>
      <c r="F130" s="4" t="s">
        <v>62</v>
      </c>
      <c r="G130" s="4" t="s">
        <v>62</v>
      </c>
      <c r="H130" s="4" t="s">
        <v>62</v>
      </c>
      <c r="I130" s="4" t="s">
        <v>62</v>
      </c>
      <c r="J130" s="4" t="s">
        <v>62</v>
      </c>
      <c r="K130" s="4" t="s">
        <v>62</v>
      </c>
      <c r="L130" s="4" t="s">
        <v>62</v>
      </c>
      <c r="M130" s="4" t="s">
        <v>62</v>
      </c>
      <c r="N130" s="4" t="s">
        <v>62</v>
      </c>
      <c r="O130" s="4" t="s">
        <v>62</v>
      </c>
      <c r="P130" s="4" t="s">
        <v>62</v>
      </c>
      <c r="Q130" s="4" t="s">
        <v>62</v>
      </c>
      <c r="R130" s="4" t="s">
        <v>62</v>
      </c>
      <c r="S130" s="4" t="s">
        <v>62</v>
      </c>
      <c r="T130" s="4" t="s">
        <v>62</v>
      </c>
      <c r="U130" s="4" t="s">
        <v>62</v>
      </c>
      <c r="V130" s="4" t="s">
        <v>62</v>
      </c>
      <c r="W130" s="4" t="s">
        <v>62</v>
      </c>
      <c r="X130" s="4" t="s">
        <v>62</v>
      </c>
      <c r="Y130" s="4" t="s">
        <v>62</v>
      </c>
    </row>
    <row r="131" spans="1:25" x14ac:dyDescent="0.15">
      <c r="A131" s="4" t="s">
        <v>213</v>
      </c>
      <c r="B131" s="33">
        <v>36951</v>
      </c>
      <c r="C131" s="33">
        <v>37799</v>
      </c>
      <c r="D131" s="33">
        <v>38168</v>
      </c>
      <c r="E131" s="33">
        <v>38533</v>
      </c>
      <c r="F131" s="33">
        <v>38898</v>
      </c>
      <c r="G131" s="33">
        <v>39262</v>
      </c>
      <c r="H131" s="33">
        <v>39626</v>
      </c>
      <c r="I131" s="33">
        <v>39626</v>
      </c>
      <c r="J131" s="33">
        <v>40359</v>
      </c>
      <c r="K131" s="33">
        <v>40359</v>
      </c>
      <c r="L131" s="33">
        <v>41026</v>
      </c>
      <c r="M131" s="33">
        <v>41351</v>
      </c>
      <c r="N131" s="33">
        <v>41351</v>
      </c>
      <c r="O131" s="33">
        <v>42142</v>
      </c>
      <c r="P131" s="33">
        <v>42481</v>
      </c>
      <c r="Q131" s="33">
        <v>42852</v>
      </c>
      <c r="R131" s="33">
        <v>43209</v>
      </c>
      <c r="S131" s="33">
        <v>43209</v>
      </c>
      <c r="T131" s="33">
        <v>43524</v>
      </c>
      <c r="U131" s="33">
        <v>43893</v>
      </c>
      <c r="V131" s="33">
        <v>44259</v>
      </c>
      <c r="W131" s="33">
        <v>44624</v>
      </c>
      <c r="X131" s="33">
        <v>44988</v>
      </c>
      <c r="Y131" s="33">
        <v>44988</v>
      </c>
    </row>
    <row r="132" spans="1:25" x14ac:dyDescent="0.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x14ac:dyDescent="0.15">
      <c r="A133" s="26" t="s">
        <v>100</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13</vt:i4>
      </vt:variant>
    </vt:vector>
  </HeadingPairs>
  <TitlesOfParts>
    <vt:vector size="37" baseType="lpstr">
      <vt:lpstr>Operating Model</vt:lpstr>
      <vt:lpstr>DCF</vt:lpstr>
      <vt:lpstr>Lease</vt:lpstr>
      <vt:lpstr>Lithium</vt:lpstr>
      <vt:lpstr>Potassium</vt:lpstr>
      <vt:lpstr>Margin Analysis</vt:lpstr>
      <vt:lpstr>Specialty Plant p - margin</vt:lpstr>
      <vt:lpstr>Iodine p - margin</vt:lpstr>
      <vt:lpstr>Lithium p - margin</vt:lpstr>
      <vt:lpstr>Potassium p - margin</vt:lpstr>
      <vt:lpstr>Industrial Chem p - margin</vt: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2023-12-12T16:21:03Z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