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inekercardoso/Documents/"/>
    </mc:Choice>
  </mc:AlternateContent>
  <bookViews>
    <workbookView xWindow="0" yWindow="840" windowWidth="28800" windowHeight="16140" tabRatio="364"/>
  </bookViews>
  <sheets>
    <sheet name="Vendas" sheetId="1" r:id="rId1"/>
    <sheet name="Relatorio" sheetId="3" r:id="rId2"/>
  </sheets>
  <definedNames>
    <definedName name="_xlnm._FilterDatabase" localSheetId="0" hidden="1">Vendas!$A$4:$W$4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S5" i="1"/>
  <c r="S6" i="1"/>
  <c r="S7" i="1"/>
  <c r="S8" i="1"/>
  <c r="S9" i="1"/>
  <c r="S10" i="1"/>
  <c r="S11" i="1"/>
  <c r="S12" i="1"/>
  <c r="S13" i="1"/>
  <c r="S14" i="1"/>
  <c r="S15" i="1"/>
  <c r="S16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N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U34" i="1"/>
  <c r="T3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4" i="1"/>
  <c r="V32" i="1"/>
  <c r="L32" i="1"/>
  <c r="V31" i="1"/>
  <c r="L31" i="1"/>
  <c r="V30" i="1"/>
  <c r="L30" i="1"/>
  <c r="V29" i="1"/>
  <c r="L29" i="1"/>
  <c r="V28" i="1"/>
  <c r="L28" i="1"/>
  <c r="V27" i="1"/>
  <c r="L27" i="1"/>
  <c r="V26" i="1"/>
  <c r="L26" i="1"/>
  <c r="V25" i="1"/>
  <c r="L25" i="1"/>
  <c r="V24" i="1"/>
  <c r="L24" i="1"/>
  <c r="V23" i="1"/>
  <c r="L23" i="1"/>
  <c r="V22" i="1"/>
  <c r="L22" i="1"/>
  <c r="V21" i="1"/>
  <c r="L21" i="1"/>
  <c r="V20" i="1"/>
  <c r="L20" i="1"/>
  <c r="V19" i="1"/>
  <c r="L19" i="1"/>
  <c r="V18" i="1"/>
  <c r="L18" i="1"/>
  <c r="V17" i="1"/>
  <c r="L17" i="1"/>
  <c r="V16" i="1"/>
  <c r="L16" i="1"/>
  <c r="V15" i="1"/>
  <c r="L15" i="1"/>
  <c r="V14" i="1"/>
  <c r="L14" i="1"/>
  <c r="V13" i="1"/>
  <c r="L13" i="1"/>
  <c r="V12" i="1"/>
  <c r="L12" i="1"/>
  <c r="V11" i="1"/>
  <c r="L11" i="1"/>
  <c r="V10" i="1"/>
  <c r="L10" i="1"/>
  <c r="V9" i="1"/>
  <c r="L9" i="1"/>
  <c r="Q32" i="1"/>
  <c r="J32" i="1"/>
  <c r="K32" i="1"/>
  <c r="Q31" i="1"/>
  <c r="J31" i="1"/>
  <c r="K31" i="1"/>
  <c r="Q30" i="1"/>
  <c r="J30" i="1"/>
  <c r="K30" i="1"/>
  <c r="Q29" i="1"/>
  <c r="J29" i="1"/>
  <c r="K29" i="1"/>
  <c r="Q28" i="1"/>
  <c r="J28" i="1"/>
  <c r="K28" i="1"/>
  <c r="Q27" i="1"/>
  <c r="J27" i="1"/>
  <c r="K27" i="1"/>
  <c r="Q26" i="1"/>
  <c r="J26" i="1"/>
  <c r="K26" i="1"/>
  <c r="Q25" i="1"/>
  <c r="J25" i="1"/>
  <c r="K25" i="1"/>
  <c r="Q24" i="1"/>
  <c r="J24" i="1"/>
  <c r="K24" i="1"/>
  <c r="Q21" i="1"/>
  <c r="J21" i="1"/>
  <c r="K21" i="1"/>
  <c r="Q23" i="1"/>
  <c r="J23" i="1"/>
  <c r="K23" i="1"/>
  <c r="Q22" i="1"/>
  <c r="J22" i="1"/>
  <c r="K22" i="1"/>
  <c r="Q19" i="1"/>
  <c r="J19" i="1"/>
  <c r="K19" i="1"/>
  <c r="Q20" i="1"/>
  <c r="J20" i="1"/>
  <c r="K20" i="1"/>
  <c r="Q17" i="1"/>
  <c r="J17" i="1"/>
  <c r="K17" i="1"/>
  <c r="Q18" i="1"/>
  <c r="J18" i="1"/>
  <c r="K18" i="1"/>
  <c r="Q16" i="1"/>
  <c r="J16" i="1"/>
  <c r="K16" i="1"/>
  <c r="Q14" i="1"/>
  <c r="J14" i="1"/>
  <c r="K14" i="1"/>
  <c r="Q13" i="1"/>
  <c r="J13" i="1"/>
  <c r="K13" i="1"/>
  <c r="Q15" i="1"/>
  <c r="J15" i="1"/>
  <c r="K15" i="1"/>
  <c r="Q12" i="1"/>
  <c r="J12" i="1"/>
  <c r="K12" i="1"/>
  <c r="Q11" i="1"/>
  <c r="J11" i="1"/>
  <c r="K11" i="1"/>
  <c r="Q10" i="1"/>
  <c r="J10" i="1"/>
  <c r="K10" i="1"/>
  <c r="Q9" i="1"/>
  <c r="J9" i="1"/>
  <c r="K9" i="1"/>
  <c r="B1" i="3"/>
  <c r="I2" i="3"/>
  <c r="I1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I35" i="3"/>
  <c r="H35" i="3"/>
  <c r="G35" i="3"/>
  <c r="F35" i="3"/>
  <c r="E35" i="3"/>
  <c r="D35" i="3"/>
  <c r="C35" i="3"/>
  <c r="B35" i="3"/>
  <c r="A35" i="3"/>
  <c r="I34" i="3"/>
  <c r="H34" i="3"/>
  <c r="G34" i="3"/>
  <c r="F34" i="3"/>
  <c r="E34" i="3"/>
  <c r="D34" i="3"/>
  <c r="C34" i="3"/>
  <c r="B34" i="3"/>
  <c r="A34" i="3"/>
  <c r="I33" i="3"/>
  <c r="H33" i="3"/>
  <c r="G33" i="3"/>
  <c r="F33" i="3"/>
  <c r="E33" i="3"/>
  <c r="D33" i="3"/>
  <c r="C33" i="3"/>
  <c r="B33" i="3"/>
  <c r="A33" i="3"/>
  <c r="I32" i="3"/>
  <c r="H32" i="3"/>
  <c r="G32" i="3"/>
  <c r="F32" i="3"/>
  <c r="E32" i="3"/>
  <c r="D32" i="3"/>
  <c r="C32" i="3"/>
  <c r="B32" i="3"/>
  <c r="A32" i="3"/>
  <c r="I31" i="3"/>
  <c r="H31" i="3"/>
  <c r="G31" i="3"/>
  <c r="F31" i="3"/>
  <c r="E31" i="3"/>
  <c r="D31" i="3"/>
  <c r="C31" i="3"/>
  <c r="B31" i="3"/>
  <c r="A31" i="3"/>
  <c r="I30" i="3"/>
  <c r="H30" i="3"/>
  <c r="G30" i="3"/>
  <c r="F30" i="3"/>
  <c r="E30" i="3"/>
  <c r="D30" i="3"/>
  <c r="C30" i="3"/>
  <c r="B30" i="3"/>
  <c r="A30" i="3"/>
  <c r="I29" i="3"/>
  <c r="H29" i="3"/>
  <c r="G29" i="3"/>
  <c r="F29" i="3"/>
  <c r="E29" i="3"/>
  <c r="D29" i="3"/>
  <c r="C29" i="3"/>
  <c r="B29" i="3"/>
  <c r="A29" i="3"/>
  <c r="I28" i="3"/>
  <c r="H28" i="3"/>
  <c r="G28" i="3"/>
  <c r="F28" i="3"/>
  <c r="E28" i="3"/>
  <c r="D28" i="3"/>
  <c r="C28" i="3"/>
  <c r="B28" i="3"/>
  <c r="A28" i="3"/>
  <c r="I27" i="3"/>
  <c r="H27" i="3"/>
  <c r="G27" i="3"/>
  <c r="F27" i="3"/>
  <c r="E27" i="3"/>
  <c r="D27" i="3"/>
  <c r="C27" i="3"/>
  <c r="B27" i="3"/>
  <c r="A27" i="3"/>
  <c r="I26" i="3"/>
  <c r="H26" i="3"/>
  <c r="G26" i="3"/>
  <c r="F26" i="3"/>
  <c r="E26" i="3"/>
  <c r="D26" i="3"/>
  <c r="C26" i="3"/>
  <c r="B26" i="3"/>
  <c r="A26" i="3"/>
  <c r="I25" i="3"/>
  <c r="H25" i="3"/>
  <c r="G25" i="3"/>
  <c r="F25" i="3"/>
  <c r="E25" i="3"/>
  <c r="D25" i="3"/>
  <c r="C25" i="3"/>
  <c r="B25" i="3"/>
  <c r="A25" i="3"/>
  <c r="I24" i="3"/>
  <c r="H24" i="3"/>
  <c r="G24" i="3"/>
  <c r="F24" i="3"/>
  <c r="E24" i="3"/>
  <c r="D24" i="3"/>
  <c r="C24" i="3"/>
  <c r="B24" i="3"/>
  <c r="A24" i="3"/>
  <c r="I23" i="3"/>
  <c r="H23" i="3"/>
  <c r="G23" i="3"/>
  <c r="F23" i="3"/>
  <c r="E23" i="3"/>
  <c r="D23" i="3"/>
  <c r="C23" i="3"/>
  <c r="B23" i="3"/>
  <c r="A23" i="3"/>
  <c r="I22" i="3"/>
  <c r="H22" i="3"/>
  <c r="G22" i="3"/>
  <c r="F22" i="3"/>
  <c r="E22" i="3"/>
  <c r="D22" i="3"/>
  <c r="C22" i="3"/>
  <c r="B22" i="3"/>
  <c r="A22" i="3"/>
  <c r="I21" i="3"/>
  <c r="H21" i="3"/>
  <c r="G21" i="3"/>
  <c r="F21" i="3"/>
  <c r="E21" i="3"/>
  <c r="D21" i="3"/>
  <c r="C21" i="3"/>
  <c r="B21" i="3"/>
  <c r="A21" i="3"/>
  <c r="I20" i="3"/>
  <c r="H20" i="3"/>
  <c r="G20" i="3"/>
  <c r="F20" i="3"/>
  <c r="E20" i="3"/>
  <c r="D20" i="3"/>
  <c r="C20" i="3"/>
  <c r="B20" i="3"/>
  <c r="A20" i="3"/>
  <c r="I19" i="3"/>
  <c r="H19" i="3"/>
  <c r="G19" i="3"/>
  <c r="F19" i="3"/>
  <c r="E19" i="3"/>
  <c r="D19" i="3"/>
  <c r="C19" i="3"/>
  <c r="B19" i="3"/>
  <c r="A19" i="3"/>
  <c r="I18" i="3"/>
  <c r="H18" i="3"/>
  <c r="G18" i="3"/>
  <c r="F18" i="3"/>
  <c r="E18" i="3"/>
  <c r="D18" i="3"/>
  <c r="C18" i="3"/>
  <c r="B18" i="3"/>
  <c r="A18" i="3"/>
  <c r="I17" i="3"/>
  <c r="H17" i="3"/>
  <c r="G17" i="3"/>
  <c r="F17" i="3"/>
  <c r="E17" i="3"/>
  <c r="D17" i="3"/>
  <c r="C17" i="3"/>
  <c r="B17" i="3"/>
  <c r="A17" i="3"/>
  <c r="I16" i="3"/>
  <c r="H16" i="3"/>
  <c r="G16" i="3"/>
  <c r="F16" i="3"/>
  <c r="E16" i="3"/>
  <c r="D16" i="3"/>
  <c r="C16" i="3"/>
  <c r="B16" i="3"/>
  <c r="A16" i="3"/>
  <c r="I15" i="3"/>
  <c r="H15" i="3"/>
  <c r="G15" i="3"/>
  <c r="F15" i="3"/>
  <c r="E15" i="3"/>
  <c r="D15" i="3"/>
  <c r="C15" i="3"/>
  <c r="B15" i="3"/>
  <c r="A15" i="3"/>
  <c r="I14" i="3"/>
  <c r="H14" i="3"/>
  <c r="G14" i="3"/>
  <c r="F14" i="3"/>
  <c r="E14" i="3"/>
  <c r="D14" i="3"/>
  <c r="C14" i="3"/>
  <c r="B14" i="3"/>
  <c r="A14" i="3"/>
  <c r="I13" i="3"/>
  <c r="H13" i="3"/>
  <c r="G13" i="3"/>
  <c r="F13" i="3"/>
  <c r="E13" i="3"/>
  <c r="D13" i="3"/>
  <c r="C13" i="3"/>
  <c r="B13" i="3"/>
  <c r="A13" i="3"/>
  <c r="I12" i="3"/>
  <c r="H12" i="3"/>
  <c r="G12" i="3"/>
  <c r="F12" i="3"/>
  <c r="E12" i="3"/>
  <c r="D12" i="3"/>
  <c r="C12" i="3"/>
  <c r="B12" i="3"/>
  <c r="A12" i="3"/>
  <c r="I11" i="3"/>
  <c r="H11" i="3"/>
  <c r="G11" i="3"/>
  <c r="F11" i="3"/>
  <c r="E11" i="3"/>
  <c r="D11" i="3"/>
  <c r="C11" i="3"/>
  <c r="B11" i="3"/>
  <c r="A11" i="3"/>
  <c r="I10" i="3"/>
  <c r="H10" i="3"/>
  <c r="G10" i="3"/>
  <c r="F10" i="3"/>
  <c r="E10" i="3"/>
  <c r="D10" i="3"/>
  <c r="C10" i="3"/>
  <c r="B10" i="3"/>
  <c r="A10" i="3"/>
  <c r="I9" i="3"/>
  <c r="H9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E40" i="3"/>
  <c r="E39" i="3"/>
  <c r="I37" i="3"/>
  <c r="H37" i="3"/>
  <c r="L8" i="1"/>
  <c r="H8" i="3"/>
  <c r="L7" i="1"/>
  <c r="H7" i="3"/>
  <c r="I36" i="3"/>
  <c r="H36" i="3"/>
  <c r="V8" i="1"/>
  <c r="I8" i="3"/>
  <c r="V7" i="1"/>
  <c r="I7" i="3"/>
  <c r="V6" i="1"/>
  <c r="I6" i="3"/>
  <c r="V5" i="1"/>
  <c r="I5" i="3"/>
  <c r="L6" i="1"/>
  <c r="H6" i="3"/>
  <c r="L5" i="1"/>
  <c r="H5" i="3"/>
  <c r="G34" i="1"/>
  <c r="N3" i="1"/>
  <c r="I3" i="1"/>
  <c r="G35" i="1"/>
  <c r="H39" i="3"/>
  <c r="B1" i="1"/>
  <c r="Q8" i="1"/>
  <c r="J8" i="1"/>
  <c r="K8" i="1"/>
  <c r="Q7" i="1"/>
  <c r="J7" i="1"/>
  <c r="K7" i="1"/>
  <c r="Q6" i="1"/>
  <c r="J6" i="1"/>
  <c r="K6" i="1"/>
  <c r="L34" i="1"/>
  <c r="Q5" i="1"/>
  <c r="Q34" i="1"/>
  <c r="J5" i="1"/>
  <c r="K5" i="1"/>
  <c r="J34" i="1"/>
  <c r="J35" i="1"/>
  <c r="K34" i="1"/>
</calcChain>
</file>

<file path=xl/sharedStrings.xml><?xml version="1.0" encoding="utf-8"?>
<sst xmlns="http://schemas.openxmlformats.org/spreadsheetml/2006/main" count="193" uniqueCount="76">
  <si>
    <t>Valor Venda</t>
  </si>
  <si>
    <t xml:space="preserve">DATA </t>
  </si>
  <si>
    <t>COLETA</t>
  </si>
  <si>
    <t>DESTINO</t>
  </si>
  <si>
    <t>NF</t>
  </si>
  <si>
    <t>FRETE</t>
  </si>
  <si>
    <t>PLACA</t>
  </si>
  <si>
    <t>PESO</t>
  </si>
  <si>
    <t>PRODUTO</t>
  </si>
  <si>
    <t>TRANSP</t>
  </si>
  <si>
    <t>RESULTADO</t>
  </si>
  <si>
    <t>SC</t>
  </si>
  <si>
    <t>Valor NF</t>
  </si>
  <si>
    <t>Valor Frete</t>
  </si>
  <si>
    <t>Total Entregue</t>
  </si>
  <si>
    <t>Saldo à entregar</t>
  </si>
  <si>
    <t>Valor Produto</t>
  </si>
  <si>
    <t>Volume (Kg)</t>
  </si>
  <si>
    <t>ICMS Frete</t>
  </si>
  <si>
    <t>ICMS Merc.</t>
  </si>
  <si>
    <t>ICMS Total</t>
  </si>
  <si>
    <t>Frete Pauta</t>
  </si>
  <si>
    <t>ICMS Frete/Sc</t>
  </si>
  <si>
    <t>ICMS Milho/Sc</t>
  </si>
  <si>
    <t>Observação</t>
  </si>
  <si>
    <t>Margem Bruta</t>
  </si>
  <si>
    <t>Embarque</t>
  </si>
  <si>
    <t>Vencimento</t>
  </si>
  <si>
    <t>Pagamento</t>
  </si>
  <si>
    <t>Pagamento:</t>
  </si>
  <si>
    <t>MILHO</t>
  </si>
  <si>
    <t>Comissões Venda</t>
  </si>
  <si>
    <t>Comissão Compra</t>
  </si>
  <si>
    <t>Relatorio  de venda para Racoes Brasil</t>
  </si>
  <si>
    <t>Faz. Andorinha</t>
  </si>
  <si>
    <t>Armazém Campo Florido</t>
  </si>
  <si>
    <t>Belo Horizonte</t>
  </si>
  <si>
    <t>MDZ-6671</t>
  </si>
  <si>
    <t>ETU-4125</t>
  </si>
  <si>
    <t>DPE-8786</t>
  </si>
  <si>
    <t>KAB-7887</t>
  </si>
  <si>
    <t>EJZ-6954</t>
  </si>
  <si>
    <t>EJJ-6034</t>
  </si>
  <si>
    <t>DFF-7707</t>
  </si>
  <si>
    <t>BAZ-7707</t>
  </si>
  <si>
    <t>GUS-5170</t>
  </si>
  <si>
    <t>DTB-5477</t>
  </si>
  <si>
    <t>NCK-7122</t>
  </si>
  <si>
    <t>ETU-4085</t>
  </si>
  <si>
    <t>DVS-3762</t>
  </si>
  <si>
    <t>FSS-9855</t>
  </si>
  <si>
    <t>DPE-8780</t>
  </si>
  <si>
    <t>MOTORISTA</t>
  </si>
  <si>
    <t>ALAN</t>
  </si>
  <si>
    <t>CARLOS</t>
  </si>
  <si>
    <t>ROBERTO</t>
  </si>
  <si>
    <t>JOAO</t>
  </si>
  <si>
    <t>VICTOR</t>
  </si>
  <si>
    <t>JOSE</t>
  </si>
  <si>
    <t>LORRAN</t>
  </si>
  <si>
    <t>ALIPIO</t>
  </si>
  <si>
    <t>MARLON</t>
  </si>
  <si>
    <t>LUIZ CARLOS</t>
  </si>
  <si>
    <t>AROLDO</t>
  </si>
  <si>
    <t>MANOEL</t>
  </si>
  <si>
    <t>DAVI</t>
  </si>
  <si>
    <t>MIGUEL</t>
  </si>
  <si>
    <t>TARCISIO</t>
  </si>
  <si>
    <t>Valor Venda da SC</t>
  </si>
  <si>
    <t>Valor Compra da SC</t>
  </si>
  <si>
    <t>Frete Motorista por TON</t>
  </si>
  <si>
    <t>ICMS Total por SC</t>
  </si>
  <si>
    <t>comissao de compra por SC</t>
  </si>
  <si>
    <t>comissao de venda por SC</t>
  </si>
  <si>
    <t>CLASSIFICACAO por sc</t>
  </si>
  <si>
    <t>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</si>
</sst>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64" fontId="2" fillId="0" borderId="2" xfId="1" applyFont="1" applyBorder="1" applyAlignment="1">
      <alignment vertical="center"/>
    </xf>
    <xf numFmtId="164" fontId="2" fillId="0" borderId="4" xfId="1" applyFont="1" applyBorder="1" applyAlignment="1">
      <alignment vertical="center"/>
    </xf>
    <xf numFmtId="164" fontId="0" fillId="0" borderId="2" xfId="0" applyNumberFormat="1" applyBorder="1"/>
    <xf numFmtId="3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16" fontId="0" fillId="0" borderId="2" xfId="0" applyNumberFormat="1" applyBorder="1"/>
    <xf numFmtId="164" fontId="0" fillId="0" borderId="0" xfId="0" applyNumberFormat="1"/>
    <xf numFmtId="0" fontId="2" fillId="2" borderId="0" xfId="0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center"/>
    </xf>
    <xf numFmtId="164" fontId="0" fillId="0" borderId="2" xfId="0" applyNumberFormat="1" applyFill="1" applyBorder="1"/>
    <xf numFmtId="0" fontId="0" fillId="0" borderId="2" xfId="0" applyBorder="1" applyAlignment="1">
      <alignment horizontal="center"/>
    </xf>
    <xf numFmtId="164" fontId="4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4" fontId="2" fillId="0" borderId="2" xfId="1" applyFont="1" applyFill="1" applyBorder="1" applyAlignment="1">
      <alignment vertical="center"/>
    </xf>
    <xf numFmtId="164" fontId="2" fillId="0" borderId="4" xfId="1" applyFont="1" applyFill="1" applyBorder="1" applyAlignment="1">
      <alignment vertical="center"/>
    </xf>
    <xf numFmtId="164" fontId="0" fillId="0" borderId="2" xfId="1" applyFont="1" applyFill="1" applyBorder="1" applyAlignment="1">
      <alignment horizontal="center"/>
    </xf>
    <xf numFmtId="0" fontId="0" fillId="0" borderId="2" xfId="0" applyFill="1" applyBorder="1"/>
    <xf numFmtId="3" fontId="0" fillId="0" borderId="5" xfId="0" applyNumberFormat="1" applyFill="1" applyBorder="1" applyAlignment="1">
      <alignment horizontal="center"/>
    </xf>
    <xf numFmtId="3" fontId="3" fillId="3" borderId="8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10" fontId="0" fillId="0" borderId="0" xfId="2" applyNumberFormat="1" applyFont="1"/>
    <xf numFmtId="4" fontId="0" fillId="0" borderId="5" xfId="0" applyNumberFormat="1" applyFill="1" applyBorder="1" applyAlignment="1">
      <alignment horizontal="center"/>
    </xf>
    <xf numFmtId="164" fontId="0" fillId="0" borderId="2" xfId="1" applyFont="1" applyFill="1" applyBorder="1"/>
    <xf numFmtId="3" fontId="5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2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showGridLines="0" tabSelected="1" workbookViewId="0">
      <pane ySplit="4" topLeftCell="A5" activePane="bottomLeft" state="frozen"/>
      <selection pane="bottomLeft" activeCell="J38" sqref="J38"/>
    </sheetView>
  </sheetViews>
  <sheetFormatPr baseColWidth="10" defaultColWidth="8.83203125" defaultRowHeight="15" x14ac:dyDescent="0.2"/>
  <cols>
    <col min="1" max="1" width="11.33203125" bestFit="1" customWidth="1"/>
    <col min="2" max="2" width="25.83203125" customWidth="1"/>
    <col min="3" max="3" width="19.1640625" bestFit="1" customWidth="1"/>
    <col min="4" max="4" width="13.83203125" customWidth="1"/>
    <col min="5" max="5" width="11.33203125" customWidth="1"/>
    <col min="6" max="6" width="17" customWidth="1"/>
    <col min="7" max="7" width="15.83203125" customWidth="1"/>
    <col min="8" max="8" width="15.83203125" bestFit="1" customWidth="1"/>
    <col min="9" max="9" width="13.6640625" customWidth="1"/>
    <col min="10" max="10" width="19.5" bestFit="1" customWidth="1"/>
    <col min="11" max="11" width="14.5" customWidth="1"/>
    <col min="12" max="12" width="11.33203125" bestFit="1" customWidth="1"/>
    <col min="13" max="13" width="14.83203125" bestFit="1" customWidth="1"/>
    <col min="14" max="14" width="12.5" customWidth="1"/>
    <col min="15" max="15" width="13.5" customWidth="1"/>
    <col min="16" max="16" width="21.6640625" bestFit="1" customWidth="1"/>
    <col min="17" max="17" width="10.33203125" bestFit="1" customWidth="1"/>
    <col min="18" max="19" width="19.83203125" bestFit="1" customWidth="1"/>
    <col min="20" max="20" width="11.33203125" customWidth="1"/>
    <col min="21" max="21" width="10.83203125" customWidth="1"/>
    <col min="22" max="22" width="17.1640625" bestFit="1" customWidth="1"/>
    <col min="23" max="23" width="14.6640625" bestFit="1" customWidth="1"/>
    <col min="260" max="260" width="16.6640625" customWidth="1"/>
    <col min="261" max="261" width="29.83203125" customWidth="1"/>
    <col min="263" max="263" width="9.83203125" customWidth="1"/>
    <col min="264" max="264" width="10" customWidth="1"/>
    <col min="266" max="266" width="12.1640625" bestFit="1" customWidth="1"/>
    <col min="267" max="267" width="15.6640625" bestFit="1" customWidth="1"/>
    <col min="268" max="268" width="10.83203125" bestFit="1" customWidth="1"/>
    <col min="516" max="516" width="16.6640625" customWidth="1"/>
    <col min="517" max="517" width="29.83203125" customWidth="1"/>
    <col min="519" max="519" width="9.83203125" customWidth="1"/>
    <col min="520" max="520" width="10" customWidth="1"/>
    <col min="522" max="522" width="12.1640625" bestFit="1" customWidth="1"/>
    <col min="523" max="523" width="15.6640625" bestFit="1" customWidth="1"/>
    <col min="524" max="524" width="10.83203125" bestFit="1" customWidth="1"/>
    <col min="772" max="772" width="16.6640625" customWidth="1"/>
    <col min="773" max="773" width="29.83203125" customWidth="1"/>
    <col min="775" max="775" width="9.83203125" customWidth="1"/>
    <col min="776" max="776" width="10" customWidth="1"/>
    <col min="778" max="778" width="12.1640625" bestFit="1" customWidth="1"/>
    <col min="779" max="779" width="15.6640625" bestFit="1" customWidth="1"/>
    <col min="780" max="780" width="10.83203125" bestFit="1" customWidth="1"/>
    <col min="1028" max="1028" width="16.6640625" customWidth="1"/>
    <col min="1029" max="1029" width="29.83203125" customWidth="1"/>
    <col min="1031" max="1031" width="9.83203125" customWidth="1"/>
    <col min="1032" max="1032" width="10" customWidth="1"/>
    <col min="1034" max="1034" width="12.1640625" bestFit="1" customWidth="1"/>
    <col min="1035" max="1035" width="15.6640625" bestFit="1" customWidth="1"/>
    <col min="1036" max="1036" width="10.83203125" bestFit="1" customWidth="1"/>
    <col min="1284" max="1284" width="16.6640625" customWidth="1"/>
    <col min="1285" max="1285" width="29.83203125" customWidth="1"/>
    <col min="1287" max="1287" width="9.83203125" customWidth="1"/>
    <col min="1288" max="1288" width="10" customWidth="1"/>
    <col min="1290" max="1290" width="12.1640625" bestFit="1" customWidth="1"/>
    <col min="1291" max="1291" width="15.6640625" bestFit="1" customWidth="1"/>
    <col min="1292" max="1292" width="10.83203125" bestFit="1" customWidth="1"/>
    <col min="1540" max="1540" width="16.6640625" customWidth="1"/>
    <col min="1541" max="1541" width="29.83203125" customWidth="1"/>
    <col min="1543" max="1543" width="9.83203125" customWidth="1"/>
    <col min="1544" max="1544" width="10" customWidth="1"/>
    <col min="1546" max="1546" width="12.1640625" bestFit="1" customWidth="1"/>
    <col min="1547" max="1547" width="15.6640625" bestFit="1" customWidth="1"/>
    <col min="1548" max="1548" width="10.83203125" bestFit="1" customWidth="1"/>
    <col min="1796" max="1796" width="16.6640625" customWidth="1"/>
    <col min="1797" max="1797" width="29.83203125" customWidth="1"/>
    <col min="1799" max="1799" width="9.83203125" customWidth="1"/>
    <col min="1800" max="1800" width="10" customWidth="1"/>
    <col min="1802" max="1802" width="12.1640625" bestFit="1" customWidth="1"/>
    <col min="1803" max="1803" width="15.6640625" bestFit="1" customWidth="1"/>
    <col min="1804" max="1804" width="10.83203125" bestFit="1" customWidth="1"/>
    <col min="2052" max="2052" width="16.6640625" customWidth="1"/>
    <col min="2053" max="2053" width="29.83203125" customWidth="1"/>
    <col min="2055" max="2055" width="9.83203125" customWidth="1"/>
    <col min="2056" max="2056" width="10" customWidth="1"/>
    <col min="2058" max="2058" width="12.1640625" bestFit="1" customWidth="1"/>
    <col min="2059" max="2059" width="15.6640625" bestFit="1" customWidth="1"/>
    <col min="2060" max="2060" width="10.83203125" bestFit="1" customWidth="1"/>
    <col min="2308" max="2308" width="16.6640625" customWidth="1"/>
    <col min="2309" max="2309" width="29.83203125" customWidth="1"/>
    <col min="2311" max="2311" width="9.83203125" customWidth="1"/>
    <col min="2312" max="2312" width="10" customWidth="1"/>
    <col min="2314" max="2314" width="12.1640625" bestFit="1" customWidth="1"/>
    <col min="2315" max="2315" width="15.6640625" bestFit="1" customWidth="1"/>
    <col min="2316" max="2316" width="10.83203125" bestFit="1" customWidth="1"/>
    <col min="2564" max="2564" width="16.6640625" customWidth="1"/>
    <col min="2565" max="2565" width="29.83203125" customWidth="1"/>
    <col min="2567" max="2567" width="9.83203125" customWidth="1"/>
    <col min="2568" max="2568" width="10" customWidth="1"/>
    <col min="2570" max="2570" width="12.1640625" bestFit="1" customWidth="1"/>
    <col min="2571" max="2571" width="15.6640625" bestFit="1" customWidth="1"/>
    <col min="2572" max="2572" width="10.83203125" bestFit="1" customWidth="1"/>
    <col min="2820" max="2820" width="16.6640625" customWidth="1"/>
    <col min="2821" max="2821" width="29.83203125" customWidth="1"/>
    <col min="2823" max="2823" width="9.83203125" customWidth="1"/>
    <col min="2824" max="2824" width="10" customWidth="1"/>
    <col min="2826" max="2826" width="12.1640625" bestFit="1" customWidth="1"/>
    <col min="2827" max="2827" width="15.6640625" bestFit="1" customWidth="1"/>
    <col min="2828" max="2828" width="10.83203125" bestFit="1" customWidth="1"/>
    <col min="3076" max="3076" width="16.6640625" customWidth="1"/>
    <col min="3077" max="3077" width="29.83203125" customWidth="1"/>
    <col min="3079" max="3079" width="9.83203125" customWidth="1"/>
    <col min="3080" max="3080" width="10" customWidth="1"/>
    <col min="3082" max="3082" width="12.1640625" bestFit="1" customWidth="1"/>
    <col min="3083" max="3083" width="15.6640625" bestFit="1" customWidth="1"/>
    <col min="3084" max="3084" width="10.83203125" bestFit="1" customWidth="1"/>
    <col min="3332" max="3332" width="16.6640625" customWidth="1"/>
    <col min="3333" max="3333" width="29.83203125" customWidth="1"/>
    <col min="3335" max="3335" width="9.83203125" customWidth="1"/>
    <col min="3336" max="3336" width="10" customWidth="1"/>
    <col min="3338" max="3338" width="12.1640625" bestFit="1" customWidth="1"/>
    <col min="3339" max="3339" width="15.6640625" bestFit="1" customWidth="1"/>
    <col min="3340" max="3340" width="10.83203125" bestFit="1" customWidth="1"/>
    <col min="3588" max="3588" width="16.6640625" customWidth="1"/>
    <col min="3589" max="3589" width="29.83203125" customWidth="1"/>
    <col min="3591" max="3591" width="9.83203125" customWidth="1"/>
    <col min="3592" max="3592" width="10" customWidth="1"/>
    <col min="3594" max="3594" width="12.1640625" bestFit="1" customWidth="1"/>
    <col min="3595" max="3595" width="15.6640625" bestFit="1" customWidth="1"/>
    <col min="3596" max="3596" width="10.83203125" bestFit="1" customWidth="1"/>
    <col min="3844" max="3844" width="16.6640625" customWidth="1"/>
    <col min="3845" max="3845" width="29.83203125" customWidth="1"/>
    <col min="3847" max="3847" width="9.83203125" customWidth="1"/>
    <col min="3848" max="3848" width="10" customWidth="1"/>
    <col min="3850" max="3850" width="12.1640625" bestFit="1" customWidth="1"/>
    <col min="3851" max="3851" width="15.6640625" bestFit="1" customWidth="1"/>
    <col min="3852" max="3852" width="10.83203125" bestFit="1" customWidth="1"/>
    <col min="4100" max="4100" width="16.6640625" customWidth="1"/>
    <col min="4101" max="4101" width="29.83203125" customWidth="1"/>
    <col min="4103" max="4103" width="9.83203125" customWidth="1"/>
    <col min="4104" max="4104" width="10" customWidth="1"/>
    <col min="4106" max="4106" width="12.1640625" bestFit="1" customWidth="1"/>
    <col min="4107" max="4107" width="15.6640625" bestFit="1" customWidth="1"/>
    <col min="4108" max="4108" width="10.83203125" bestFit="1" customWidth="1"/>
    <col min="4356" max="4356" width="16.6640625" customWidth="1"/>
    <col min="4357" max="4357" width="29.83203125" customWidth="1"/>
    <col min="4359" max="4359" width="9.83203125" customWidth="1"/>
    <col min="4360" max="4360" width="10" customWidth="1"/>
    <col min="4362" max="4362" width="12.1640625" bestFit="1" customWidth="1"/>
    <col min="4363" max="4363" width="15.6640625" bestFit="1" customWidth="1"/>
    <col min="4364" max="4364" width="10.83203125" bestFit="1" customWidth="1"/>
    <col min="4612" max="4612" width="16.6640625" customWidth="1"/>
    <col min="4613" max="4613" width="29.83203125" customWidth="1"/>
    <col min="4615" max="4615" width="9.83203125" customWidth="1"/>
    <col min="4616" max="4616" width="10" customWidth="1"/>
    <col min="4618" max="4618" width="12.1640625" bestFit="1" customWidth="1"/>
    <col min="4619" max="4619" width="15.6640625" bestFit="1" customWidth="1"/>
    <col min="4620" max="4620" width="10.83203125" bestFit="1" customWidth="1"/>
    <col min="4868" max="4868" width="16.6640625" customWidth="1"/>
    <col min="4869" max="4869" width="29.83203125" customWidth="1"/>
    <col min="4871" max="4871" width="9.83203125" customWidth="1"/>
    <col min="4872" max="4872" width="10" customWidth="1"/>
    <col min="4874" max="4874" width="12.1640625" bestFit="1" customWidth="1"/>
    <col min="4875" max="4875" width="15.6640625" bestFit="1" customWidth="1"/>
    <col min="4876" max="4876" width="10.83203125" bestFit="1" customWidth="1"/>
    <col min="5124" max="5124" width="16.6640625" customWidth="1"/>
    <col min="5125" max="5125" width="29.83203125" customWidth="1"/>
    <col min="5127" max="5127" width="9.83203125" customWidth="1"/>
    <col min="5128" max="5128" width="10" customWidth="1"/>
    <col min="5130" max="5130" width="12.1640625" bestFit="1" customWidth="1"/>
    <col min="5131" max="5131" width="15.6640625" bestFit="1" customWidth="1"/>
    <col min="5132" max="5132" width="10.83203125" bestFit="1" customWidth="1"/>
    <col min="5380" max="5380" width="16.6640625" customWidth="1"/>
    <col min="5381" max="5381" width="29.83203125" customWidth="1"/>
    <col min="5383" max="5383" width="9.83203125" customWidth="1"/>
    <col min="5384" max="5384" width="10" customWidth="1"/>
    <col min="5386" max="5386" width="12.1640625" bestFit="1" customWidth="1"/>
    <col min="5387" max="5387" width="15.6640625" bestFit="1" customWidth="1"/>
    <col min="5388" max="5388" width="10.83203125" bestFit="1" customWidth="1"/>
    <col min="5636" max="5636" width="16.6640625" customWidth="1"/>
    <col min="5637" max="5637" width="29.83203125" customWidth="1"/>
    <col min="5639" max="5639" width="9.83203125" customWidth="1"/>
    <col min="5640" max="5640" width="10" customWidth="1"/>
    <col min="5642" max="5642" width="12.1640625" bestFit="1" customWidth="1"/>
    <col min="5643" max="5643" width="15.6640625" bestFit="1" customWidth="1"/>
    <col min="5644" max="5644" width="10.83203125" bestFit="1" customWidth="1"/>
    <col min="5892" max="5892" width="16.6640625" customWidth="1"/>
    <col min="5893" max="5893" width="29.83203125" customWidth="1"/>
    <col min="5895" max="5895" width="9.83203125" customWidth="1"/>
    <col min="5896" max="5896" width="10" customWidth="1"/>
    <col min="5898" max="5898" width="12.1640625" bestFit="1" customWidth="1"/>
    <col min="5899" max="5899" width="15.6640625" bestFit="1" customWidth="1"/>
    <col min="5900" max="5900" width="10.83203125" bestFit="1" customWidth="1"/>
    <col min="6148" max="6148" width="16.6640625" customWidth="1"/>
    <col min="6149" max="6149" width="29.83203125" customWidth="1"/>
    <col min="6151" max="6151" width="9.83203125" customWidth="1"/>
    <col min="6152" max="6152" width="10" customWidth="1"/>
    <col min="6154" max="6154" width="12.1640625" bestFit="1" customWidth="1"/>
    <col min="6155" max="6155" width="15.6640625" bestFit="1" customWidth="1"/>
    <col min="6156" max="6156" width="10.83203125" bestFit="1" customWidth="1"/>
    <col min="6404" max="6404" width="16.6640625" customWidth="1"/>
    <col min="6405" max="6405" width="29.83203125" customWidth="1"/>
    <col min="6407" max="6407" width="9.83203125" customWidth="1"/>
    <col min="6408" max="6408" width="10" customWidth="1"/>
    <col min="6410" max="6410" width="12.1640625" bestFit="1" customWidth="1"/>
    <col min="6411" max="6411" width="15.6640625" bestFit="1" customWidth="1"/>
    <col min="6412" max="6412" width="10.83203125" bestFit="1" customWidth="1"/>
    <col min="6660" max="6660" width="16.6640625" customWidth="1"/>
    <col min="6661" max="6661" width="29.83203125" customWidth="1"/>
    <col min="6663" max="6663" width="9.83203125" customWidth="1"/>
    <col min="6664" max="6664" width="10" customWidth="1"/>
    <col min="6666" max="6666" width="12.1640625" bestFit="1" customWidth="1"/>
    <col min="6667" max="6667" width="15.6640625" bestFit="1" customWidth="1"/>
    <col min="6668" max="6668" width="10.83203125" bestFit="1" customWidth="1"/>
    <col min="6916" max="6916" width="16.6640625" customWidth="1"/>
    <col min="6917" max="6917" width="29.83203125" customWidth="1"/>
    <col min="6919" max="6919" width="9.83203125" customWidth="1"/>
    <col min="6920" max="6920" width="10" customWidth="1"/>
    <col min="6922" max="6922" width="12.1640625" bestFit="1" customWidth="1"/>
    <col min="6923" max="6923" width="15.6640625" bestFit="1" customWidth="1"/>
    <col min="6924" max="6924" width="10.83203125" bestFit="1" customWidth="1"/>
    <col min="7172" max="7172" width="16.6640625" customWidth="1"/>
    <col min="7173" max="7173" width="29.83203125" customWidth="1"/>
    <col min="7175" max="7175" width="9.83203125" customWidth="1"/>
    <col min="7176" max="7176" width="10" customWidth="1"/>
    <col min="7178" max="7178" width="12.1640625" bestFit="1" customWidth="1"/>
    <col min="7179" max="7179" width="15.6640625" bestFit="1" customWidth="1"/>
    <col min="7180" max="7180" width="10.83203125" bestFit="1" customWidth="1"/>
    <col min="7428" max="7428" width="16.6640625" customWidth="1"/>
    <col min="7429" max="7429" width="29.83203125" customWidth="1"/>
    <col min="7431" max="7431" width="9.83203125" customWidth="1"/>
    <col min="7432" max="7432" width="10" customWidth="1"/>
    <col min="7434" max="7434" width="12.1640625" bestFit="1" customWidth="1"/>
    <col min="7435" max="7435" width="15.6640625" bestFit="1" customWidth="1"/>
    <col min="7436" max="7436" width="10.83203125" bestFit="1" customWidth="1"/>
    <col min="7684" max="7684" width="16.6640625" customWidth="1"/>
    <col min="7685" max="7685" width="29.83203125" customWidth="1"/>
    <col min="7687" max="7687" width="9.83203125" customWidth="1"/>
    <col min="7688" max="7688" width="10" customWidth="1"/>
    <col min="7690" max="7690" width="12.1640625" bestFit="1" customWidth="1"/>
    <col min="7691" max="7691" width="15.6640625" bestFit="1" customWidth="1"/>
    <col min="7692" max="7692" width="10.83203125" bestFit="1" customWidth="1"/>
    <col min="7940" max="7940" width="16.6640625" customWidth="1"/>
    <col min="7941" max="7941" width="29.83203125" customWidth="1"/>
    <col min="7943" max="7943" width="9.83203125" customWidth="1"/>
    <col min="7944" max="7944" width="10" customWidth="1"/>
    <col min="7946" max="7946" width="12.1640625" bestFit="1" customWidth="1"/>
    <col min="7947" max="7947" width="15.6640625" bestFit="1" customWidth="1"/>
    <col min="7948" max="7948" width="10.83203125" bestFit="1" customWidth="1"/>
    <col min="8196" max="8196" width="16.6640625" customWidth="1"/>
    <col min="8197" max="8197" width="29.83203125" customWidth="1"/>
    <col min="8199" max="8199" width="9.83203125" customWidth="1"/>
    <col min="8200" max="8200" width="10" customWidth="1"/>
    <col min="8202" max="8202" width="12.1640625" bestFit="1" customWidth="1"/>
    <col min="8203" max="8203" width="15.6640625" bestFit="1" customWidth="1"/>
    <col min="8204" max="8204" width="10.83203125" bestFit="1" customWidth="1"/>
    <col min="8452" max="8452" width="16.6640625" customWidth="1"/>
    <col min="8453" max="8453" width="29.83203125" customWidth="1"/>
    <col min="8455" max="8455" width="9.83203125" customWidth="1"/>
    <col min="8456" max="8456" width="10" customWidth="1"/>
    <col min="8458" max="8458" width="12.1640625" bestFit="1" customWidth="1"/>
    <col min="8459" max="8459" width="15.6640625" bestFit="1" customWidth="1"/>
    <col min="8460" max="8460" width="10.83203125" bestFit="1" customWidth="1"/>
    <col min="8708" max="8708" width="16.6640625" customWidth="1"/>
    <col min="8709" max="8709" width="29.83203125" customWidth="1"/>
    <col min="8711" max="8711" width="9.83203125" customWidth="1"/>
    <col min="8712" max="8712" width="10" customWidth="1"/>
    <col min="8714" max="8714" width="12.1640625" bestFit="1" customWidth="1"/>
    <col min="8715" max="8715" width="15.6640625" bestFit="1" customWidth="1"/>
    <col min="8716" max="8716" width="10.83203125" bestFit="1" customWidth="1"/>
    <col min="8964" max="8964" width="16.6640625" customWidth="1"/>
    <col min="8965" max="8965" width="29.83203125" customWidth="1"/>
    <col min="8967" max="8967" width="9.83203125" customWidth="1"/>
    <col min="8968" max="8968" width="10" customWidth="1"/>
    <col min="8970" max="8970" width="12.1640625" bestFit="1" customWidth="1"/>
    <col min="8971" max="8971" width="15.6640625" bestFit="1" customWidth="1"/>
    <col min="8972" max="8972" width="10.83203125" bestFit="1" customWidth="1"/>
    <col min="9220" max="9220" width="16.6640625" customWidth="1"/>
    <col min="9221" max="9221" width="29.83203125" customWidth="1"/>
    <col min="9223" max="9223" width="9.83203125" customWidth="1"/>
    <col min="9224" max="9224" width="10" customWidth="1"/>
    <col min="9226" max="9226" width="12.1640625" bestFit="1" customWidth="1"/>
    <col min="9227" max="9227" width="15.6640625" bestFit="1" customWidth="1"/>
    <col min="9228" max="9228" width="10.83203125" bestFit="1" customWidth="1"/>
    <col min="9476" max="9476" width="16.6640625" customWidth="1"/>
    <col min="9477" max="9477" width="29.83203125" customWidth="1"/>
    <col min="9479" max="9479" width="9.83203125" customWidth="1"/>
    <col min="9480" max="9480" width="10" customWidth="1"/>
    <col min="9482" max="9482" width="12.1640625" bestFit="1" customWidth="1"/>
    <col min="9483" max="9483" width="15.6640625" bestFit="1" customWidth="1"/>
    <col min="9484" max="9484" width="10.83203125" bestFit="1" customWidth="1"/>
    <col min="9732" max="9732" width="16.6640625" customWidth="1"/>
    <col min="9733" max="9733" width="29.83203125" customWidth="1"/>
    <col min="9735" max="9735" width="9.83203125" customWidth="1"/>
    <col min="9736" max="9736" width="10" customWidth="1"/>
    <col min="9738" max="9738" width="12.1640625" bestFit="1" customWidth="1"/>
    <col min="9739" max="9739" width="15.6640625" bestFit="1" customWidth="1"/>
    <col min="9740" max="9740" width="10.83203125" bestFit="1" customWidth="1"/>
    <col min="9988" max="9988" width="16.6640625" customWidth="1"/>
    <col min="9989" max="9989" width="29.83203125" customWidth="1"/>
    <col min="9991" max="9991" width="9.83203125" customWidth="1"/>
    <col min="9992" max="9992" width="10" customWidth="1"/>
    <col min="9994" max="9994" width="12.1640625" bestFit="1" customWidth="1"/>
    <col min="9995" max="9995" width="15.6640625" bestFit="1" customWidth="1"/>
    <col min="9996" max="9996" width="10.83203125" bestFit="1" customWidth="1"/>
    <col min="10244" max="10244" width="16.6640625" customWidth="1"/>
    <col min="10245" max="10245" width="29.83203125" customWidth="1"/>
    <col min="10247" max="10247" width="9.83203125" customWidth="1"/>
    <col min="10248" max="10248" width="10" customWidth="1"/>
    <col min="10250" max="10250" width="12.1640625" bestFit="1" customWidth="1"/>
    <col min="10251" max="10251" width="15.6640625" bestFit="1" customWidth="1"/>
    <col min="10252" max="10252" width="10.83203125" bestFit="1" customWidth="1"/>
    <col min="10500" max="10500" width="16.6640625" customWidth="1"/>
    <col min="10501" max="10501" width="29.83203125" customWidth="1"/>
    <col min="10503" max="10503" width="9.83203125" customWidth="1"/>
    <col min="10504" max="10504" width="10" customWidth="1"/>
    <col min="10506" max="10506" width="12.1640625" bestFit="1" customWidth="1"/>
    <col min="10507" max="10507" width="15.6640625" bestFit="1" customWidth="1"/>
    <col min="10508" max="10508" width="10.83203125" bestFit="1" customWidth="1"/>
    <col min="10756" max="10756" width="16.6640625" customWidth="1"/>
    <col min="10757" max="10757" width="29.83203125" customWidth="1"/>
    <col min="10759" max="10759" width="9.83203125" customWidth="1"/>
    <col min="10760" max="10760" width="10" customWidth="1"/>
    <col min="10762" max="10762" width="12.1640625" bestFit="1" customWidth="1"/>
    <col min="10763" max="10763" width="15.6640625" bestFit="1" customWidth="1"/>
    <col min="10764" max="10764" width="10.83203125" bestFit="1" customWidth="1"/>
    <col min="11012" max="11012" width="16.6640625" customWidth="1"/>
    <col min="11013" max="11013" width="29.83203125" customWidth="1"/>
    <col min="11015" max="11015" width="9.83203125" customWidth="1"/>
    <col min="11016" max="11016" width="10" customWidth="1"/>
    <col min="11018" max="11018" width="12.1640625" bestFit="1" customWidth="1"/>
    <col min="11019" max="11019" width="15.6640625" bestFit="1" customWidth="1"/>
    <col min="11020" max="11020" width="10.83203125" bestFit="1" customWidth="1"/>
    <col min="11268" max="11268" width="16.6640625" customWidth="1"/>
    <col min="11269" max="11269" width="29.83203125" customWidth="1"/>
    <col min="11271" max="11271" width="9.83203125" customWidth="1"/>
    <col min="11272" max="11272" width="10" customWidth="1"/>
    <col min="11274" max="11274" width="12.1640625" bestFit="1" customWidth="1"/>
    <col min="11275" max="11275" width="15.6640625" bestFit="1" customWidth="1"/>
    <col min="11276" max="11276" width="10.83203125" bestFit="1" customWidth="1"/>
    <col min="11524" max="11524" width="16.6640625" customWidth="1"/>
    <col min="11525" max="11525" width="29.83203125" customWidth="1"/>
    <col min="11527" max="11527" width="9.83203125" customWidth="1"/>
    <col min="11528" max="11528" width="10" customWidth="1"/>
    <col min="11530" max="11530" width="12.1640625" bestFit="1" customWidth="1"/>
    <col min="11531" max="11531" width="15.6640625" bestFit="1" customWidth="1"/>
    <col min="11532" max="11532" width="10.83203125" bestFit="1" customWidth="1"/>
    <col min="11780" max="11780" width="16.6640625" customWidth="1"/>
    <col min="11781" max="11781" width="29.83203125" customWidth="1"/>
    <col min="11783" max="11783" width="9.83203125" customWidth="1"/>
    <col min="11784" max="11784" width="10" customWidth="1"/>
    <col min="11786" max="11786" width="12.1640625" bestFit="1" customWidth="1"/>
    <col min="11787" max="11787" width="15.6640625" bestFit="1" customWidth="1"/>
    <col min="11788" max="11788" width="10.83203125" bestFit="1" customWidth="1"/>
    <col min="12036" max="12036" width="16.6640625" customWidth="1"/>
    <col min="12037" max="12037" width="29.83203125" customWidth="1"/>
    <col min="12039" max="12039" width="9.83203125" customWidth="1"/>
    <col min="12040" max="12040" width="10" customWidth="1"/>
    <col min="12042" max="12042" width="12.1640625" bestFit="1" customWidth="1"/>
    <col min="12043" max="12043" width="15.6640625" bestFit="1" customWidth="1"/>
    <col min="12044" max="12044" width="10.83203125" bestFit="1" customWidth="1"/>
    <col min="12292" max="12292" width="16.6640625" customWidth="1"/>
    <col min="12293" max="12293" width="29.83203125" customWidth="1"/>
    <col min="12295" max="12295" width="9.83203125" customWidth="1"/>
    <col min="12296" max="12296" width="10" customWidth="1"/>
    <col min="12298" max="12298" width="12.1640625" bestFit="1" customWidth="1"/>
    <col min="12299" max="12299" width="15.6640625" bestFit="1" customWidth="1"/>
    <col min="12300" max="12300" width="10.83203125" bestFit="1" customWidth="1"/>
    <col min="12548" max="12548" width="16.6640625" customWidth="1"/>
    <col min="12549" max="12549" width="29.83203125" customWidth="1"/>
    <col min="12551" max="12551" width="9.83203125" customWidth="1"/>
    <col min="12552" max="12552" width="10" customWidth="1"/>
    <col min="12554" max="12554" width="12.1640625" bestFit="1" customWidth="1"/>
    <col min="12555" max="12555" width="15.6640625" bestFit="1" customWidth="1"/>
    <col min="12556" max="12556" width="10.83203125" bestFit="1" customWidth="1"/>
    <col min="12804" max="12804" width="16.6640625" customWidth="1"/>
    <col min="12805" max="12805" width="29.83203125" customWidth="1"/>
    <col min="12807" max="12807" width="9.83203125" customWidth="1"/>
    <col min="12808" max="12808" width="10" customWidth="1"/>
    <col min="12810" max="12810" width="12.1640625" bestFit="1" customWidth="1"/>
    <col min="12811" max="12811" width="15.6640625" bestFit="1" customWidth="1"/>
    <col min="12812" max="12812" width="10.83203125" bestFit="1" customWidth="1"/>
    <col min="13060" max="13060" width="16.6640625" customWidth="1"/>
    <col min="13061" max="13061" width="29.83203125" customWidth="1"/>
    <col min="13063" max="13063" width="9.83203125" customWidth="1"/>
    <col min="13064" max="13064" width="10" customWidth="1"/>
    <col min="13066" max="13066" width="12.1640625" bestFit="1" customWidth="1"/>
    <col min="13067" max="13067" width="15.6640625" bestFit="1" customWidth="1"/>
    <col min="13068" max="13068" width="10.83203125" bestFit="1" customWidth="1"/>
    <col min="13316" max="13316" width="16.6640625" customWidth="1"/>
    <col min="13317" max="13317" width="29.83203125" customWidth="1"/>
    <col min="13319" max="13319" width="9.83203125" customWidth="1"/>
    <col min="13320" max="13320" width="10" customWidth="1"/>
    <col min="13322" max="13322" width="12.1640625" bestFit="1" customWidth="1"/>
    <col min="13323" max="13323" width="15.6640625" bestFit="1" customWidth="1"/>
    <col min="13324" max="13324" width="10.83203125" bestFit="1" customWidth="1"/>
    <col min="13572" max="13572" width="16.6640625" customWidth="1"/>
    <col min="13573" max="13573" width="29.83203125" customWidth="1"/>
    <col min="13575" max="13575" width="9.83203125" customWidth="1"/>
    <col min="13576" max="13576" width="10" customWidth="1"/>
    <col min="13578" max="13578" width="12.1640625" bestFit="1" customWidth="1"/>
    <col min="13579" max="13579" width="15.6640625" bestFit="1" customWidth="1"/>
    <col min="13580" max="13580" width="10.83203125" bestFit="1" customWidth="1"/>
    <col min="13828" max="13828" width="16.6640625" customWidth="1"/>
    <col min="13829" max="13829" width="29.83203125" customWidth="1"/>
    <col min="13831" max="13831" width="9.83203125" customWidth="1"/>
    <col min="13832" max="13832" width="10" customWidth="1"/>
    <col min="13834" max="13834" width="12.1640625" bestFit="1" customWidth="1"/>
    <col min="13835" max="13835" width="15.6640625" bestFit="1" customWidth="1"/>
    <col min="13836" max="13836" width="10.83203125" bestFit="1" customWidth="1"/>
    <col min="14084" max="14084" width="16.6640625" customWidth="1"/>
    <col min="14085" max="14085" width="29.83203125" customWidth="1"/>
    <col min="14087" max="14087" width="9.83203125" customWidth="1"/>
    <col min="14088" max="14088" width="10" customWidth="1"/>
    <col min="14090" max="14090" width="12.1640625" bestFit="1" customWidth="1"/>
    <col min="14091" max="14091" width="15.6640625" bestFit="1" customWidth="1"/>
    <col min="14092" max="14092" width="10.83203125" bestFit="1" customWidth="1"/>
    <col min="14340" max="14340" width="16.6640625" customWidth="1"/>
    <col min="14341" max="14341" width="29.83203125" customWidth="1"/>
    <col min="14343" max="14343" width="9.83203125" customWidth="1"/>
    <col min="14344" max="14344" width="10" customWidth="1"/>
    <col min="14346" max="14346" width="12.1640625" bestFit="1" customWidth="1"/>
    <col min="14347" max="14347" width="15.6640625" bestFit="1" customWidth="1"/>
    <col min="14348" max="14348" width="10.83203125" bestFit="1" customWidth="1"/>
    <col min="14596" max="14596" width="16.6640625" customWidth="1"/>
    <col min="14597" max="14597" width="29.83203125" customWidth="1"/>
    <col min="14599" max="14599" width="9.83203125" customWidth="1"/>
    <col min="14600" max="14600" width="10" customWidth="1"/>
    <col min="14602" max="14602" width="12.1640625" bestFit="1" customWidth="1"/>
    <col min="14603" max="14603" width="15.6640625" bestFit="1" customWidth="1"/>
    <col min="14604" max="14604" width="10.83203125" bestFit="1" customWidth="1"/>
    <col min="14852" max="14852" width="16.6640625" customWidth="1"/>
    <col min="14853" max="14853" width="29.83203125" customWidth="1"/>
    <col min="14855" max="14855" width="9.83203125" customWidth="1"/>
    <col min="14856" max="14856" width="10" customWidth="1"/>
    <col min="14858" max="14858" width="12.1640625" bestFit="1" customWidth="1"/>
    <col min="14859" max="14859" width="15.6640625" bestFit="1" customWidth="1"/>
    <col min="14860" max="14860" width="10.83203125" bestFit="1" customWidth="1"/>
    <col min="15108" max="15108" width="16.6640625" customWidth="1"/>
    <col min="15109" max="15109" width="29.83203125" customWidth="1"/>
    <col min="15111" max="15111" width="9.83203125" customWidth="1"/>
    <col min="15112" max="15112" width="10" customWidth="1"/>
    <col min="15114" max="15114" width="12.1640625" bestFit="1" customWidth="1"/>
    <col min="15115" max="15115" width="15.6640625" bestFit="1" customWidth="1"/>
    <col min="15116" max="15116" width="10.83203125" bestFit="1" customWidth="1"/>
    <col min="15364" max="15364" width="16.6640625" customWidth="1"/>
    <col min="15365" max="15365" width="29.83203125" customWidth="1"/>
    <col min="15367" max="15367" width="9.83203125" customWidth="1"/>
    <col min="15368" max="15368" width="10" customWidth="1"/>
    <col min="15370" max="15370" width="12.1640625" bestFit="1" customWidth="1"/>
    <col min="15371" max="15371" width="15.6640625" bestFit="1" customWidth="1"/>
    <col min="15372" max="15372" width="10.83203125" bestFit="1" customWidth="1"/>
    <col min="15620" max="15620" width="16.6640625" customWidth="1"/>
    <col min="15621" max="15621" width="29.83203125" customWidth="1"/>
    <col min="15623" max="15623" width="9.83203125" customWidth="1"/>
    <col min="15624" max="15624" width="10" customWidth="1"/>
    <col min="15626" max="15626" width="12.1640625" bestFit="1" customWidth="1"/>
    <col min="15627" max="15627" width="15.6640625" bestFit="1" customWidth="1"/>
    <col min="15628" max="15628" width="10.83203125" bestFit="1" customWidth="1"/>
    <col min="15876" max="15876" width="16.6640625" customWidth="1"/>
    <col min="15877" max="15877" width="29.83203125" customWidth="1"/>
    <col min="15879" max="15879" width="9.83203125" customWidth="1"/>
    <col min="15880" max="15880" width="10" customWidth="1"/>
    <col min="15882" max="15882" width="12.1640625" bestFit="1" customWidth="1"/>
    <col min="15883" max="15883" width="15.6640625" bestFit="1" customWidth="1"/>
    <col min="15884" max="15884" width="10.83203125" bestFit="1" customWidth="1"/>
    <col min="16132" max="16132" width="16.6640625" customWidth="1"/>
    <col min="16133" max="16133" width="29.83203125" customWidth="1"/>
    <col min="16135" max="16135" width="9.83203125" customWidth="1"/>
    <col min="16136" max="16136" width="10" customWidth="1"/>
    <col min="16138" max="16138" width="12.1640625" bestFit="1" customWidth="1"/>
    <col min="16139" max="16139" width="15.6640625" bestFit="1" customWidth="1"/>
    <col min="16140" max="16140" width="10.83203125" bestFit="1" customWidth="1"/>
  </cols>
  <sheetData>
    <row r="1" spans="1:23" x14ac:dyDescent="0.2">
      <c r="A1" s="1"/>
      <c r="B1" s="37">
        <f>G34</f>
        <v>721020</v>
      </c>
      <c r="C1" s="45" t="s">
        <v>33</v>
      </c>
      <c r="D1" s="45"/>
      <c r="E1" s="45"/>
      <c r="F1" s="45"/>
      <c r="G1" s="45"/>
      <c r="H1" s="1" t="s">
        <v>68</v>
      </c>
      <c r="I1" s="2">
        <v>41</v>
      </c>
      <c r="J1" s="23" t="s">
        <v>17</v>
      </c>
      <c r="K1" s="24">
        <v>300000</v>
      </c>
      <c r="M1" t="s">
        <v>22</v>
      </c>
      <c r="N1" s="25">
        <f>1*0.06</f>
        <v>0.06</v>
      </c>
      <c r="P1" t="s">
        <v>72</v>
      </c>
      <c r="Q1" s="17">
        <v>0.2</v>
      </c>
      <c r="S1" t="s">
        <v>74</v>
      </c>
      <c r="T1">
        <v>1.5</v>
      </c>
    </row>
    <row r="2" spans="1:23" x14ac:dyDescent="0.2">
      <c r="A2" s="1"/>
      <c r="B2" s="1"/>
      <c r="C2" s="46"/>
      <c r="D2" s="46"/>
      <c r="E2" s="46"/>
      <c r="F2" s="46"/>
      <c r="G2" s="46"/>
      <c r="H2" s="1" t="s">
        <v>69</v>
      </c>
      <c r="I2" s="2">
        <v>19</v>
      </c>
      <c r="J2" s="23" t="s">
        <v>21</v>
      </c>
      <c r="K2" s="2">
        <v>0</v>
      </c>
      <c r="M2" t="s">
        <v>23</v>
      </c>
      <c r="N2" s="26">
        <v>0.3</v>
      </c>
      <c r="O2" s="17"/>
      <c r="P2" s="17"/>
      <c r="Q2" s="17"/>
      <c r="U2" s="17"/>
    </row>
    <row r="3" spans="1:23" x14ac:dyDescent="0.2">
      <c r="A3" s="1"/>
      <c r="B3" s="1"/>
      <c r="C3" s="46"/>
      <c r="D3" s="46"/>
      <c r="E3" s="46"/>
      <c r="F3" s="46"/>
      <c r="G3" s="46"/>
      <c r="H3" s="1" t="s">
        <v>25</v>
      </c>
      <c r="I3" s="2">
        <f>I1-I2-N3-(K3*0.06)</f>
        <v>4.240000000000002</v>
      </c>
      <c r="J3" s="23" t="s">
        <v>70</v>
      </c>
      <c r="K3" s="2">
        <v>290</v>
      </c>
      <c r="M3" t="s">
        <v>71</v>
      </c>
      <c r="N3" s="26">
        <f>N2+N1</f>
        <v>0.36</v>
      </c>
      <c r="O3" s="17"/>
      <c r="P3" s="17" t="s">
        <v>73</v>
      </c>
      <c r="Q3" s="49">
        <v>0.1</v>
      </c>
      <c r="U3" s="17"/>
    </row>
    <row r="4" spans="1:23" x14ac:dyDescent="0.2">
      <c r="A4" s="3" t="s">
        <v>1</v>
      </c>
      <c r="B4" s="3" t="s">
        <v>2</v>
      </c>
      <c r="C4" s="4" t="s">
        <v>3</v>
      </c>
      <c r="D4" s="4" t="s">
        <v>4</v>
      </c>
      <c r="E4" s="5" t="s">
        <v>5</v>
      </c>
      <c r="F4" s="4" t="s">
        <v>6</v>
      </c>
      <c r="G4" s="4" t="s">
        <v>7</v>
      </c>
      <c r="H4" s="3" t="s">
        <v>8</v>
      </c>
      <c r="I4" s="6" t="s">
        <v>52</v>
      </c>
      <c r="J4" s="6" t="s">
        <v>10</v>
      </c>
      <c r="K4" s="7" t="s">
        <v>11</v>
      </c>
      <c r="L4" s="6" t="s">
        <v>12</v>
      </c>
      <c r="M4" s="6" t="s">
        <v>18</v>
      </c>
      <c r="N4" s="6" t="s">
        <v>13</v>
      </c>
      <c r="O4" s="6" t="s">
        <v>16</v>
      </c>
      <c r="P4" s="6" t="s">
        <v>19</v>
      </c>
      <c r="Q4" s="6" t="s">
        <v>20</v>
      </c>
      <c r="R4" s="6" t="s">
        <v>31</v>
      </c>
      <c r="S4" s="6" t="s">
        <v>32</v>
      </c>
      <c r="T4" s="6" t="s">
        <v>24</v>
      </c>
      <c r="U4" s="6" t="s">
        <v>26</v>
      </c>
      <c r="V4" s="6" t="s">
        <v>27</v>
      </c>
      <c r="W4" s="6" t="s">
        <v>28</v>
      </c>
    </row>
    <row r="5" spans="1:23" x14ac:dyDescent="0.2">
      <c r="A5" s="8">
        <v>43206</v>
      </c>
      <c r="B5" s="21" t="s">
        <v>34</v>
      </c>
      <c r="C5" s="21" t="s">
        <v>36</v>
      </c>
      <c r="D5" s="21">
        <v>1503</v>
      </c>
      <c r="E5" s="35">
        <v>290</v>
      </c>
      <c r="F5" s="21" t="s">
        <v>37</v>
      </c>
      <c r="G5" s="31">
        <v>37900</v>
      </c>
      <c r="H5" s="6" t="s">
        <v>30</v>
      </c>
      <c r="I5" s="6" t="s">
        <v>53</v>
      </c>
      <c r="J5" s="27">
        <f>L5-N5-O5-Q5-R5-S5-U5</f>
        <v>2238.766666666666</v>
      </c>
      <c r="K5" s="28">
        <f>J5/(G5/60)</f>
        <v>3.544221635883904</v>
      </c>
      <c r="L5" s="20">
        <f t="shared" ref="L5" si="0">G5/60*$I$1</f>
        <v>25898.333333333332</v>
      </c>
      <c r="M5" s="29">
        <f t="shared" ref="M5" si="1">G5/60*$N$1</f>
        <v>37.9</v>
      </c>
      <c r="N5" s="20">
        <f>G5/1000*E5</f>
        <v>10991</v>
      </c>
      <c r="O5" s="20">
        <f>G5/60*$I$2</f>
        <v>12001.666666666666</v>
      </c>
      <c r="P5" s="20">
        <f>G5/60*$N$2</f>
        <v>189.49999999999997</v>
      </c>
      <c r="Q5" s="20">
        <f>P5+M5</f>
        <v>227.39999999999998</v>
      </c>
      <c r="R5" s="20">
        <f>G5/60*0.1</f>
        <v>63.166666666666664</v>
      </c>
      <c r="S5" s="20">
        <f>G5/60*0.2</f>
        <v>126.33333333333333</v>
      </c>
      <c r="T5" s="30"/>
      <c r="U5" s="36">
        <v>250</v>
      </c>
      <c r="V5" s="16" t="e">
        <f t="shared" ref="V5:V32" si="2">A5+$J$37</f>
        <v>#VALUE!</v>
      </c>
      <c r="W5" s="16"/>
    </row>
    <row r="6" spans="1:23" x14ac:dyDescent="0.2">
      <c r="A6" s="8">
        <v>43206</v>
      </c>
      <c r="B6" s="21" t="s">
        <v>34</v>
      </c>
      <c r="C6" s="21" t="s">
        <v>36</v>
      </c>
      <c r="D6" s="21">
        <v>1504</v>
      </c>
      <c r="E6" s="35">
        <v>290</v>
      </c>
      <c r="F6" s="21" t="s">
        <v>37</v>
      </c>
      <c r="G6" s="31">
        <v>23000</v>
      </c>
      <c r="H6" s="6" t="s">
        <v>30</v>
      </c>
      <c r="I6" s="6" t="s">
        <v>53</v>
      </c>
      <c r="J6" s="27">
        <f t="shared" ref="J6" si="3">L6-N6-O6-Q6-R6-S6-U6</f>
        <v>1510.333333333333</v>
      </c>
      <c r="K6" s="28">
        <f t="shared" ref="K6" si="4">J6/(G6/60)</f>
        <v>3.9399999999999995</v>
      </c>
      <c r="L6" s="20">
        <f t="shared" ref="L6" si="5">G6/60*$I$1</f>
        <v>15716.666666666666</v>
      </c>
      <c r="M6" s="29">
        <f t="shared" ref="M6" si="6">G6/60*$N$1</f>
        <v>22.999999999999996</v>
      </c>
      <c r="N6" s="20">
        <f t="shared" ref="N6" si="7">G6/1000*E6</f>
        <v>6670</v>
      </c>
      <c r="O6" s="20">
        <f t="shared" ref="O6:O8" si="8">G6/60*$I$2</f>
        <v>7283.333333333333</v>
      </c>
      <c r="P6" s="20">
        <f t="shared" ref="P6" si="9">G6/60*$N$2</f>
        <v>114.99999999999999</v>
      </c>
      <c r="Q6" s="20">
        <f t="shared" ref="Q6" si="10">P6+M6</f>
        <v>137.99999999999997</v>
      </c>
      <c r="R6" s="20">
        <f t="shared" ref="R6:R33" si="11">G6/60*0.1</f>
        <v>38.333333333333336</v>
      </c>
      <c r="S6" s="20">
        <f t="shared" ref="S6:S33" si="12">G6/60*0.2</f>
        <v>76.666666666666671</v>
      </c>
      <c r="T6" s="30"/>
      <c r="U6" s="36"/>
      <c r="V6" s="16" t="e">
        <f t="shared" si="2"/>
        <v>#VALUE!</v>
      </c>
      <c r="W6" s="16"/>
    </row>
    <row r="7" spans="1:23" x14ac:dyDescent="0.2">
      <c r="A7" s="8">
        <v>43206</v>
      </c>
      <c r="B7" s="21" t="s">
        <v>34</v>
      </c>
      <c r="C7" s="21" t="s">
        <v>36</v>
      </c>
      <c r="D7" s="21">
        <v>1505</v>
      </c>
      <c r="E7" s="35">
        <v>290</v>
      </c>
      <c r="F7" s="21" t="s">
        <v>38</v>
      </c>
      <c r="G7" s="31">
        <v>37760</v>
      </c>
      <c r="H7" s="6" t="s">
        <v>30</v>
      </c>
      <c r="I7" s="6" t="s">
        <v>55</v>
      </c>
      <c r="J7" s="27">
        <f t="shared" ref="J7:J8" si="13">L7-N7-O7-Q7-R7-S7-U7</f>
        <v>2229.5733333333342</v>
      </c>
      <c r="K7" s="28">
        <f t="shared" ref="K7:K8" si="14">J7/(G7/60)</f>
        <v>3.5427542372881367</v>
      </c>
      <c r="L7" s="20">
        <f t="shared" ref="L7:L8" si="15">G7/60*$I$1</f>
        <v>25802.666666666668</v>
      </c>
      <c r="M7" s="29">
        <f t="shared" ref="M7:M8" si="16">G7/60*$N$1</f>
        <v>37.76</v>
      </c>
      <c r="N7" s="20">
        <f t="shared" ref="N7:N8" si="17">G7/1000*E7</f>
        <v>10950.4</v>
      </c>
      <c r="O7" s="20">
        <f t="shared" si="8"/>
        <v>11957.333333333334</v>
      </c>
      <c r="P7" s="20">
        <f t="shared" ref="P7:P8" si="18">G7/60*$N$2</f>
        <v>188.8</v>
      </c>
      <c r="Q7" s="20">
        <f t="shared" ref="Q7:Q8" si="19">P7+M7</f>
        <v>226.56</v>
      </c>
      <c r="R7" s="20">
        <f t="shared" si="11"/>
        <v>62.933333333333337</v>
      </c>
      <c r="S7" s="20">
        <f t="shared" si="12"/>
        <v>125.86666666666667</v>
      </c>
      <c r="T7" s="30"/>
      <c r="U7" s="36">
        <v>250</v>
      </c>
      <c r="V7" s="16" t="e">
        <f t="shared" si="2"/>
        <v>#VALUE!</v>
      </c>
      <c r="W7" s="16"/>
    </row>
    <row r="8" spans="1:23" x14ac:dyDescent="0.2">
      <c r="A8" s="8">
        <v>43206</v>
      </c>
      <c r="B8" s="21" t="s">
        <v>34</v>
      </c>
      <c r="C8" s="21" t="s">
        <v>36</v>
      </c>
      <c r="D8" s="21">
        <v>1506</v>
      </c>
      <c r="E8" s="35">
        <v>290</v>
      </c>
      <c r="F8" s="21" t="s">
        <v>38</v>
      </c>
      <c r="G8" s="31">
        <v>20000</v>
      </c>
      <c r="H8" s="6" t="s">
        <v>30</v>
      </c>
      <c r="I8" s="6" t="s">
        <v>55</v>
      </c>
      <c r="J8" s="27">
        <f t="shared" si="13"/>
        <v>1313.333333333333</v>
      </c>
      <c r="K8" s="28">
        <f t="shared" si="14"/>
        <v>3.9399999999999995</v>
      </c>
      <c r="L8" s="20">
        <f t="shared" si="15"/>
        <v>13666.666666666666</v>
      </c>
      <c r="M8" s="29">
        <f t="shared" si="16"/>
        <v>19.999999999999996</v>
      </c>
      <c r="N8" s="20">
        <f t="shared" si="17"/>
        <v>5800</v>
      </c>
      <c r="O8" s="20">
        <f t="shared" si="8"/>
        <v>6333.333333333333</v>
      </c>
      <c r="P8" s="20">
        <f t="shared" si="18"/>
        <v>99.999999999999986</v>
      </c>
      <c r="Q8" s="20">
        <f t="shared" si="19"/>
        <v>119.99999999999999</v>
      </c>
      <c r="R8" s="20">
        <f t="shared" si="11"/>
        <v>33.333333333333336</v>
      </c>
      <c r="S8" s="20">
        <f t="shared" si="12"/>
        <v>66.666666666666671</v>
      </c>
      <c r="T8" s="30"/>
      <c r="U8" s="36"/>
      <c r="V8" s="16" t="e">
        <f t="shared" si="2"/>
        <v>#VALUE!</v>
      </c>
      <c r="W8" s="16"/>
    </row>
    <row r="9" spans="1:23" x14ac:dyDescent="0.2">
      <c r="A9" s="8">
        <v>43208</v>
      </c>
      <c r="B9" s="21" t="s">
        <v>34</v>
      </c>
      <c r="C9" s="21" t="s">
        <v>36</v>
      </c>
      <c r="D9" s="21">
        <v>1523</v>
      </c>
      <c r="E9" s="35">
        <v>285</v>
      </c>
      <c r="F9" s="21" t="s">
        <v>39</v>
      </c>
      <c r="G9" s="31">
        <v>37120</v>
      </c>
      <c r="H9" s="6" t="s">
        <v>30</v>
      </c>
      <c r="I9" s="6" t="s">
        <v>54</v>
      </c>
      <c r="J9" s="27">
        <f t="shared" ref="J9:J10" si="20">L9-N9-O9-Q9-R9-S9-U9</f>
        <v>2373.1466666666674</v>
      </c>
      <c r="K9" s="28">
        <f t="shared" ref="K9:K10" si="21">J9/(G9/60)</f>
        <v>3.8359051724137947</v>
      </c>
      <c r="L9" s="20">
        <f t="shared" ref="L9:L10" si="22">G9/60*$I$1</f>
        <v>25365.333333333332</v>
      </c>
      <c r="M9" s="29">
        <f t="shared" ref="M9:M10" si="23">G9/60*$N$1</f>
        <v>37.119999999999997</v>
      </c>
      <c r="N9" s="20">
        <f t="shared" ref="N9:N10" si="24">G9/1000*E9</f>
        <v>10579.199999999999</v>
      </c>
      <c r="O9" s="20">
        <f t="shared" ref="O9:O10" si="25">G9/60*$I$2</f>
        <v>11754.666666666666</v>
      </c>
      <c r="P9" s="20">
        <f t="shared" ref="P9:P10" si="26">G9/60*$N$2</f>
        <v>185.6</v>
      </c>
      <c r="Q9" s="20">
        <f t="shared" ref="Q9:Q10" si="27">P9+M9</f>
        <v>222.72</v>
      </c>
      <c r="R9" s="20">
        <f t="shared" ref="R9:R10" si="28">G9/60*0.1</f>
        <v>61.866666666666667</v>
      </c>
      <c r="S9" s="20">
        <f t="shared" ref="S9:S10" si="29">G9/60*0.2</f>
        <v>123.73333333333333</v>
      </c>
      <c r="T9" s="30"/>
      <c r="U9" s="36">
        <v>250</v>
      </c>
      <c r="V9" s="16" t="e">
        <f t="shared" si="2"/>
        <v>#VALUE!</v>
      </c>
      <c r="W9" s="16"/>
    </row>
    <row r="10" spans="1:23" x14ac:dyDescent="0.2">
      <c r="A10" s="8">
        <v>43208</v>
      </c>
      <c r="B10" s="21" t="s">
        <v>34</v>
      </c>
      <c r="C10" s="21" t="s">
        <v>36</v>
      </c>
      <c r="D10" s="21">
        <v>1524</v>
      </c>
      <c r="E10" s="35">
        <v>285</v>
      </c>
      <c r="F10" s="21" t="s">
        <v>39</v>
      </c>
      <c r="G10" s="31">
        <v>3000</v>
      </c>
      <c r="H10" s="6" t="s">
        <v>30</v>
      </c>
      <c r="I10" s="6" t="s">
        <v>54</v>
      </c>
      <c r="J10" s="27">
        <f t="shared" si="20"/>
        <v>212</v>
      </c>
      <c r="K10" s="28">
        <f t="shared" si="21"/>
        <v>4.24</v>
      </c>
      <c r="L10" s="20">
        <f t="shared" si="22"/>
        <v>2050</v>
      </c>
      <c r="M10" s="29">
        <f t="shared" si="23"/>
        <v>3</v>
      </c>
      <c r="N10" s="20">
        <f t="shared" si="24"/>
        <v>855</v>
      </c>
      <c r="O10" s="20">
        <f t="shared" si="25"/>
        <v>950</v>
      </c>
      <c r="P10" s="20">
        <f t="shared" si="26"/>
        <v>15</v>
      </c>
      <c r="Q10" s="20">
        <f t="shared" si="27"/>
        <v>18</v>
      </c>
      <c r="R10" s="20">
        <f t="shared" si="28"/>
        <v>5</v>
      </c>
      <c r="S10" s="20">
        <f t="shared" si="29"/>
        <v>10</v>
      </c>
      <c r="T10" s="30"/>
      <c r="U10" s="36"/>
      <c r="V10" s="16" t="e">
        <f t="shared" si="2"/>
        <v>#VALUE!</v>
      </c>
      <c r="W10" s="16"/>
    </row>
    <row r="11" spans="1:23" x14ac:dyDescent="0.2">
      <c r="A11" s="8">
        <v>43208</v>
      </c>
      <c r="B11" s="21" t="s">
        <v>34</v>
      </c>
      <c r="C11" s="21" t="s">
        <v>36</v>
      </c>
      <c r="D11" s="21">
        <v>1521</v>
      </c>
      <c r="E11" s="35">
        <v>290</v>
      </c>
      <c r="F11" s="21" t="s">
        <v>40</v>
      </c>
      <c r="G11" s="31">
        <v>31820</v>
      </c>
      <c r="H11" s="6" t="s">
        <v>30</v>
      </c>
      <c r="I11" s="6" t="s">
        <v>56</v>
      </c>
      <c r="J11" s="27">
        <f t="shared" ref="J11:J12" si="30">L11-N11-O11-Q11-R11-S11-U11</f>
        <v>1839.5133333333347</v>
      </c>
      <c r="K11" s="28">
        <f t="shared" ref="K11:K12" si="31">J11/(G11/60)</f>
        <v>3.4685983658076704</v>
      </c>
      <c r="L11" s="20">
        <f t="shared" ref="L11:L12" si="32">G11/60*$I$1</f>
        <v>21743.666666666668</v>
      </c>
      <c r="M11" s="29">
        <f t="shared" ref="M11:M12" si="33">G11/60*$N$1</f>
        <v>31.82</v>
      </c>
      <c r="N11" s="20">
        <f t="shared" ref="N11:N12" si="34">G11/1000*E11</f>
        <v>9227.7999999999993</v>
      </c>
      <c r="O11" s="20">
        <f t="shared" ref="O11:O12" si="35">G11/60*$I$2</f>
        <v>10076.333333333334</v>
      </c>
      <c r="P11" s="20">
        <f t="shared" ref="P11:P12" si="36">G11/60*$N$2</f>
        <v>159.1</v>
      </c>
      <c r="Q11" s="20">
        <f t="shared" ref="Q11:Q12" si="37">P11+M11</f>
        <v>190.92</v>
      </c>
      <c r="R11" s="20">
        <f t="shared" ref="R11:R12" si="38">G11/60*0.1</f>
        <v>53.033333333333339</v>
      </c>
      <c r="S11" s="20">
        <f t="shared" ref="S11:S12" si="39">G11/60*0.2</f>
        <v>106.06666666666668</v>
      </c>
      <c r="T11" s="30"/>
      <c r="U11" s="36">
        <v>250</v>
      </c>
      <c r="V11" s="16" t="e">
        <f t="shared" si="2"/>
        <v>#VALUE!</v>
      </c>
      <c r="W11" s="16"/>
    </row>
    <row r="12" spans="1:23" x14ac:dyDescent="0.2">
      <c r="A12" s="8">
        <v>43208</v>
      </c>
      <c r="B12" s="21" t="s">
        <v>34</v>
      </c>
      <c r="C12" s="21" t="s">
        <v>36</v>
      </c>
      <c r="D12" s="21">
        <v>1522</v>
      </c>
      <c r="E12" s="35">
        <v>290</v>
      </c>
      <c r="F12" s="21" t="s">
        <v>40</v>
      </c>
      <c r="G12" s="31">
        <v>9000</v>
      </c>
      <c r="H12" s="6" t="s">
        <v>30</v>
      </c>
      <c r="I12" s="6" t="s">
        <v>56</v>
      </c>
      <c r="J12" s="27">
        <f t="shared" si="30"/>
        <v>591</v>
      </c>
      <c r="K12" s="28">
        <f t="shared" si="31"/>
        <v>3.94</v>
      </c>
      <c r="L12" s="20">
        <f t="shared" si="32"/>
        <v>6150</v>
      </c>
      <c r="M12" s="29">
        <f t="shared" si="33"/>
        <v>9</v>
      </c>
      <c r="N12" s="20">
        <f t="shared" si="34"/>
        <v>2610</v>
      </c>
      <c r="O12" s="20">
        <f t="shared" si="35"/>
        <v>2850</v>
      </c>
      <c r="P12" s="20">
        <f t="shared" si="36"/>
        <v>45</v>
      </c>
      <c r="Q12" s="20">
        <f t="shared" si="37"/>
        <v>54</v>
      </c>
      <c r="R12" s="20">
        <f t="shared" si="38"/>
        <v>15</v>
      </c>
      <c r="S12" s="20">
        <f t="shared" si="39"/>
        <v>30</v>
      </c>
      <c r="T12" s="30"/>
      <c r="U12" s="36"/>
      <c r="V12" s="16" t="e">
        <f t="shared" si="2"/>
        <v>#VALUE!</v>
      </c>
      <c r="W12" s="16"/>
    </row>
    <row r="13" spans="1:23" x14ac:dyDescent="0.2">
      <c r="A13" s="8">
        <v>43208</v>
      </c>
      <c r="B13" s="21" t="s">
        <v>34</v>
      </c>
      <c r="C13" s="21" t="s">
        <v>36</v>
      </c>
      <c r="D13" s="21">
        <v>1511</v>
      </c>
      <c r="E13" s="35">
        <v>290</v>
      </c>
      <c r="F13" s="21" t="s">
        <v>41</v>
      </c>
      <c r="G13" s="31">
        <v>37500</v>
      </c>
      <c r="H13" s="6" t="s">
        <v>30</v>
      </c>
      <c r="I13" s="6" t="s">
        <v>57</v>
      </c>
      <c r="J13" s="27">
        <f t="shared" ref="J13:J14" si="40">L13-N13-O13-Q13-R13-S13-U13</f>
        <v>2212.5</v>
      </c>
      <c r="K13" s="28">
        <f t="shared" ref="K13:K14" si="41">J13/(G13/60)</f>
        <v>3.54</v>
      </c>
      <c r="L13" s="20">
        <f t="shared" ref="L13:L14" si="42">G13/60*$I$1</f>
        <v>25625</v>
      </c>
      <c r="M13" s="29">
        <f t="shared" ref="M13:M14" si="43">G13/60*$N$1</f>
        <v>37.5</v>
      </c>
      <c r="N13" s="20">
        <f t="shared" ref="N13:N14" si="44">G13/1000*E13</f>
        <v>10875</v>
      </c>
      <c r="O13" s="20">
        <f t="shared" ref="O13:O14" si="45">G13/60*$I$2</f>
        <v>11875</v>
      </c>
      <c r="P13" s="20">
        <f t="shared" ref="P13:P14" si="46">G13/60*$N$2</f>
        <v>187.5</v>
      </c>
      <c r="Q13" s="20">
        <f t="shared" ref="Q13:Q14" si="47">P13+M13</f>
        <v>225</v>
      </c>
      <c r="R13" s="20">
        <f t="shared" ref="R13:R14" si="48">G13/60*0.1</f>
        <v>62.5</v>
      </c>
      <c r="S13" s="20">
        <f t="shared" ref="S13:S14" si="49">G13/60*0.2</f>
        <v>125</v>
      </c>
      <c r="T13" s="30"/>
      <c r="U13" s="36">
        <v>250</v>
      </c>
      <c r="V13" s="16" t="e">
        <f t="shared" si="2"/>
        <v>#VALUE!</v>
      </c>
      <c r="W13" s="16"/>
    </row>
    <row r="14" spans="1:23" x14ac:dyDescent="0.2">
      <c r="A14" s="8">
        <v>43208</v>
      </c>
      <c r="B14" s="21" t="s">
        <v>34</v>
      </c>
      <c r="C14" s="21" t="s">
        <v>36</v>
      </c>
      <c r="D14" s="21">
        <v>1512</v>
      </c>
      <c r="E14" s="35">
        <v>290</v>
      </c>
      <c r="F14" s="21" t="s">
        <v>41</v>
      </c>
      <c r="G14" s="31">
        <v>6500</v>
      </c>
      <c r="H14" s="6" t="s">
        <v>30</v>
      </c>
      <c r="I14" s="6" t="s">
        <v>57</v>
      </c>
      <c r="J14" s="27">
        <f t="shared" si="40"/>
        <v>426.83333333333303</v>
      </c>
      <c r="K14" s="28">
        <f t="shared" si="41"/>
        <v>3.9399999999999973</v>
      </c>
      <c r="L14" s="20">
        <f t="shared" si="42"/>
        <v>4441.6666666666661</v>
      </c>
      <c r="M14" s="29">
        <f t="shared" si="43"/>
        <v>6.4999999999999991</v>
      </c>
      <c r="N14" s="20">
        <f t="shared" si="44"/>
        <v>1885</v>
      </c>
      <c r="O14" s="20">
        <f t="shared" si="45"/>
        <v>2058.333333333333</v>
      </c>
      <c r="P14" s="20">
        <f t="shared" si="46"/>
        <v>32.5</v>
      </c>
      <c r="Q14" s="20">
        <f t="shared" si="47"/>
        <v>39</v>
      </c>
      <c r="R14" s="20">
        <f t="shared" si="48"/>
        <v>10.833333333333334</v>
      </c>
      <c r="S14" s="20">
        <f t="shared" si="49"/>
        <v>21.666666666666668</v>
      </c>
      <c r="T14" s="30"/>
      <c r="U14" s="36"/>
      <c r="V14" s="16" t="e">
        <f t="shared" si="2"/>
        <v>#VALUE!</v>
      </c>
      <c r="W14" s="16"/>
    </row>
    <row r="15" spans="1:23" x14ac:dyDescent="0.2">
      <c r="A15" s="8">
        <v>43208</v>
      </c>
      <c r="B15" s="21" t="s">
        <v>34</v>
      </c>
      <c r="C15" s="21" t="s">
        <v>36</v>
      </c>
      <c r="D15" s="21">
        <v>1513</v>
      </c>
      <c r="E15" s="35">
        <v>290</v>
      </c>
      <c r="F15" s="21" t="s">
        <v>42</v>
      </c>
      <c r="G15" s="31">
        <v>37580</v>
      </c>
      <c r="H15" s="6" t="s">
        <v>30</v>
      </c>
      <c r="I15" s="6" t="s">
        <v>58</v>
      </c>
      <c r="J15" s="27">
        <f t="shared" ref="J15:J16" si="50">L15-N15-O15-Q15-R15-S15-U15</f>
        <v>2217.7533333333349</v>
      </c>
      <c r="K15" s="28">
        <f t="shared" ref="K15:K16" si="51">J15/(G15/60)</f>
        <v>3.5408515167642385</v>
      </c>
      <c r="L15" s="20">
        <f t="shared" ref="L15:L16" si="52">G15/60*$I$1</f>
        <v>25679.666666666668</v>
      </c>
      <c r="M15" s="29">
        <f t="shared" ref="M15:M16" si="53">G15/60*$N$1</f>
        <v>37.58</v>
      </c>
      <c r="N15" s="20">
        <f t="shared" ref="N15:N16" si="54">G15/1000*E15</f>
        <v>10898.199999999999</v>
      </c>
      <c r="O15" s="20">
        <f t="shared" ref="O15:O16" si="55">G15/60*$I$2</f>
        <v>11900.333333333334</v>
      </c>
      <c r="P15" s="20">
        <f t="shared" ref="P15:P16" si="56">G15/60*$N$2</f>
        <v>187.9</v>
      </c>
      <c r="Q15" s="20">
        <f t="shared" ref="Q15:Q16" si="57">P15+M15</f>
        <v>225.48000000000002</v>
      </c>
      <c r="R15" s="20">
        <f t="shared" ref="R15:R16" si="58">G15/60*0.1</f>
        <v>62.63333333333334</v>
      </c>
      <c r="S15" s="20">
        <f t="shared" ref="S15:S16" si="59">G15/60*0.2</f>
        <v>125.26666666666668</v>
      </c>
      <c r="T15" s="30"/>
      <c r="U15" s="36">
        <v>250</v>
      </c>
      <c r="V15" s="16" t="e">
        <f t="shared" si="2"/>
        <v>#VALUE!</v>
      </c>
      <c r="W15" s="16"/>
    </row>
    <row r="16" spans="1:23" x14ac:dyDescent="0.2">
      <c r="A16" s="8">
        <v>43208</v>
      </c>
      <c r="B16" s="21" t="s">
        <v>34</v>
      </c>
      <c r="C16" s="21" t="s">
        <v>36</v>
      </c>
      <c r="D16" s="21">
        <v>1514</v>
      </c>
      <c r="E16" s="35">
        <v>290</v>
      </c>
      <c r="F16" s="21" t="s">
        <v>42</v>
      </c>
      <c r="G16" s="31">
        <v>7000</v>
      </c>
      <c r="H16" s="6" t="s">
        <v>30</v>
      </c>
      <c r="I16" s="6" t="s">
        <v>58</v>
      </c>
      <c r="J16" s="27">
        <f t="shared" si="50"/>
        <v>459.66666666666697</v>
      </c>
      <c r="K16" s="28">
        <f t="shared" si="51"/>
        <v>3.9400000000000026</v>
      </c>
      <c r="L16" s="20">
        <f t="shared" si="52"/>
        <v>4783.3333333333339</v>
      </c>
      <c r="M16" s="29">
        <f t="shared" si="53"/>
        <v>7</v>
      </c>
      <c r="N16" s="20">
        <f t="shared" si="54"/>
        <v>2030</v>
      </c>
      <c r="O16" s="20">
        <f t="shared" si="55"/>
        <v>2216.666666666667</v>
      </c>
      <c r="P16" s="20">
        <f t="shared" si="56"/>
        <v>35</v>
      </c>
      <c r="Q16" s="20">
        <f t="shared" si="57"/>
        <v>42</v>
      </c>
      <c r="R16" s="20">
        <f t="shared" si="58"/>
        <v>11.666666666666668</v>
      </c>
      <c r="S16" s="20">
        <f t="shared" si="59"/>
        <v>23.333333333333336</v>
      </c>
      <c r="T16" s="30"/>
      <c r="U16" s="36"/>
      <c r="V16" s="16" t="e">
        <f t="shared" si="2"/>
        <v>#VALUE!</v>
      </c>
      <c r="W16" s="16"/>
    </row>
    <row r="17" spans="1:23" x14ac:dyDescent="0.2">
      <c r="A17" s="8">
        <v>43210</v>
      </c>
      <c r="B17" s="21" t="s">
        <v>34</v>
      </c>
      <c r="C17" s="21" t="s">
        <v>36</v>
      </c>
      <c r="D17" s="21">
        <v>1806</v>
      </c>
      <c r="E17" s="35">
        <v>290</v>
      </c>
      <c r="F17" s="21" t="s">
        <v>43</v>
      </c>
      <c r="G17" s="31">
        <v>37300</v>
      </c>
      <c r="H17" s="6" t="s">
        <v>30</v>
      </c>
      <c r="I17" s="6" t="s">
        <v>59</v>
      </c>
      <c r="J17" s="27">
        <f t="shared" ref="J17:J18" si="60">L17-N17-O17-Q17-R17-S17-U17</f>
        <v>2012.8666666666654</v>
      </c>
      <c r="K17" s="28">
        <f t="shared" ref="K17:K18" si="61">J17/(G17/60)</f>
        <v>3.2378552278820356</v>
      </c>
      <c r="L17" s="20">
        <f t="shared" ref="L17:L18" si="62">G17/60*$I$1</f>
        <v>25488.333333333332</v>
      </c>
      <c r="M17" s="29">
        <f t="shared" ref="M17:M18" si="63">G17/60*$N$1</f>
        <v>37.299999999999997</v>
      </c>
      <c r="N17" s="20">
        <f t="shared" ref="N17:N18" si="64">G17/1000*E17</f>
        <v>10817</v>
      </c>
      <c r="O17" s="20">
        <f>G17/60*19.5</f>
        <v>12122.5</v>
      </c>
      <c r="P17" s="20">
        <f t="shared" ref="P17:P18" si="65">G17/60*$N$2</f>
        <v>186.49999999999997</v>
      </c>
      <c r="Q17" s="20">
        <f t="shared" ref="Q17:Q18" si="66">P17+M17</f>
        <v>223.79999999999995</v>
      </c>
      <c r="R17" s="20">
        <f t="shared" ref="R17:R18" si="67">G17/60*0.1</f>
        <v>62.166666666666664</v>
      </c>
      <c r="S17" s="20">
        <v>0</v>
      </c>
      <c r="T17" s="30"/>
      <c r="U17" s="36">
        <v>250</v>
      </c>
      <c r="V17" s="16" t="e">
        <f t="shared" si="2"/>
        <v>#VALUE!</v>
      </c>
      <c r="W17" s="16"/>
    </row>
    <row r="18" spans="1:23" x14ac:dyDescent="0.2">
      <c r="A18" s="8">
        <v>43210</v>
      </c>
      <c r="B18" s="21" t="s">
        <v>34</v>
      </c>
      <c r="C18" s="21" t="s">
        <v>36</v>
      </c>
      <c r="D18" s="21">
        <v>1807</v>
      </c>
      <c r="E18" s="35">
        <v>290</v>
      </c>
      <c r="F18" s="21" t="s">
        <v>43</v>
      </c>
      <c r="G18" s="31">
        <v>27000</v>
      </c>
      <c r="H18" s="6" t="s">
        <v>30</v>
      </c>
      <c r="I18" s="6" t="s">
        <v>59</v>
      </c>
      <c r="J18" s="27">
        <f t="shared" si="60"/>
        <v>1638</v>
      </c>
      <c r="K18" s="28">
        <f t="shared" si="61"/>
        <v>3.64</v>
      </c>
      <c r="L18" s="20">
        <f t="shared" si="62"/>
        <v>18450</v>
      </c>
      <c r="M18" s="29">
        <f t="shared" si="63"/>
        <v>27</v>
      </c>
      <c r="N18" s="20">
        <f t="shared" si="64"/>
        <v>7830</v>
      </c>
      <c r="O18" s="20">
        <f t="shared" ref="O18:O20" si="68">G18/60*19.5</f>
        <v>8775</v>
      </c>
      <c r="P18" s="20">
        <f t="shared" si="65"/>
        <v>135</v>
      </c>
      <c r="Q18" s="20">
        <f t="shared" si="66"/>
        <v>162</v>
      </c>
      <c r="R18" s="20">
        <f t="shared" si="67"/>
        <v>45</v>
      </c>
      <c r="S18" s="20">
        <v>0</v>
      </c>
      <c r="T18" s="30"/>
      <c r="U18" s="36"/>
      <c r="V18" s="16" t="e">
        <f t="shared" si="2"/>
        <v>#VALUE!</v>
      </c>
      <c r="W18" s="16"/>
    </row>
    <row r="19" spans="1:23" x14ac:dyDescent="0.2">
      <c r="A19" s="8">
        <v>43210</v>
      </c>
      <c r="B19" s="21" t="s">
        <v>35</v>
      </c>
      <c r="C19" s="21" t="s">
        <v>36</v>
      </c>
      <c r="D19" s="21">
        <v>1808</v>
      </c>
      <c r="E19" s="35">
        <v>290</v>
      </c>
      <c r="F19" s="21" t="s">
        <v>44</v>
      </c>
      <c r="G19" s="31">
        <v>37720</v>
      </c>
      <c r="H19" s="6" t="s">
        <v>30</v>
      </c>
      <c r="I19" s="6" t="s">
        <v>60</v>
      </c>
      <c r="J19" s="27">
        <f t="shared" ref="J19:J20" si="69">L19-N19-O19-Q19-R19-S19-U19</f>
        <v>2038.3466666666659</v>
      </c>
      <c r="K19" s="28">
        <f t="shared" ref="K19:K20" si="70">J19/(G19/60)</f>
        <v>3.2423329798515366</v>
      </c>
      <c r="L19" s="20">
        <f t="shared" ref="L19:L20" si="71">G19/60*$I$1</f>
        <v>25775.333333333332</v>
      </c>
      <c r="M19" s="29">
        <f t="shared" ref="M19:M20" si="72">G19/60*$N$1</f>
        <v>37.72</v>
      </c>
      <c r="N19" s="20">
        <f t="shared" ref="N19:N20" si="73">G19/1000*E19</f>
        <v>10938.8</v>
      </c>
      <c r="O19" s="20">
        <f t="shared" si="68"/>
        <v>12259</v>
      </c>
      <c r="P19" s="20">
        <f t="shared" ref="P19:P20" si="74">G19/60*$N$2</f>
        <v>188.6</v>
      </c>
      <c r="Q19" s="20">
        <f t="shared" ref="Q19:Q20" si="75">P19+M19</f>
        <v>226.32</v>
      </c>
      <c r="R19" s="20">
        <f t="shared" ref="R19:R20" si="76">G19/60*0.1</f>
        <v>62.866666666666667</v>
      </c>
      <c r="S19" s="20">
        <v>0</v>
      </c>
      <c r="T19" s="30"/>
      <c r="U19" s="36">
        <v>250</v>
      </c>
      <c r="V19" s="16" t="e">
        <f t="shared" si="2"/>
        <v>#VALUE!</v>
      </c>
      <c r="W19" s="16"/>
    </row>
    <row r="20" spans="1:23" x14ac:dyDescent="0.2">
      <c r="A20" s="8">
        <v>43210</v>
      </c>
      <c r="B20" s="21" t="s">
        <v>35</v>
      </c>
      <c r="C20" s="21" t="s">
        <v>36</v>
      </c>
      <c r="D20" s="21">
        <v>1809</v>
      </c>
      <c r="E20" s="35">
        <v>290</v>
      </c>
      <c r="F20" s="21" t="s">
        <v>44</v>
      </c>
      <c r="G20" s="31">
        <v>24000</v>
      </c>
      <c r="H20" s="6" t="s">
        <v>30</v>
      </c>
      <c r="I20" s="6" t="s">
        <v>60</v>
      </c>
      <c r="J20" s="27">
        <f t="shared" si="69"/>
        <v>1456</v>
      </c>
      <c r="K20" s="28">
        <f t="shared" si="70"/>
        <v>3.64</v>
      </c>
      <c r="L20" s="20">
        <f t="shared" si="71"/>
        <v>16400</v>
      </c>
      <c r="M20" s="29">
        <f t="shared" si="72"/>
        <v>24</v>
      </c>
      <c r="N20" s="20">
        <f t="shared" si="73"/>
        <v>6960</v>
      </c>
      <c r="O20" s="20">
        <f t="shared" si="68"/>
        <v>7800</v>
      </c>
      <c r="P20" s="20">
        <f t="shared" si="74"/>
        <v>120</v>
      </c>
      <c r="Q20" s="20">
        <f t="shared" si="75"/>
        <v>144</v>
      </c>
      <c r="R20" s="20">
        <f t="shared" si="76"/>
        <v>40</v>
      </c>
      <c r="S20" s="20">
        <v>0</v>
      </c>
      <c r="T20" s="30"/>
      <c r="U20" s="36"/>
      <c r="V20" s="16" t="e">
        <f t="shared" si="2"/>
        <v>#VALUE!</v>
      </c>
      <c r="W20" s="16"/>
    </row>
    <row r="21" spans="1:23" x14ac:dyDescent="0.2">
      <c r="A21" s="8">
        <v>43213</v>
      </c>
      <c r="B21" s="21" t="s">
        <v>35</v>
      </c>
      <c r="C21" s="21" t="s">
        <v>36</v>
      </c>
      <c r="D21" s="21">
        <v>1836</v>
      </c>
      <c r="E21" s="35">
        <v>285</v>
      </c>
      <c r="F21" s="21" t="s">
        <v>45</v>
      </c>
      <c r="G21" s="31">
        <v>32940</v>
      </c>
      <c r="H21" s="6" t="s">
        <v>30</v>
      </c>
      <c r="I21" s="6" t="s">
        <v>61</v>
      </c>
      <c r="J21" s="27">
        <f>L21-N21-O21-Q21-R21-S21-U21-T21</f>
        <v>777.76000000000022</v>
      </c>
      <c r="K21" s="28">
        <f t="shared" ref="K21:K24" si="77">J21/(G21/60)</f>
        <v>1.4166848816029147</v>
      </c>
      <c r="L21" s="20">
        <f t="shared" ref="L21:L24" si="78">G21/60*$I$1</f>
        <v>22509</v>
      </c>
      <c r="M21" s="29">
        <f t="shared" ref="M21:M24" si="79">G21/60*$N$1</f>
        <v>32.94</v>
      </c>
      <c r="N21" s="20">
        <f t="shared" ref="N21:N24" si="80">G21/1000*E21</f>
        <v>9387.9</v>
      </c>
      <c r="O21" s="20">
        <f>G21/60*19</f>
        <v>10431</v>
      </c>
      <c r="P21" s="20">
        <f t="shared" ref="P21:P24" si="81">G21/60*$N$2</f>
        <v>164.7</v>
      </c>
      <c r="Q21" s="20">
        <f t="shared" ref="Q21:Q24" si="82">P21+M21</f>
        <v>197.64</v>
      </c>
      <c r="R21" s="20">
        <f t="shared" ref="R21:R24" si="83">G21/60*0.1</f>
        <v>54.900000000000006</v>
      </c>
      <c r="S21" s="20">
        <f t="shared" ref="S21:S24" si="84">G21/60*0.2</f>
        <v>109.80000000000001</v>
      </c>
      <c r="T21" s="36">
        <v>1300</v>
      </c>
      <c r="U21" s="36">
        <v>250</v>
      </c>
      <c r="V21" s="16" t="e">
        <f t="shared" si="2"/>
        <v>#VALUE!</v>
      </c>
      <c r="W21" s="16"/>
    </row>
    <row r="22" spans="1:23" x14ac:dyDescent="0.2">
      <c r="A22" s="8">
        <v>43213</v>
      </c>
      <c r="B22" s="21" t="s">
        <v>35</v>
      </c>
      <c r="C22" s="21" t="s">
        <v>36</v>
      </c>
      <c r="D22" s="21">
        <v>1835</v>
      </c>
      <c r="E22" s="35">
        <v>285</v>
      </c>
      <c r="F22" s="21" t="s">
        <v>46</v>
      </c>
      <c r="G22" s="31">
        <v>35500</v>
      </c>
      <c r="H22" s="6" t="s">
        <v>30</v>
      </c>
      <c r="I22" s="6" t="s">
        <v>62</v>
      </c>
      <c r="J22" s="27">
        <f>L22-N22-O22-Q22-R22-S22-U22-T22</f>
        <v>958.66666666666606</v>
      </c>
      <c r="K22" s="28">
        <f t="shared" si="77"/>
        <v>1.6202816901408441</v>
      </c>
      <c r="L22" s="20">
        <f t="shared" si="78"/>
        <v>24258.333333333332</v>
      </c>
      <c r="M22" s="29">
        <f t="shared" si="79"/>
        <v>35.499999999999993</v>
      </c>
      <c r="N22" s="20">
        <f t="shared" si="80"/>
        <v>10117.5</v>
      </c>
      <c r="O22" s="20">
        <f t="shared" ref="O22:O24" si="85">G22/60*19</f>
        <v>11241.666666666666</v>
      </c>
      <c r="P22" s="20">
        <f t="shared" si="81"/>
        <v>177.49999999999997</v>
      </c>
      <c r="Q22" s="20">
        <f t="shared" si="82"/>
        <v>212.99999999999997</v>
      </c>
      <c r="R22" s="20">
        <f t="shared" si="83"/>
        <v>59.166666666666664</v>
      </c>
      <c r="S22" s="20">
        <f t="shared" si="84"/>
        <v>118.33333333333333</v>
      </c>
      <c r="T22" s="36">
        <v>1300</v>
      </c>
      <c r="U22" s="36">
        <v>250</v>
      </c>
      <c r="V22" s="16" t="e">
        <f t="shared" si="2"/>
        <v>#VALUE!</v>
      </c>
      <c r="W22" s="16"/>
    </row>
    <row r="23" spans="1:23" x14ac:dyDescent="0.2">
      <c r="A23" s="8">
        <v>43213</v>
      </c>
      <c r="B23" s="21" t="s">
        <v>35</v>
      </c>
      <c r="C23" s="21" t="s">
        <v>36</v>
      </c>
      <c r="D23" s="21">
        <v>1715</v>
      </c>
      <c r="E23" s="35">
        <v>290</v>
      </c>
      <c r="F23" s="21" t="s">
        <v>47</v>
      </c>
      <c r="G23" s="31">
        <v>31980</v>
      </c>
      <c r="H23" s="6" t="s">
        <v>30</v>
      </c>
      <c r="I23" s="6" t="s">
        <v>63</v>
      </c>
      <c r="J23" s="27">
        <f>L23-N23-O23-Q23-R23-S23-U23-T23</f>
        <v>550.01999999999907</v>
      </c>
      <c r="K23" s="28">
        <f t="shared" si="77"/>
        <v>1.0319324577861146</v>
      </c>
      <c r="L23" s="20">
        <f t="shared" si="78"/>
        <v>21853</v>
      </c>
      <c r="M23" s="29">
        <f t="shared" si="79"/>
        <v>31.98</v>
      </c>
      <c r="N23" s="20">
        <f t="shared" si="80"/>
        <v>9274.2000000000007</v>
      </c>
      <c r="O23" s="20">
        <f t="shared" si="85"/>
        <v>10127</v>
      </c>
      <c r="P23" s="20">
        <f t="shared" si="81"/>
        <v>159.9</v>
      </c>
      <c r="Q23" s="20">
        <f t="shared" si="82"/>
        <v>191.88</v>
      </c>
      <c r="R23" s="20">
        <f t="shared" si="83"/>
        <v>53.300000000000004</v>
      </c>
      <c r="S23" s="20">
        <f t="shared" si="84"/>
        <v>106.60000000000001</v>
      </c>
      <c r="T23" s="36">
        <v>1300</v>
      </c>
      <c r="U23" s="36">
        <v>250</v>
      </c>
      <c r="V23" s="16" t="e">
        <f t="shared" si="2"/>
        <v>#VALUE!</v>
      </c>
      <c r="W23" s="16"/>
    </row>
    <row r="24" spans="1:23" x14ac:dyDescent="0.2">
      <c r="A24" s="8">
        <v>43213</v>
      </c>
      <c r="B24" s="21" t="s">
        <v>34</v>
      </c>
      <c r="C24" s="21" t="s">
        <v>36</v>
      </c>
      <c r="D24" s="21">
        <v>1716</v>
      </c>
      <c r="E24" s="35">
        <v>290</v>
      </c>
      <c r="F24" s="21" t="s">
        <v>47</v>
      </c>
      <c r="G24" s="31">
        <v>1000</v>
      </c>
      <c r="H24" s="6" t="s">
        <v>30</v>
      </c>
      <c r="I24" s="6" t="s">
        <v>63</v>
      </c>
      <c r="J24" s="27">
        <f t="shared" ref="J24" si="86">L24-N24-O24-Q24-R24-S24-U24</f>
        <v>65.666666666666686</v>
      </c>
      <c r="K24" s="28">
        <f t="shared" si="77"/>
        <v>3.9400000000000008</v>
      </c>
      <c r="L24" s="20">
        <f t="shared" si="78"/>
        <v>683.33333333333337</v>
      </c>
      <c r="M24" s="29">
        <f t="shared" si="79"/>
        <v>1</v>
      </c>
      <c r="N24" s="20">
        <f t="shared" si="80"/>
        <v>290</v>
      </c>
      <c r="O24" s="20">
        <f t="shared" si="85"/>
        <v>316.66666666666669</v>
      </c>
      <c r="P24" s="20">
        <f t="shared" si="81"/>
        <v>5</v>
      </c>
      <c r="Q24" s="20">
        <f t="shared" si="82"/>
        <v>6</v>
      </c>
      <c r="R24" s="20">
        <f t="shared" si="83"/>
        <v>1.666666666666667</v>
      </c>
      <c r="S24" s="20">
        <f t="shared" si="84"/>
        <v>3.3333333333333339</v>
      </c>
      <c r="T24" s="36"/>
      <c r="U24" s="36"/>
      <c r="V24" s="16" t="e">
        <f t="shared" si="2"/>
        <v>#VALUE!</v>
      </c>
      <c r="W24" s="16"/>
    </row>
    <row r="25" spans="1:23" x14ac:dyDescent="0.2">
      <c r="A25" s="8">
        <v>43214</v>
      </c>
      <c r="B25" s="21" t="s">
        <v>35</v>
      </c>
      <c r="C25" s="21" t="s">
        <v>36</v>
      </c>
      <c r="D25" s="21">
        <v>1957</v>
      </c>
      <c r="E25" s="35">
        <v>290</v>
      </c>
      <c r="F25" s="21" t="s">
        <v>48</v>
      </c>
      <c r="G25" s="31">
        <v>37820</v>
      </c>
      <c r="H25" s="6" t="s">
        <v>30</v>
      </c>
      <c r="I25" s="6" t="s">
        <v>64</v>
      </c>
      <c r="J25" s="27">
        <f t="shared" ref="J25:J26" si="87">L25-N25-O25-Q25-R25-S25-U25</f>
        <v>2233.5133333333347</v>
      </c>
      <c r="K25" s="28">
        <f t="shared" ref="K25:K26" si="88">J25/(G25/60)</f>
        <v>3.5433844526705465</v>
      </c>
      <c r="L25" s="20">
        <f t="shared" ref="L25:L26" si="89">G25/60*$I$1</f>
        <v>25843.666666666668</v>
      </c>
      <c r="M25" s="29">
        <f t="shared" ref="M25:M26" si="90">G25/60*$N$1</f>
        <v>37.82</v>
      </c>
      <c r="N25" s="20">
        <f t="shared" ref="N25:N26" si="91">G25/1000*E25</f>
        <v>10967.8</v>
      </c>
      <c r="O25" s="20">
        <f t="shared" ref="O25:O26" si="92">G25/60*19</f>
        <v>11976.333333333334</v>
      </c>
      <c r="P25" s="20">
        <f t="shared" ref="P25:P26" si="93">G25/60*$N$2</f>
        <v>189.1</v>
      </c>
      <c r="Q25" s="20">
        <f t="shared" ref="Q25:Q26" si="94">P25+M25</f>
        <v>226.92</v>
      </c>
      <c r="R25" s="20">
        <f t="shared" ref="R25:R26" si="95">G25/60*0.1</f>
        <v>63.033333333333339</v>
      </c>
      <c r="S25" s="20">
        <f t="shared" ref="S25:S26" si="96">G25/60*0.2</f>
        <v>126.06666666666668</v>
      </c>
      <c r="T25" s="36"/>
      <c r="U25" s="36">
        <v>250</v>
      </c>
      <c r="V25" s="16" t="e">
        <f t="shared" si="2"/>
        <v>#VALUE!</v>
      </c>
      <c r="W25" s="16"/>
    </row>
    <row r="26" spans="1:23" x14ac:dyDescent="0.2">
      <c r="A26" s="8">
        <v>43214</v>
      </c>
      <c r="B26" s="21" t="s">
        <v>35</v>
      </c>
      <c r="C26" s="21" t="s">
        <v>36</v>
      </c>
      <c r="D26" s="21">
        <v>1962</v>
      </c>
      <c r="E26" s="35">
        <v>290</v>
      </c>
      <c r="F26" s="21" t="s">
        <v>48</v>
      </c>
      <c r="G26" s="31">
        <v>17000</v>
      </c>
      <c r="H26" s="6" t="s">
        <v>30</v>
      </c>
      <c r="I26" s="6" t="s">
        <v>64</v>
      </c>
      <c r="J26" s="27">
        <f t="shared" si="87"/>
        <v>1116.333333333333</v>
      </c>
      <c r="K26" s="28">
        <f t="shared" si="88"/>
        <v>3.9399999999999991</v>
      </c>
      <c r="L26" s="20">
        <f t="shared" si="89"/>
        <v>11616.666666666666</v>
      </c>
      <c r="M26" s="29">
        <f t="shared" si="90"/>
        <v>17</v>
      </c>
      <c r="N26" s="20">
        <f t="shared" si="91"/>
        <v>4930</v>
      </c>
      <c r="O26" s="20">
        <f t="shared" si="92"/>
        <v>5383.333333333333</v>
      </c>
      <c r="P26" s="20">
        <f t="shared" si="93"/>
        <v>84.999999999999986</v>
      </c>
      <c r="Q26" s="20">
        <f t="shared" si="94"/>
        <v>101.99999999999999</v>
      </c>
      <c r="R26" s="20">
        <f t="shared" si="95"/>
        <v>28.333333333333332</v>
      </c>
      <c r="S26" s="20">
        <f t="shared" si="96"/>
        <v>56.666666666666664</v>
      </c>
      <c r="T26" s="36"/>
      <c r="U26" s="36"/>
      <c r="V26" s="16" t="e">
        <f t="shared" si="2"/>
        <v>#VALUE!</v>
      </c>
      <c r="W26" s="16"/>
    </row>
    <row r="27" spans="1:23" x14ac:dyDescent="0.2">
      <c r="A27" s="8">
        <v>43216</v>
      </c>
      <c r="B27" s="21" t="s">
        <v>34</v>
      </c>
      <c r="C27" s="21" t="s">
        <v>36</v>
      </c>
      <c r="D27" s="21">
        <v>1976</v>
      </c>
      <c r="E27" s="35">
        <v>285</v>
      </c>
      <c r="F27" s="21" t="s">
        <v>49</v>
      </c>
      <c r="G27" s="31">
        <v>37680</v>
      </c>
      <c r="H27" s="6" t="s">
        <v>30</v>
      </c>
      <c r="I27" s="6" t="s">
        <v>65</v>
      </c>
      <c r="J27" s="27">
        <f t="shared" ref="J27:J28" si="97">L27-N27-O27-Q27-R27-S27-U27</f>
        <v>2412.7200000000007</v>
      </c>
      <c r="K27" s="28">
        <f t="shared" ref="K27:K28" si="98">J27/(G27/60)</f>
        <v>3.8419108280254788</v>
      </c>
      <c r="L27" s="20">
        <f t="shared" ref="L27:L28" si="99">G27/60*$I$1</f>
        <v>25748</v>
      </c>
      <c r="M27" s="29">
        <f t="shared" ref="M27:M28" si="100">G27/60*$N$1</f>
        <v>37.68</v>
      </c>
      <c r="N27" s="20">
        <f t="shared" ref="N27:N28" si="101">G27/1000*E27</f>
        <v>10738.8</v>
      </c>
      <c r="O27" s="20">
        <f t="shared" ref="O27:O28" si="102">G27/60*19</f>
        <v>11932</v>
      </c>
      <c r="P27" s="20">
        <f t="shared" ref="P27:P28" si="103">G27/60*$N$2</f>
        <v>188.4</v>
      </c>
      <c r="Q27" s="20">
        <f t="shared" ref="Q27:Q28" si="104">P27+M27</f>
        <v>226.08</v>
      </c>
      <c r="R27" s="20">
        <f t="shared" ref="R27:R28" si="105">G27/60*0.1</f>
        <v>62.800000000000004</v>
      </c>
      <c r="S27" s="20">
        <f t="shared" ref="S27:S28" si="106">G27/60*0.2</f>
        <v>125.60000000000001</v>
      </c>
      <c r="T27" s="36"/>
      <c r="U27" s="36">
        <v>250</v>
      </c>
      <c r="V27" s="16" t="e">
        <f t="shared" si="2"/>
        <v>#VALUE!</v>
      </c>
      <c r="W27" s="16"/>
    </row>
    <row r="28" spans="1:23" x14ac:dyDescent="0.2">
      <c r="A28" s="8">
        <v>43216</v>
      </c>
      <c r="B28" s="21" t="s">
        <v>35</v>
      </c>
      <c r="C28" s="21" t="s">
        <v>36</v>
      </c>
      <c r="D28" s="21">
        <v>1975</v>
      </c>
      <c r="E28" s="35">
        <v>285</v>
      </c>
      <c r="F28" s="21" t="s">
        <v>49</v>
      </c>
      <c r="G28" s="31">
        <v>16000</v>
      </c>
      <c r="H28" s="6" t="s">
        <v>30</v>
      </c>
      <c r="I28" s="6" t="s">
        <v>65</v>
      </c>
      <c r="J28" s="27">
        <f t="shared" si="97"/>
        <v>1130.666666666667</v>
      </c>
      <c r="K28" s="28">
        <f t="shared" si="98"/>
        <v>4.2400000000000011</v>
      </c>
      <c r="L28" s="20">
        <f t="shared" si="99"/>
        <v>10933.333333333334</v>
      </c>
      <c r="M28" s="29">
        <f t="shared" si="100"/>
        <v>16</v>
      </c>
      <c r="N28" s="20">
        <f t="shared" si="101"/>
        <v>4560</v>
      </c>
      <c r="O28" s="20">
        <f t="shared" si="102"/>
        <v>5066.666666666667</v>
      </c>
      <c r="P28" s="20">
        <f t="shared" si="103"/>
        <v>80</v>
      </c>
      <c r="Q28" s="20">
        <f t="shared" si="104"/>
        <v>96</v>
      </c>
      <c r="R28" s="20">
        <f t="shared" si="105"/>
        <v>26.666666666666671</v>
      </c>
      <c r="S28" s="20">
        <f t="shared" si="106"/>
        <v>53.333333333333343</v>
      </c>
      <c r="T28" s="36"/>
      <c r="U28" s="36"/>
      <c r="V28" s="16" t="e">
        <f t="shared" si="2"/>
        <v>#VALUE!</v>
      </c>
      <c r="W28" s="16"/>
    </row>
    <row r="29" spans="1:23" x14ac:dyDescent="0.2">
      <c r="A29" s="8">
        <v>43217</v>
      </c>
      <c r="B29" s="21" t="s">
        <v>35</v>
      </c>
      <c r="C29" s="21" t="s">
        <v>36</v>
      </c>
      <c r="D29" s="21">
        <v>1979</v>
      </c>
      <c r="E29" s="35">
        <v>285</v>
      </c>
      <c r="F29" s="21" t="s">
        <v>50</v>
      </c>
      <c r="G29" s="31">
        <v>37800</v>
      </c>
      <c r="H29" s="6" t="s">
        <v>30</v>
      </c>
      <c r="I29" s="6" t="s">
        <v>66</v>
      </c>
      <c r="J29" s="27">
        <f t="shared" ref="J29:J30" si="107">L29-N29-O29-Q29-R29-S29-U29</f>
        <v>2421.1999999999998</v>
      </c>
      <c r="K29" s="28">
        <f t="shared" ref="K29:K30" si="108">J29/(G29/60)</f>
        <v>3.843174603174603</v>
      </c>
      <c r="L29" s="20">
        <f t="shared" ref="L29:L30" si="109">G29/60*$I$1</f>
        <v>25830</v>
      </c>
      <c r="M29" s="29">
        <f t="shared" ref="M29:M30" si="110">G29/60*$N$1</f>
        <v>37.799999999999997</v>
      </c>
      <c r="N29" s="20">
        <f t="shared" ref="N29:N30" si="111">G29/1000*E29</f>
        <v>10773</v>
      </c>
      <c r="O29" s="20">
        <f t="shared" ref="O29:O30" si="112">G29/60*19</f>
        <v>11970</v>
      </c>
      <c r="P29" s="20">
        <f t="shared" ref="P29:P30" si="113">G29/60*$N$2</f>
        <v>189</v>
      </c>
      <c r="Q29" s="20">
        <f t="shared" ref="Q29:Q30" si="114">P29+M29</f>
        <v>226.8</v>
      </c>
      <c r="R29" s="20">
        <f t="shared" ref="R29:R30" si="115">G29/60*0.1</f>
        <v>63</v>
      </c>
      <c r="S29" s="20">
        <f t="shared" ref="S29:S30" si="116">G29/60*0.2</f>
        <v>126</v>
      </c>
      <c r="T29" s="36"/>
      <c r="U29" s="36">
        <v>250</v>
      </c>
      <c r="V29" s="16" t="e">
        <f t="shared" si="2"/>
        <v>#VALUE!</v>
      </c>
      <c r="W29" s="16"/>
    </row>
    <row r="30" spans="1:23" x14ac:dyDescent="0.2">
      <c r="A30" s="8">
        <v>43217</v>
      </c>
      <c r="B30" s="21" t="s">
        <v>35</v>
      </c>
      <c r="C30" s="21" t="s">
        <v>36</v>
      </c>
      <c r="D30" s="21">
        <v>1980</v>
      </c>
      <c r="E30" s="35">
        <v>285</v>
      </c>
      <c r="F30" s="21" t="s">
        <v>50</v>
      </c>
      <c r="G30" s="31">
        <v>19000</v>
      </c>
      <c r="H30" s="6" t="s">
        <v>30</v>
      </c>
      <c r="I30" s="6" t="s">
        <v>66</v>
      </c>
      <c r="J30" s="27">
        <f t="shared" si="107"/>
        <v>1342.666666666667</v>
      </c>
      <c r="K30" s="28">
        <f t="shared" si="108"/>
        <v>4.2400000000000011</v>
      </c>
      <c r="L30" s="20">
        <f t="shared" si="109"/>
        <v>12983.333333333334</v>
      </c>
      <c r="M30" s="29">
        <f t="shared" si="110"/>
        <v>19</v>
      </c>
      <c r="N30" s="20">
        <f t="shared" si="111"/>
        <v>5415</v>
      </c>
      <c r="O30" s="20">
        <f t="shared" si="112"/>
        <v>6016.666666666667</v>
      </c>
      <c r="P30" s="20">
        <f t="shared" si="113"/>
        <v>95</v>
      </c>
      <c r="Q30" s="20">
        <f t="shared" si="114"/>
        <v>114</v>
      </c>
      <c r="R30" s="20">
        <f t="shared" si="115"/>
        <v>31.666666666666671</v>
      </c>
      <c r="S30" s="20">
        <f t="shared" si="116"/>
        <v>63.333333333333343</v>
      </c>
      <c r="T30" s="36"/>
      <c r="U30" s="36"/>
      <c r="V30" s="16" t="e">
        <f t="shared" si="2"/>
        <v>#VALUE!</v>
      </c>
      <c r="W30" s="16"/>
    </row>
    <row r="31" spans="1:23" x14ac:dyDescent="0.2">
      <c r="A31" s="8">
        <v>43220</v>
      </c>
      <c r="B31" s="21" t="s">
        <v>34</v>
      </c>
      <c r="C31" s="21" t="s">
        <v>36</v>
      </c>
      <c r="D31" s="21">
        <v>2019</v>
      </c>
      <c r="E31" s="35">
        <v>285</v>
      </c>
      <c r="F31" s="21" t="s">
        <v>51</v>
      </c>
      <c r="G31" s="31">
        <v>37100</v>
      </c>
      <c r="H31" s="6" t="s">
        <v>30</v>
      </c>
      <c r="I31" s="6" t="s">
        <v>67</v>
      </c>
      <c r="J31" s="27">
        <f t="shared" ref="J31:J32" si="117">L31-N31-O31-Q31-R31-S31-U31</f>
        <v>2371.733333333334</v>
      </c>
      <c r="K31" s="28">
        <f t="shared" ref="K31:K32" si="118">J31/(G31/60)</f>
        <v>3.8356873315363891</v>
      </c>
      <c r="L31" s="20">
        <f t="shared" ref="L31:L32" si="119">G31/60*$I$1</f>
        <v>25351.666666666668</v>
      </c>
      <c r="M31" s="29">
        <f t="shared" ref="M31:M32" si="120">G31/60*$N$1</f>
        <v>37.1</v>
      </c>
      <c r="N31" s="20">
        <f t="shared" ref="N31:N32" si="121">G31/1000*E31</f>
        <v>10573.5</v>
      </c>
      <c r="O31" s="20">
        <f t="shared" ref="O31:O32" si="122">G31/60*19</f>
        <v>11748.333333333334</v>
      </c>
      <c r="P31" s="20">
        <f t="shared" ref="P31:P32" si="123">G31/60*$N$2</f>
        <v>185.5</v>
      </c>
      <c r="Q31" s="20">
        <f t="shared" ref="Q31:Q32" si="124">P31+M31</f>
        <v>222.6</v>
      </c>
      <c r="R31" s="20">
        <f t="shared" ref="R31:R32" si="125">G31/60*0.1</f>
        <v>61.833333333333343</v>
      </c>
      <c r="S31" s="20">
        <f t="shared" ref="S31:S32" si="126">G31/60*0.2</f>
        <v>123.66666666666669</v>
      </c>
      <c r="T31" s="36"/>
      <c r="U31" s="36">
        <v>250</v>
      </c>
      <c r="V31" s="16" t="e">
        <f t="shared" si="2"/>
        <v>#VALUE!</v>
      </c>
      <c r="W31" s="16"/>
    </row>
    <row r="32" spans="1:23" x14ac:dyDescent="0.2">
      <c r="A32" s="8">
        <v>43220</v>
      </c>
      <c r="B32" s="21" t="s">
        <v>35</v>
      </c>
      <c r="C32" s="21" t="s">
        <v>36</v>
      </c>
      <c r="D32" s="21">
        <v>2020</v>
      </c>
      <c r="E32" s="35">
        <v>285</v>
      </c>
      <c r="F32" s="21" t="s">
        <v>51</v>
      </c>
      <c r="G32" s="31">
        <v>3000</v>
      </c>
      <c r="H32" s="6" t="s">
        <v>30</v>
      </c>
      <c r="I32" s="6" t="s">
        <v>67</v>
      </c>
      <c r="J32" s="27">
        <f t="shared" si="117"/>
        <v>212</v>
      </c>
      <c r="K32" s="28">
        <f t="shared" si="118"/>
        <v>4.24</v>
      </c>
      <c r="L32" s="20">
        <f t="shared" si="119"/>
        <v>2050</v>
      </c>
      <c r="M32" s="29">
        <f t="shared" si="120"/>
        <v>3</v>
      </c>
      <c r="N32" s="20">
        <f t="shared" si="121"/>
        <v>855</v>
      </c>
      <c r="O32" s="20">
        <f t="shared" si="122"/>
        <v>950</v>
      </c>
      <c r="P32" s="20">
        <f t="shared" si="123"/>
        <v>15</v>
      </c>
      <c r="Q32" s="20">
        <f t="shared" si="124"/>
        <v>18</v>
      </c>
      <c r="R32" s="20">
        <f t="shared" si="125"/>
        <v>5</v>
      </c>
      <c r="S32" s="20">
        <f t="shared" si="126"/>
        <v>10</v>
      </c>
      <c r="T32" s="36"/>
      <c r="U32" s="36"/>
      <c r="V32" s="16" t="e">
        <f t="shared" si="2"/>
        <v>#VALUE!</v>
      </c>
      <c r="W32" s="16"/>
    </row>
    <row r="33" spans="1:23" ht="16" thickBot="1" x14ac:dyDescent="0.25">
      <c r="A33" s="40"/>
      <c r="B33" s="21"/>
      <c r="C33" s="21"/>
      <c r="D33" s="21"/>
      <c r="E33" s="9"/>
      <c r="F33" s="3"/>
      <c r="G33" s="13"/>
      <c r="H33" s="3"/>
      <c r="I33" s="3"/>
      <c r="J33" s="27"/>
      <c r="K33" s="28"/>
      <c r="L33" s="12"/>
      <c r="M33" s="29"/>
      <c r="N33" s="12"/>
      <c r="O33" s="12"/>
      <c r="P33" s="20"/>
      <c r="Q33" s="12"/>
      <c r="R33" s="20">
        <f t="shared" si="11"/>
        <v>0</v>
      </c>
      <c r="S33" s="20">
        <f t="shared" si="12"/>
        <v>0</v>
      </c>
      <c r="T33" s="15"/>
      <c r="U33" s="15"/>
      <c r="V33" s="15"/>
      <c r="W33" s="15"/>
    </row>
    <row r="34" spans="1:23" ht="16" thickBot="1" x14ac:dyDescent="0.25">
      <c r="A34" s="8"/>
      <c r="B34" s="8"/>
      <c r="C34" s="3"/>
      <c r="D34" s="3"/>
      <c r="E34" s="47" t="s">
        <v>14</v>
      </c>
      <c r="F34" s="48"/>
      <c r="G34" s="32">
        <f>SUM(G5:G33)</f>
        <v>721020</v>
      </c>
      <c r="H34" s="14"/>
      <c r="I34" s="15"/>
      <c r="J34" s="10">
        <f>SUM(J5:J33)</f>
        <v>40362.579999999994</v>
      </c>
      <c r="K34" s="11">
        <f>J34/(G34/60)</f>
        <v>3.358790047432803</v>
      </c>
      <c r="L34" s="12">
        <f t="shared" ref="L34:S34" si="127">SUM(L5:L33)</f>
        <v>492697</v>
      </c>
      <c r="M34" s="12">
        <f t="shared" si="127"/>
        <v>721.02</v>
      </c>
      <c r="N34" s="12">
        <f t="shared" si="127"/>
        <v>207800.09999999998</v>
      </c>
      <c r="O34" s="12">
        <f t="shared" si="127"/>
        <v>229373.16666666666</v>
      </c>
      <c r="P34" s="12">
        <f t="shared" si="127"/>
        <v>3605.1</v>
      </c>
      <c r="Q34" s="12">
        <f t="shared" si="127"/>
        <v>4326.1200000000008</v>
      </c>
      <c r="R34" s="12">
        <f t="shared" si="127"/>
        <v>1201.6999999999998</v>
      </c>
      <c r="S34" s="12">
        <f t="shared" si="127"/>
        <v>1983.333333333333</v>
      </c>
      <c r="T34" s="12">
        <f>SUM(T21:T33)</f>
        <v>3900</v>
      </c>
      <c r="U34" s="12">
        <f>SUM(U5:U33)</f>
        <v>3750</v>
      </c>
      <c r="V34" s="15"/>
      <c r="W34" s="15"/>
    </row>
    <row r="35" spans="1:23" ht="16" thickBot="1" x14ac:dyDescent="0.25">
      <c r="E35" s="47" t="s">
        <v>15</v>
      </c>
      <c r="F35" s="48"/>
      <c r="G35" s="33">
        <f>K1-SUM(G5:G33)</f>
        <v>-421020</v>
      </c>
      <c r="J35" s="34">
        <f>J34/L34</f>
        <v>8.1921708473970803E-2</v>
      </c>
      <c r="K35" s="25"/>
      <c r="L35" s="17"/>
      <c r="M35" s="17"/>
      <c r="P35" s="2"/>
      <c r="Q35" s="17"/>
      <c r="R35" s="17"/>
    </row>
    <row r="36" spans="1:23" x14ac:dyDescent="0.2">
      <c r="E36" s="38"/>
      <c r="F36" s="38"/>
      <c r="G36" s="39"/>
      <c r="J36" s="34"/>
      <c r="K36" s="25"/>
      <c r="L36" s="17"/>
      <c r="M36" s="17"/>
      <c r="P36" s="2"/>
      <c r="Q36" s="17"/>
      <c r="R36" s="17"/>
    </row>
    <row r="37" spans="1:23" x14ac:dyDescent="0.2">
      <c r="F37" s="18"/>
      <c r="G37" s="19"/>
      <c r="I37" t="s">
        <v>29</v>
      </c>
      <c r="J37" s="41" t="s">
        <v>75</v>
      </c>
      <c r="M37" s="17"/>
      <c r="P37" s="22"/>
    </row>
  </sheetData>
  <autoFilter ref="A4:W4"/>
  <mergeCells count="3">
    <mergeCell ref="C1:G3"/>
    <mergeCell ref="E34:F34"/>
    <mergeCell ref="E35:F35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workbookViewId="0">
      <selection activeCell="B66" sqref="B66"/>
    </sheetView>
  </sheetViews>
  <sheetFormatPr baseColWidth="10" defaultColWidth="8.83203125" defaultRowHeight="15" x14ac:dyDescent="0.2"/>
  <cols>
    <col min="1" max="1" width="11.33203125" bestFit="1" customWidth="1"/>
    <col min="2" max="2" width="19.1640625" bestFit="1" customWidth="1"/>
    <col min="3" max="3" width="13.83203125" customWidth="1"/>
    <col min="4" max="4" width="17" customWidth="1"/>
    <col min="5" max="5" width="15.83203125" customWidth="1"/>
    <col min="6" max="7" width="12.1640625" bestFit="1" customWidth="1"/>
    <col min="8" max="8" width="11.33203125" bestFit="1" customWidth="1"/>
    <col min="9" max="9" width="17.1640625" bestFit="1" customWidth="1"/>
    <col min="246" max="246" width="16.6640625" customWidth="1"/>
    <col min="247" max="247" width="29.83203125" customWidth="1"/>
    <col min="249" max="249" width="9.83203125" customWidth="1"/>
    <col min="250" max="250" width="10" customWidth="1"/>
    <col min="252" max="252" width="12.1640625" bestFit="1" customWidth="1"/>
    <col min="253" max="253" width="15.6640625" bestFit="1" customWidth="1"/>
    <col min="254" max="254" width="10.83203125" bestFit="1" customWidth="1"/>
    <col min="502" max="502" width="16.6640625" customWidth="1"/>
    <col min="503" max="503" width="29.83203125" customWidth="1"/>
    <col min="505" max="505" width="9.83203125" customWidth="1"/>
    <col min="506" max="506" width="10" customWidth="1"/>
    <col min="508" max="508" width="12.1640625" bestFit="1" customWidth="1"/>
    <col min="509" max="509" width="15.6640625" bestFit="1" customWidth="1"/>
    <col min="510" max="510" width="10.83203125" bestFit="1" customWidth="1"/>
    <col min="758" max="758" width="16.6640625" customWidth="1"/>
    <col min="759" max="759" width="29.83203125" customWidth="1"/>
    <col min="761" max="761" width="9.83203125" customWidth="1"/>
    <col min="762" max="762" width="10" customWidth="1"/>
    <col min="764" max="764" width="12.1640625" bestFit="1" customWidth="1"/>
    <col min="765" max="765" width="15.6640625" bestFit="1" customWidth="1"/>
    <col min="766" max="766" width="10.83203125" bestFit="1" customWidth="1"/>
    <col min="1014" max="1014" width="16.6640625" customWidth="1"/>
    <col min="1015" max="1015" width="29.83203125" customWidth="1"/>
    <col min="1017" max="1017" width="9.83203125" customWidth="1"/>
    <col min="1018" max="1018" width="10" customWidth="1"/>
    <col min="1020" max="1020" width="12.1640625" bestFit="1" customWidth="1"/>
    <col min="1021" max="1021" width="15.6640625" bestFit="1" customWidth="1"/>
    <col min="1022" max="1022" width="10.83203125" bestFit="1" customWidth="1"/>
    <col min="1270" max="1270" width="16.6640625" customWidth="1"/>
    <col min="1271" max="1271" width="29.83203125" customWidth="1"/>
    <col min="1273" max="1273" width="9.83203125" customWidth="1"/>
    <col min="1274" max="1274" width="10" customWidth="1"/>
    <col min="1276" max="1276" width="12.1640625" bestFit="1" customWidth="1"/>
    <col min="1277" max="1277" width="15.6640625" bestFit="1" customWidth="1"/>
    <col min="1278" max="1278" width="10.83203125" bestFit="1" customWidth="1"/>
    <col min="1526" max="1526" width="16.6640625" customWidth="1"/>
    <col min="1527" max="1527" width="29.83203125" customWidth="1"/>
    <col min="1529" max="1529" width="9.83203125" customWidth="1"/>
    <col min="1530" max="1530" width="10" customWidth="1"/>
    <col min="1532" max="1532" width="12.1640625" bestFit="1" customWidth="1"/>
    <col min="1533" max="1533" width="15.6640625" bestFit="1" customWidth="1"/>
    <col min="1534" max="1534" width="10.83203125" bestFit="1" customWidth="1"/>
    <col min="1782" max="1782" width="16.6640625" customWidth="1"/>
    <col min="1783" max="1783" width="29.83203125" customWidth="1"/>
    <col min="1785" max="1785" width="9.83203125" customWidth="1"/>
    <col min="1786" max="1786" width="10" customWidth="1"/>
    <col min="1788" max="1788" width="12.1640625" bestFit="1" customWidth="1"/>
    <col min="1789" max="1789" width="15.6640625" bestFit="1" customWidth="1"/>
    <col min="1790" max="1790" width="10.83203125" bestFit="1" customWidth="1"/>
    <col min="2038" max="2038" width="16.6640625" customWidth="1"/>
    <col min="2039" max="2039" width="29.83203125" customWidth="1"/>
    <col min="2041" max="2041" width="9.83203125" customWidth="1"/>
    <col min="2042" max="2042" width="10" customWidth="1"/>
    <col min="2044" max="2044" width="12.1640625" bestFit="1" customWidth="1"/>
    <col min="2045" max="2045" width="15.6640625" bestFit="1" customWidth="1"/>
    <col min="2046" max="2046" width="10.83203125" bestFit="1" customWidth="1"/>
    <col min="2294" max="2294" width="16.6640625" customWidth="1"/>
    <col min="2295" max="2295" width="29.83203125" customWidth="1"/>
    <col min="2297" max="2297" width="9.83203125" customWidth="1"/>
    <col min="2298" max="2298" width="10" customWidth="1"/>
    <col min="2300" max="2300" width="12.1640625" bestFit="1" customWidth="1"/>
    <col min="2301" max="2301" width="15.6640625" bestFit="1" customWidth="1"/>
    <col min="2302" max="2302" width="10.83203125" bestFit="1" customWidth="1"/>
    <col min="2550" max="2550" width="16.6640625" customWidth="1"/>
    <col min="2551" max="2551" width="29.83203125" customWidth="1"/>
    <col min="2553" max="2553" width="9.83203125" customWidth="1"/>
    <col min="2554" max="2554" width="10" customWidth="1"/>
    <col min="2556" max="2556" width="12.1640625" bestFit="1" customWidth="1"/>
    <col min="2557" max="2557" width="15.6640625" bestFit="1" customWidth="1"/>
    <col min="2558" max="2558" width="10.83203125" bestFit="1" customWidth="1"/>
    <col min="2806" max="2806" width="16.6640625" customWidth="1"/>
    <col min="2807" max="2807" width="29.83203125" customWidth="1"/>
    <col min="2809" max="2809" width="9.83203125" customWidth="1"/>
    <col min="2810" max="2810" width="10" customWidth="1"/>
    <col min="2812" max="2812" width="12.1640625" bestFit="1" customWidth="1"/>
    <col min="2813" max="2813" width="15.6640625" bestFit="1" customWidth="1"/>
    <col min="2814" max="2814" width="10.83203125" bestFit="1" customWidth="1"/>
    <col min="3062" max="3062" width="16.6640625" customWidth="1"/>
    <col min="3063" max="3063" width="29.83203125" customWidth="1"/>
    <col min="3065" max="3065" width="9.83203125" customWidth="1"/>
    <col min="3066" max="3066" width="10" customWidth="1"/>
    <col min="3068" max="3068" width="12.1640625" bestFit="1" customWidth="1"/>
    <col min="3069" max="3069" width="15.6640625" bestFit="1" customWidth="1"/>
    <col min="3070" max="3070" width="10.83203125" bestFit="1" customWidth="1"/>
    <col min="3318" max="3318" width="16.6640625" customWidth="1"/>
    <col min="3319" max="3319" width="29.83203125" customWidth="1"/>
    <col min="3321" max="3321" width="9.83203125" customWidth="1"/>
    <col min="3322" max="3322" width="10" customWidth="1"/>
    <col min="3324" max="3324" width="12.1640625" bestFit="1" customWidth="1"/>
    <col min="3325" max="3325" width="15.6640625" bestFit="1" customWidth="1"/>
    <col min="3326" max="3326" width="10.83203125" bestFit="1" customWidth="1"/>
    <col min="3574" max="3574" width="16.6640625" customWidth="1"/>
    <col min="3575" max="3575" width="29.83203125" customWidth="1"/>
    <col min="3577" max="3577" width="9.83203125" customWidth="1"/>
    <col min="3578" max="3578" width="10" customWidth="1"/>
    <col min="3580" max="3580" width="12.1640625" bestFit="1" customWidth="1"/>
    <col min="3581" max="3581" width="15.6640625" bestFit="1" customWidth="1"/>
    <col min="3582" max="3582" width="10.83203125" bestFit="1" customWidth="1"/>
    <col min="3830" max="3830" width="16.6640625" customWidth="1"/>
    <col min="3831" max="3831" width="29.83203125" customWidth="1"/>
    <col min="3833" max="3833" width="9.83203125" customWidth="1"/>
    <col min="3834" max="3834" width="10" customWidth="1"/>
    <col min="3836" max="3836" width="12.1640625" bestFit="1" customWidth="1"/>
    <col min="3837" max="3837" width="15.6640625" bestFit="1" customWidth="1"/>
    <col min="3838" max="3838" width="10.83203125" bestFit="1" customWidth="1"/>
    <col min="4086" max="4086" width="16.6640625" customWidth="1"/>
    <col min="4087" max="4087" width="29.83203125" customWidth="1"/>
    <col min="4089" max="4089" width="9.83203125" customWidth="1"/>
    <col min="4090" max="4090" width="10" customWidth="1"/>
    <col min="4092" max="4092" width="12.1640625" bestFit="1" customWidth="1"/>
    <col min="4093" max="4093" width="15.6640625" bestFit="1" customWidth="1"/>
    <col min="4094" max="4094" width="10.83203125" bestFit="1" customWidth="1"/>
    <col min="4342" max="4342" width="16.6640625" customWidth="1"/>
    <col min="4343" max="4343" width="29.83203125" customWidth="1"/>
    <col min="4345" max="4345" width="9.83203125" customWidth="1"/>
    <col min="4346" max="4346" width="10" customWidth="1"/>
    <col min="4348" max="4348" width="12.1640625" bestFit="1" customWidth="1"/>
    <col min="4349" max="4349" width="15.6640625" bestFit="1" customWidth="1"/>
    <col min="4350" max="4350" width="10.83203125" bestFit="1" customWidth="1"/>
    <col min="4598" max="4598" width="16.6640625" customWidth="1"/>
    <col min="4599" max="4599" width="29.83203125" customWidth="1"/>
    <col min="4601" max="4601" width="9.83203125" customWidth="1"/>
    <col min="4602" max="4602" width="10" customWidth="1"/>
    <col min="4604" max="4604" width="12.1640625" bestFit="1" customWidth="1"/>
    <col min="4605" max="4605" width="15.6640625" bestFit="1" customWidth="1"/>
    <col min="4606" max="4606" width="10.83203125" bestFit="1" customWidth="1"/>
    <col min="4854" max="4854" width="16.6640625" customWidth="1"/>
    <col min="4855" max="4855" width="29.83203125" customWidth="1"/>
    <col min="4857" max="4857" width="9.83203125" customWidth="1"/>
    <col min="4858" max="4858" width="10" customWidth="1"/>
    <col min="4860" max="4860" width="12.1640625" bestFit="1" customWidth="1"/>
    <col min="4861" max="4861" width="15.6640625" bestFit="1" customWidth="1"/>
    <col min="4862" max="4862" width="10.83203125" bestFit="1" customWidth="1"/>
    <col min="5110" max="5110" width="16.6640625" customWidth="1"/>
    <col min="5111" max="5111" width="29.83203125" customWidth="1"/>
    <col min="5113" max="5113" width="9.83203125" customWidth="1"/>
    <col min="5114" max="5114" width="10" customWidth="1"/>
    <col min="5116" max="5116" width="12.1640625" bestFit="1" customWidth="1"/>
    <col min="5117" max="5117" width="15.6640625" bestFit="1" customWidth="1"/>
    <col min="5118" max="5118" width="10.83203125" bestFit="1" customWidth="1"/>
    <col min="5366" max="5366" width="16.6640625" customWidth="1"/>
    <col min="5367" max="5367" width="29.83203125" customWidth="1"/>
    <col min="5369" max="5369" width="9.83203125" customWidth="1"/>
    <col min="5370" max="5370" width="10" customWidth="1"/>
    <col min="5372" max="5372" width="12.1640625" bestFit="1" customWidth="1"/>
    <col min="5373" max="5373" width="15.6640625" bestFit="1" customWidth="1"/>
    <col min="5374" max="5374" width="10.83203125" bestFit="1" customWidth="1"/>
    <col min="5622" max="5622" width="16.6640625" customWidth="1"/>
    <col min="5623" max="5623" width="29.83203125" customWidth="1"/>
    <col min="5625" max="5625" width="9.83203125" customWidth="1"/>
    <col min="5626" max="5626" width="10" customWidth="1"/>
    <col min="5628" max="5628" width="12.1640625" bestFit="1" customWidth="1"/>
    <col min="5629" max="5629" width="15.6640625" bestFit="1" customWidth="1"/>
    <col min="5630" max="5630" width="10.83203125" bestFit="1" customWidth="1"/>
    <col min="5878" max="5878" width="16.6640625" customWidth="1"/>
    <col min="5879" max="5879" width="29.83203125" customWidth="1"/>
    <col min="5881" max="5881" width="9.83203125" customWidth="1"/>
    <col min="5882" max="5882" width="10" customWidth="1"/>
    <col min="5884" max="5884" width="12.1640625" bestFit="1" customWidth="1"/>
    <col min="5885" max="5885" width="15.6640625" bestFit="1" customWidth="1"/>
    <col min="5886" max="5886" width="10.83203125" bestFit="1" customWidth="1"/>
    <col min="6134" max="6134" width="16.6640625" customWidth="1"/>
    <col min="6135" max="6135" width="29.83203125" customWidth="1"/>
    <col min="6137" max="6137" width="9.83203125" customWidth="1"/>
    <col min="6138" max="6138" width="10" customWidth="1"/>
    <col min="6140" max="6140" width="12.1640625" bestFit="1" customWidth="1"/>
    <col min="6141" max="6141" width="15.6640625" bestFit="1" customWidth="1"/>
    <col min="6142" max="6142" width="10.83203125" bestFit="1" customWidth="1"/>
    <col min="6390" max="6390" width="16.6640625" customWidth="1"/>
    <col min="6391" max="6391" width="29.83203125" customWidth="1"/>
    <col min="6393" max="6393" width="9.83203125" customWidth="1"/>
    <col min="6394" max="6394" width="10" customWidth="1"/>
    <col min="6396" max="6396" width="12.1640625" bestFit="1" customWidth="1"/>
    <col min="6397" max="6397" width="15.6640625" bestFit="1" customWidth="1"/>
    <col min="6398" max="6398" width="10.83203125" bestFit="1" customWidth="1"/>
    <col min="6646" max="6646" width="16.6640625" customWidth="1"/>
    <col min="6647" max="6647" width="29.83203125" customWidth="1"/>
    <col min="6649" max="6649" width="9.83203125" customWidth="1"/>
    <col min="6650" max="6650" width="10" customWidth="1"/>
    <col min="6652" max="6652" width="12.1640625" bestFit="1" customWidth="1"/>
    <col min="6653" max="6653" width="15.6640625" bestFit="1" customWidth="1"/>
    <col min="6654" max="6654" width="10.83203125" bestFit="1" customWidth="1"/>
    <col min="6902" max="6902" width="16.6640625" customWidth="1"/>
    <col min="6903" max="6903" width="29.83203125" customWidth="1"/>
    <col min="6905" max="6905" width="9.83203125" customWidth="1"/>
    <col min="6906" max="6906" width="10" customWidth="1"/>
    <col min="6908" max="6908" width="12.1640625" bestFit="1" customWidth="1"/>
    <col min="6909" max="6909" width="15.6640625" bestFit="1" customWidth="1"/>
    <col min="6910" max="6910" width="10.83203125" bestFit="1" customWidth="1"/>
    <col min="7158" max="7158" width="16.6640625" customWidth="1"/>
    <col min="7159" max="7159" width="29.83203125" customWidth="1"/>
    <col min="7161" max="7161" width="9.83203125" customWidth="1"/>
    <col min="7162" max="7162" width="10" customWidth="1"/>
    <col min="7164" max="7164" width="12.1640625" bestFit="1" customWidth="1"/>
    <col min="7165" max="7165" width="15.6640625" bestFit="1" customWidth="1"/>
    <col min="7166" max="7166" width="10.83203125" bestFit="1" customWidth="1"/>
    <col min="7414" max="7414" width="16.6640625" customWidth="1"/>
    <col min="7415" max="7415" width="29.83203125" customWidth="1"/>
    <col min="7417" max="7417" width="9.83203125" customWidth="1"/>
    <col min="7418" max="7418" width="10" customWidth="1"/>
    <col min="7420" max="7420" width="12.1640625" bestFit="1" customWidth="1"/>
    <col min="7421" max="7421" width="15.6640625" bestFit="1" customWidth="1"/>
    <col min="7422" max="7422" width="10.83203125" bestFit="1" customWidth="1"/>
    <col min="7670" max="7670" width="16.6640625" customWidth="1"/>
    <col min="7671" max="7671" width="29.83203125" customWidth="1"/>
    <col min="7673" max="7673" width="9.83203125" customWidth="1"/>
    <col min="7674" max="7674" width="10" customWidth="1"/>
    <col min="7676" max="7676" width="12.1640625" bestFit="1" customWidth="1"/>
    <col min="7677" max="7677" width="15.6640625" bestFit="1" customWidth="1"/>
    <col min="7678" max="7678" width="10.83203125" bestFit="1" customWidth="1"/>
    <col min="7926" max="7926" width="16.6640625" customWidth="1"/>
    <col min="7927" max="7927" width="29.83203125" customWidth="1"/>
    <col min="7929" max="7929" width="9.83203125" customWidth="1"/>
    <col min="7930" max="7930" width="10" customWidth="1"/>
    <col min="7932" max="7932" width="12.1640625" bestFit="1" customWidth="1"/>
    <col min="7933" max="7933" width="15.6640625" bestFit="1" customWidth="1"/>
    <col min="7934" max="7934" width="10.83203125" bestFit="1" customWidth="1"/>
    <col min="8182" max="8182" width="16.6640625" customWidth="1"/>
    <col min="8183" max="8183" width="29.83203125" customWidth="1"/>
    <col min="8185" max="8185" width="9.83203125" customWidth="1"/>
    <col min="8186" max="8186" width="10" customWidth="1"/>
    <col min="8188" max="8188" width="12.1640625" bestFit="1" customWidth="1"/>
    <col min="8189" max="8189" width="15.6640625" bestFit="1" customWidth="1"/>
    <col min="8190" max="8190" width="10.83203125" bestFit="1" customWidth="1"/>
    <col min="8438" max="8438" width="16.6640625" customWidth="1"/>
    <col min="8439" max="8439" width="29.83203125" customWidth="1"/>
    <col min="8441" max="8441" width="9.83203125" customWidth="1"/>
    <col min="8442" max="8442" width="10" customWidth="1"/>
    <col min="8444" max="8444" width="12.1640625" bestFit="1" customWidth="1"/>
    <col min="8445" max="8445" width="15.6640625" bestFit="1" customWidth="1"/>
    <col min="8446" max="8446" width="10.83203125" bestFit="1" customWidth="1"/>
    <col min="8694" max="8694" width="16.6640625" customWidth="1"/>
    <col min="8695" max="8695" width="29.83203125" customWidth="1"/>
    <col min="8697" max="8697" width="9.83203125" customWidth="1"/>
    <col min="8698" max="8698" width="10" customWidth="1"/>
    <col min="8700" max="8700" width="12.1640625" bestFit="1" customWidth="1"/>
    <col min="8701" max="8701" width="15.6640625" bestFit="1" customWidth="1"/>
    <col min="8702" max="8702" width="10.83203125" bestFit="1" customWidth="1"/>
    <col min="8950" max="8950" width="16.6640625" customWidth="1"/>
    <col min="8951" max="8951" width="29.83203125" customWidth="1"/>
    <col min="8953" max="8953" width="9.83203125" customWidth="1"/>
    <col min="8954" max="8954" width="10" customWidth="1"/>
    <col min="8956" max="8956" width="12.1640625" bestFit="1" customWidth="1"/>
    <col min="8957" max="8957" width="15.6640625" bestFit="1" customWidth="1"/>
    <col min="8958" max="8958" width="10.83203125" bestFit="1" customWidth="1"/>
    <col min="9206" max="9206" width="16.6640625" customWidth="1"/>
    <col min="9207" max="9207" width="29.83203125" customWidth="1"/>
    <col min="9209" max="9209" width="9.83203125" customWidth="1"/>
    <col min="9210" max="9210" width="10" customWidth="1"/>
    <col min="9212" max="9212" width="12.1640625" bestFit="1" customWidth="1"/>
    <col min="9213" max="9213" width="15.6640625" bestFit="1" customWidth="1"/>
    <col min="9214" max="9214" width="10.83203125" bestFit="1" customWidth="1"/>
    <col min="9462" max="9462" width="16.6640625" customWidth="1"/>
    <col min="9463" max="9463" width="29.83203125" customWidth="1"/>
    <col min="9465" max="9465" width="9.83203125" customWidth="1"/>
    <col min="9466" max="9466" width="10" customWidth="1"/>
    <col min="9468" max="9468" width="12.1640625" bestFit="1" customWidth="1"/>
    <col min="9469" max="9469" width="15.6640625" bestFit="1" customWidth="1"/>
    <col min="9470" max="9470" width="10.83203125" bestFit="1" customWidth="1"/>
    <col min="9718" max="9718" width="16.6640625" customWidth="1"/>
    <col min="9719" max="9719" width="29.83203125" customWidth="1"/>
    <col min="9721" max="9721" width="9.83203125" customWidth="1"/>
    <col min="9722" max="9722" width="10" customWidth="1"/>
    <col min="9724" max="9724" width="12.1640625" bestFit="1" customWidth="1"/>
    <col min="9725" max="9725" width="15.6640625" bestFit="1" customWidth="1"/>
    <col min="9726" max="9726" width="10.83203125" bestFit="1" customWidth="1"/>
    <col min="9974" max="9974" width="16.6640625" customWidth="1"/>
    <col min="9975" max="9975" width="29.83203125" customWidth="1"/>
    <col min="9977" max="9977" width="9.83203125" customWidth="1"/>
    <col min="9978" max="9978" width="10" customWidth="1"/>
    <col min="9980" max="9980" width="12.1640625" bestFit="1" customWidth="1"/>
    <col min="9981" max="9981" width="15.6640625" bestFit="1" customWidth="1"/>
    <col min="9982" max="9982" width="10.83203125" bestFit="1" customWidth="1"/>
    <col min="10230" max="10230" width="16.6640625" customWidth="1"/>
    <col min="10231" max="10231" width="29.83203125" customWidth="1"/>
    <col min="10233" max="10233" width="9.83203125" customWidth="1"/>
    <col min="10234" max="10234" width="10" customWidth="1"/>
    <col min="10236" max="10236" width="12.1640625" bestFit="1" customWidth="1"/>
    <col min="10237" max="10237" width="15.6640625" bestFit="1" customWidth="1"/>
    <col min="10238" max="10238" width="10.83203125" bestFit="1" customWidth="1"/>
    <col min="10486" max="10486" width="16.6640625" customWidth="1"/>
    <col min="10487" max="10487" width="29.83203125" customWidth="1"/>
    <col min="10489" max="10489" width="9.83203125" customWidth="1"/>
    <col min="10490" max="10490" width="10" customWidth="1"/>
    <col min="10492" max="10492" width="12.1640625" bestFit="1" customWidth="1"/>
    <col min="10493" max="10493" width="15.6640625" bestFit="1" customWidth="1"/>
    <col min="10494" max="10494" width="10.83203125" bestFit="1" customWidth="1"/>
    <col min="10742" max="10742" width="16.6640625" customWidth="1"/>
    <col min="10743" max="10743" width="29.83203125" customWidth="1"/>
    <col min="10745" max="10745" width="9.83203125" customWidth="1"/>
    <col min="10746" max="10746" width="10" customWidth="1"/>
    <col min="10748" max="10748" width="12.1640625" bestFit="1" customWidth="1"/>
    <col min="10749" max="10749" width="15.6640625" bestFit="1" customWidth="1"/>
    <col min="10750" max="10750" width="10.83203125" bestFit="1" customWidth="1"/>
    <col min="10998" max="10998" width="16.6640625" customWidth="1"/>
    <col min="10999" max="10999" width="29.83203125" customWidth="1"/>
    <col min="11001" max="11001" width="9.83203125" customWidth="1"/>
    <col min="11002" max="11002" width="10" customWidth="1"/>
    <col min="11004" max="11004" width="12.1640625" bestFit="1" customWidth="1"/>
    <col min="11005" max="11005" width="15.6640625" bestFit="1" customWidth="1"/>
    <col min="11006" max="11006" width="10.83203125" bestFit="1" customWidth="1"/>
    <col min="11254" max="11254" width="16.6640625" customWidth="1"/>
    <col min="11255" max="11255" width="29.83203125" customWidth="1"/>
    <col min="11257" max="11257" width="9.83203125" customWidth="1"/>
    <col min="11258" max="11258" width="10" customWidth="1"/>
    <col min="11260" max="11260" width="12.1640625" bestFit="1" customWidth="1"/>
    <col min="11261" max="11261" width="15.6640625" bestFit="1" customWidth="1"/>
    <col min="11262" max="11262" width="10.83203125" bestFit="1" customWidth="1"/>
    <col min="11510" max="11510" width="16.6640625" customWidth="1"/>
    <col min="11511" max="11511" width="29.83203125" customWidth="1"/>
    <col min="11513" max="11513" width="9.83203125" customWidth="1"/>
    <col min="11514" max="11514" width="10" customWidth="1"/>
    <col min="11516" max="11516" width="12.1640625" bestFit="1" customWidth="1"/>
    <col min="11517" max="11517" width="15.6640625" bestFit="1" customWidth="1"/>
    <col min="11518" max="11518" width="10.83203125" bestFit="1" customWidth="1"/>
    <col min="11766" max="11766" width="16.6640625" customWidth="1"/>
    <col min="11767" max="11767" width="29.83203125" customWidth="1"/>
    <col min="11769" max="11769" width="9.83203125" customWidth="1"/>
    <col min="11770" max="11770" width="10" customWidth="1"/>
    <col min="11772" max="11772" width="12.1640625" bestFit="1" customWidth="1"/>
    <col min="11773" max="11773" width="15.6640625" bestFit="1" customWidth="1"/>
    <col min="11774" max="11774" width="10.83203125" bestFit="1" customWidth="1"/>
    <col min="12022" max="12022" width="16.6640625" customWidth="1"/>
    <col min="12023" max="12023" width="29.83203125" customWidth="1"/>
    <col min="12025" max="12025" width="9.83203125" customWidth="1"/>
    <col min="12026" max="12026" width="10" customWidth="1"/>
    <col min="12028" max="12028" width="12.1640625" bestFit="1" customWidth="1"/>
    <col min="12029" max="12029" width="15.6640625" bestFit="1" customWidth="1"/>
    <col min="12030" max="12030" width="10.83203125" bestFit="1" customWidth="1"/>
    <col min="12278" max="12278" width="16.6640625" customWidth="1"/>
    <col min="12279" max="12279" width="29.83203125" customWidth="1"/>
    <col min="12281" max="12281" width="9.83203125" customWidth="1"/>
    <col min="12282" max="12282" width="10" customWidth="1"/>
    <col min="12284" max="12284" width="12.1640625" bestFit="1" customWidth="1"/>
    <col min="12285" max="12285" width="15.6640625" bestFit="1" customWidth="1"/>
    <col min="12286" max="12286" width="10.83203125" bestFit="1" customWidth="1"/>
    <col min="12534" max="12534" width="16.6640625" customWidth="1"/>
    <col min="12535" max="12535" width="29.83203125" customWidth="1"/>
    <col min="12537" max="12537" width="9.83203125" customWidth="1"/>
    <col min="12538" max="12538" width="10" customWidth="1"/>
    <col min="12540" max="12540" width="12.1640625" bestFit="1" customWidth="1"/>
    <col min="12541" max="12541" width="15.6640625" bestFit="1" customWidth="1"/>
    <col min="12542" max="12542" width="10.83203125" bestFit="1" customWidth="1"/>
    <col min="12790" max="12790" width="16.6640625" customWidth="1"/>
    <col min="12791" max="12791" width="29.83203125" customWidth="1"/>
    <col min="12793" max="12793" width="9.83203125" customWidth="1"/>
    <col min="12794" max="12794" width="10" customWidth="1"/>
    <col min="12796" max="12796" width="12.1640625" bestFit="1" customWidth="1"/>
    <col min="12797" max="12797" width="15.6640625" bestFit="1" customWidth="1"/>
    <col min="12798" max="12798" width="10.83203125" bestFit="1" customWidth="1"/>
    <col min="13046" max="13046" width="16.6640625" customWidth="1"/>
    <col min="13047" max="13047" width="29.83203125" customWidth="1"/>
    <col min="13049" max="13049" width="9.83203125" customWidth="1"/>
    <col min="13050" max="13050" width="10" customWidth="1"/>
    <col min="13052" max="13052" width="12.1640625" bestFit="1" customWidth="1"/>
    <col min="13053" max="13053" width="15.6640625" bestFit="1" customWidth="1"/>
    <col min="13054" max="13054" width="10.83203125" bestFit="1" customWidth="1"/>
    <col min="13302" max="13302" width="16.6640625" customWidth="1"/>
    <col min="13303" max="13303" width="29.83203125" customWidth="1"/>
    <col min="13305" max="13305" width="9.83203125" customWidth="1"/>
    <col min="13306" max="13306" width="10" customWidth="1"/>
    <col min="13308" max="13308" width="12.1640625" bestFit="1" customWidth="1"/>
    <col min="13309" max="13309" width="15.6640625" bestFit="1" customWidth="1"/>
    <col min="13310" max="13310" width="10.83203125" bestFit="1" customWidth="1"/>
    <col min="13558" max="13558" width="16.6640625" customWidth="1"/>
    <col min="13559" max="13559" width="29.83203125" customWidth="1"/>
    <col min="13561" max="13561" width="9.83203125" customWidth="1"/>
    <col min="13562" max="13562" width="10" customWidth="1"/>
    <col min="13564" max="13564" width="12.1640625" bestFit="1" customWidth="1"/>
    <col min="13565" max="13565" width="15.6640625" bestFit="1" customWidth="1"/>
    <col min="13566" max="13566" width="10.83203125" bestFit="1" customWidth="1"/>
    <col min="13814" max="13814" width="16.6640625" customWidth="1"/>
    <col min="13815" max="13815" width="29.83203125" customWidth="1"/>
    <col min="13817" max="13817" width="9.83203125" customWidth="1"/>
    <col min="13818" max="13818" width="10" customWidth="1"/>
    <col min="13820" max="13820" width="12.1640625" bestFit="1" customWidth="1"/>
    <col min="13821" max="13821" width="15.6640625" bestFit="1" customWidth="1"/>
    <col min="13822" max="13822" width="10.83203125" bestFit="1" customWidth="1"/>
    <col min="14070" max="14070" width="16.6640625" customWidth="1"/>
    <col min="14071" max="14071" width="29.83203125" customWidth="1"/>
    <col min="14073" max="14073" width="9.83203125" customWidth="1"/>
    <col min="14074" max="14074" width="10" customWidth="1"/>
    <col min="14076" max="14076" width="12.1640625" bestFit="1" customWidth="1"/>
    <col min="14077" max="14077" width="15.6640625" bestFit="1" customWidth="1"/>
    <col min="14078" max="14078" width="10.83203125" bestFit="1" customWidth="1"/>
    <col min="14326" max="14326" width="16.6640625" customWidth="1"/>
    <col min="14327" max="14327" width="29.83203125" customWidth="1"/>
    <col min="14329" max="14329" width="9.83203125" customWidth="1"/>
    <col min="14330" max="14330" width="10" customWidth="1"/>
    <col min="14332" max="14332" width="12.1640625" bestFit="1" customWidth="1"/>
    <col min="14333" max="14333" width="15.6640625" bestFit="1" customWidth="1"/>
    <col min="14334" max="14334" width="10.83203125" bestFit="1" customWidth="1"/>
    <col min="14582" max="14582" width="16.6640625" customWidth="1"/>
    <col min="14583" max="14583" width="29.83203125" customWidth="1"/>
    <col min="14585" max="14585" width="9.83203125" customWidth="1"/>
    <col min="14586" max="14586" width="10" customWidth="1"/>
    <col min="14588" max="14588" width="12.1640625" bestFit="1" customWidth="1"/>
    <col min="14589" max="14589" width="15.6640625" bestFit="1" customWidth="1"/>
    <col min="14590" max="14590" width="10.83203125" bestFit="1" customWidth="1"/>
    <col min="14838" max="14838" width="16.6640625" customWidth="1"/>
    <col min="14839" max="14839" width="29.83203125" customWidth="1"/>
    <col min="14841" max="14841" width="9.83203125" customWidth="1"/>
    <col min="14842" max="14842" width="10" customWidth="1"/>
    <col min="14844" max="14844" width="12.1640625" bestFit="1" customWidth="1"/>
    <col min="14845" max="14845" width="15.6640625" bestFit="1" customWidth="1"/>
    <col min="14846" max="14846" width="10.83203125" bestFit="1" customWidth="1"/>
    <col min="15094" max="15094" width="16.6640625" customWidth="1"/>
    <col min="15095" max="15095" width="29.83203125" customWidth="1"/>
    <col min="15097" max="15097" width="9.83203125" customWidth="1"/>
    <col min="15098" max="15098" width="10" customWidth="1"/>
    <col min="15100" max="15100" width="12.1640625" bestFit="1" customWidth="1"/>
    <col min="15101" max="15101" width="15.6640625" bestFit="1" customWidth="1"/>
    <col min="15102" max="15102" width="10.83203125" bestFit="1" customWidth="1"/>
    <col min="15350" max="15350" width="16.6640625" customWidth="1"/>
    <col min="15351" max="15351" width="29.83203125" customWidth="1"/>
    <col min="15353" max="15353" width="9.83203125" customWidth="1"/>
    <col min="15354" max="15354" width="10" customWidth="1"/>
    <col min="15356" max="15356" width="12.1640625" bestFit="1" customWidth="1"/>
    <col min="15357" max="15357" width="15.6640625" bestFit="1" customWidth="1"/>
    <col min="15358" max="15358" width="10.83203125" bestFit="1" customWidth="1"/>
    <col min="15606" max="15606" width="16.6640625" customWidth="1"/>
    <col min="15607" max="15607" width="29.83203125" customWidth="1"/>
    <col min="15609" max="15609" width="9.83203125" customWidth="1"/>
    <col min="15610" max="15610" width="10" customWidth="1"/>
    <col min="15612" max="15612" width="12.1640625" bestFit="1" customWidth="1"/>
    <col min="15613" max="15613" width="15.6640625" bestFit="1" customWidth="1"/>
    <col min="15614" max="15614" width="10.83203125" bestFit="1" customWidth="1"/>
    <col min="15862" max="15862" width="16.6640625" customWidth="1"/>
    <col min="15863" max="15863" width="29.83203125" customWidth="1"/>
    <col min="15865" max="15865" width="9.83203125" customWidth="1"/>
    <col min="15866" max="15866" width="10" customWidth="1"/>
    <col min="15868" max="15868" width="12.1640625" bestFit="1" customWidth="1"/>
    <col min="15869" max="15869" width="15.6640625" bestFit="1" customWidth="1"/>
    <col min="15870" max="15870" width="10.83203125" bestFit="1" customWidth="1"/>
    <col min="16118" max="16118" width="16.6640625" customWidth="1"/>
    <col min="16119" max="16119" width="29.83203125" customWidth="1"/>
    <col min="16121" max="16121" width="9.83203125" customWidth="1"/>
    <col min="16122" max="16122" width="10" customWidth="1"/>
    <col min="16124" max="16124" width="12.1640625" bestFit="1" customWidth="1"/>
    <col min="16125" max="16125" width="15.6640625" bestFit="1" customWidth="1"/>
    <col min="16126" max="16126" width="10.83203125" bestFit="1" customWidth="1"/>
  </cols>
  <sheetData>
    <row r="1" spans="1:9" x14ac:dyDescent="0.2">
      <c r="A1" s="44"/>
      <c r="B1" s="46" t="str">
        <f>Vendas!C1</f>
        <v>Relatorio  de venda para Racoes Brasil</v>
      </c>
      <c r="C1" s="46"/>
      <c r="D1" s="46"/>
      <c r="E1" s="46"/>
      <c r="F1" s="46"/>
      <c r="H1" s="41" t="s">
        <v>0</v>
      </c>
      <c r="I1" s="2">
        <f>Vendas!I1</f>
        <v>41</v>
      </c>
    </row>
    <row r="2" spans="1:9" x14ac:dyDescent="0.2">
      <c r="A2" s="44"/>
      <c r="B2" s="46"/>
      <c r="C2" s="46"/>
      <c r="D2" s="46"/>
      <c r="E2" s="46"/>
      <c r="F2" s="46"/>
      <c r="H2" s="41" t="s">
        <v>17</v>
      </c>
      <c r="I2" s="24">
        <f>Vendas!K1</f>
        <v>300000</v>
      </c>
    </row>
    <row r="3" spans="1:9" x14ac:dyDescent="0.2">
      <c r="A3" s="44"/>
      <c r="B3" s="46"/>
      <c r="C3" s="46"/>
      <c r="D3" s="46"/>
      <c r="E3" s="46"/>
      <c r="F3" s="46"/>
      <c r="G3" s="2"/>
    </row>
    <row r="4" spans="1:9" x14ac:dyDescent="0.2">
      <c r="A4" s="21" t="s">
        <v>1</v>
      </c>
      <c r="B4" s="21" t="s">
        <v>3</v>
      </c>
      <c r="C4" s="21" t="s">
        <v>4</v>
      </c>
      <c r="D4" s="21" t="s">
        <v>6</v>
      </c>
      <c r="E4" s="21" t="s">
        <v>7</v>
      </c>
      <c r="F4" s="21" t="s">
        <v>8</v>
      </c>
      <c r="G4" s="6" t="s">
        <v>9</v>
      </c>
      <c r="H4" s="6" t="s">
        <v>12</v>
      </c>
      <c r="I4" s="6" t="s">
        <v>27</v>
      </c>
    </row>
    <row r="5" spans="1:9" x14ac:dyDescent="0.2">
      <c r="A5" s="8">
        <f>Vendas!A5</f>
        <v>43206</v>
      </c>
      <c r="B5" s="21" t="str">
        <f>Vendas!C5</f>
        <v>Belo Horizonte</v>
      </c>
      <c r="C5" s="21">
        <f>Vendas!D5</f>
        <v>1503</v>
      </c>
      <c r="D5" s="21" t="str">
        <f>Vendas!F5</f>
        <v>MDZ-6671</v>
      </c>
      <c r="E5" s="31">
        <f>Vendas!G5</f>
        <v>37900</v>
      </c>
      <c r="F5" s="6" t="str">
        <f>Vendas!H5</f>
        <v>MILHO</v>
      </c>
      <c r="G5" s="6" t="str">
        <f>Vendas!I5</f>
        <v>ALAN</v>
      </c>
      <c r="H5" s="20">
        <f>Vendas!L5</f>
        <v>25898.333333333332</v>
      </c>
      <c r="I5" s="16" t="e">
        <f>Vendas!V5</f>
        <v>#VALUE!</v>
      </c>
    </row>
    <row r="6" spans="1:9" x14ac:dyDescent="0.2">
      <c r="A6" s="8">
        <f>Vendas!A6</f>
        <v>43206</v>
      </c>
      <c r="B6" s="21" t="str">
        <f>Vendas!C6</f>
        <v>Belo Horizonte</v>
      </c>
      <c r="C6" s="21">
        <f>Vendas!D6</f>
        <v>1504</v>
      </c>
      <c r="D6" s="21" t="str">
        <f>Vendas!F6</f>
        <v>MDZ-6671</v>
      </c>
      <c r="E6" s="31">
        <f>Vendas!G6</f>
        <v>23000</v>
      </c>
      <c r="F6" s="6" t="str">
        <f>Vendas!H6</f>
        <v>MILHO</v>
      </c>
      <c r="G6" s="6" t="str">
        <f>Vendas!I6</f>
        <v>ALAN</v>
      </c>
      <c r="H6" s="20">
        <f>Vendas!L6</f>
        <v>15716.666666666666</v>
      </c>
      <c r="I6" s="16" t="e">
        <f>Vendas!V6</f>
        <v>#VALUE!</v>
      </c>
    </row>
    <row r="7" spans="1:9" x14ac:dyDescent="0.2">
      <c r="A7" s="8">
        <f>Vendas!A7</f>
        <v>43206</v>
      </c>
      <c r="B7" s="21" t="str">
        <f>Vendas!C7</f>
        <v>Belo Horizonte</v>
      </c>
      <c r="C7" s="21">
        <f>Vendas!D7</f>
        <v>1505</v>
      </c>
      <c r="D7" s="21" t="str">
        <f>Vendas!F7</f>
        <v>ETU-4125</v>
      </c>
      <c r="E7" s="31">
        <f>Vendas!G7</f>
        <v>37760</v>
      </c>
      <c r="F7" s="6" t="str">
        <f>Vendas!H7</f>
        <v>MILHO</v>
      </c>
      <c r="G7" s="6" t="str">
        <f>Vendas!I7</f>
        <v>ROBERTO</v>
      </c>
      <c r="H7" s="20">
        <f>Vendas!L7</f>
        <v>25802.666666666668</v>
      </c>
      <c r="I7" s="16" t="e">
        <f>Vendas!V7</f>
        <v>#VALUE!</v>
      </c>
    </row>
    <row r="8" spans="1:9" x14ac:dyDescent="0.2">
      <c r="A8" s="8">
        <f>Vendas!A8</f>
        <v>43206</v>
      </c>
      <c r="B8" s="21" t="str">
        <f>Vendas!C8</f>
        <v>Belo Horizonte</v>
      </c>
      <c r="C8" s="21">
        <f>Vendas!D8</f>
        <v>1506</v>
      </c>
      <c r="D8" s="21" t="str">
        <f>Vendas!F8</f>
        <v>ETU-4125</v>
      </c>
      <c r="E8" s="31">
        <f>Vendas!G8</f>
        <v>20000</v>
      </c>
      <c r="F8" s="6" t="str">
        <f>Vendas!H8</f>
        <v>MILHO</v>
      </c>
      <c r="G8" s="6" t="str">
        <f>Vendas!I8</f>
        <v>ROBERTO</v>
      </c>
      <c r="H8" s="20">
        <f>Vendas!L8</f>
        <v>13666.666666666666</v>
      </c>
      <c r="I8" s="16" t="e">
        <f>Vendas!V8</f>
        <v>#VALUE!</v>
      </c>
    </row>
    <row r="9" spans="1:9" x14ac:dyDescent="0.2">
      <c r="A9" s="8">
        <f>Vendas!A9</f>
        <v>43208</v>
      </c>
      <c r="B9" s="21" t="str">
        <f>Vendas!C9</f>
        <v>Belo Horizonte</v>
      </c>
      <c r="C9" s="21">
        <f>Vendas!D9</f>
        <v>1523</v>
      </c>
      <c r="D9" s="21" t="str">
        <f>Vendas!F9</f>
        <v>DPE-8786</v>
      </c>
      <c r="E9" s="31">
        <f>Vendas!G9</f>
        <v>37120</v>
      </c>
      <c r="F9" s="6" t="str">
        <f>Vendas!H9</f>
        <v>MILHO</v>
      </c>
      <c r="G9" s="6" t="str">
        <f>Vendas!I9</f>
        <v>CARLOS</v>
      </c>
      <c r="H9" s="20">
        <f>Vendas!L9</f>
        <v>25365.333333333332</v>
      </c>
      <c r="I9" s="16" t="e">
        <f>Vendas!V9</f>
        <v>#VALUE!</v>
      </c>
    </row>
    <row r="10" spans="1:9" x14ac:dyDescent="0.2">
      <c r="A10" s="8">
        <f>Vendas!A10</f>
        <v>43208</v>
      </c>
      <c r="B10" s="21" t="str">
        <f>Vendas!C10</f>
        <v>Belo Horizonte</v>
      </c>
      <c r="C10" s="21">
        <f>Vendas!D10</f>
        <v>1524</v>
      </c>
      <c r="D10" s="21" t="str">
        <f>Vendas!F10</f>
        <v>DPE-8786</v>
      </c>
      <c r="E10" s="31">
        <f>Vendas!G10</f>
        <v>3000</v>
      </c>
      <c r="F10" s="6" t="str">
        <f>Vendas!H10</f>
        <v>MILHO</v>
      </c>
      <c r="G10" s="6" t="str">
        <f>Vendas!I10</f>
        <v>CARLOS</v>
      </c>
      <c r="H10" s="20">
        <f>Vendas!L10</f>
        <v>2050</v>
      </c>
      <c r="I10" s="16" t="e">
        <f>Vendas!V10</f>
        <v>#VALUE!</v>
      </c>
    </row>
    <row r="11" spans="1:9" x14ac:dyDescent="0.2">
      <c r="A11" s="8">
        <f>Vendas!A11</f>
        <v>43208</v>
      </c>
      <c r="B11" s="21" t="str">
        <f>Vendas!C11</f>
        <v>Belo Horizonte</v>
      </c>
      <c r="C11" s="21">
        <f>Vendas!D11</f>
        <v>1521</v>
      </c>
      <c r="D11" s="21" t="str">
        <f>Vendas!F11</f>
        <v>KAB-7887</v>
      </c>
      <c r="E11" s="31">
        <f>Vendas!G11</f>
        <v>31820</v>
      </c>
      <c r="F11" s="6" t="str">
        <f>Vendas!H11</f>
        <v>MILHO</v>
      </c>
      <c r="G11" s="6" t="str">
        <f>Vendas!I11</f>
        <v>JOAO</v>
      </c>
      <c r="H11" s="20">
        <f>Vendas!L11</f>
        <v>21743.666666666668</v>
      </c>
      <c r="I11" s="16" t="e">
        <f>Vendas!V11</f>
        <v>#VALUE!</v>
      </c>
    </row>
    <row r="12" spans="1:9" x14ac:dyDescent="0.2">
      <c r="A12" s="8">
        <f>Vendas!A12</f>
        <v>43208</v>
      </c>
      <c r="B12" s="21" t="str">
        <f>Vendas!C12</f>
        <v>Belo Horizonte</v>
      </c>
      <c r="C12" s="21">
        <f>Vendas!D12</f>
        <v>1522</v>
      </c>
      <c r="D12" s="21" t="str">
        <f>Vendas!F12</f>
        <v>KAB-7887</v>
      </c>
      <c r="E12" s="31">
        <f>Vendas!G12</f>
        <v>9000</v>
      </c>
      <c r="F12" s="6" t="str">
        <f>Vendas!H12</f>
        <v>MILHO</v>
      </c>
      <c r="G12" s="6" t="str">
        <f>Vendas!I12</f>
        <v>JOAO</v>
      </c>
      <c r="H12" s="20">
        <f>Vendas!L12</f>
        <v>6150</v>
      </c>
      <c r="I12" s="16" t="e">
        <f>Vendas!V12</f>
        <v>#VALUE!</v>
      </c>
    </row>
    <row r="13" spans="1:9" x14ac:dyDescent="0.2">
      <c r="A13" s="8">
        <f>Vendas!A13</f>
        <v>43208</v>
      </c>
      <c r="B13" s="21" t="str">
        <f>Vendas!C13</f>
        <v>Belo Horizonte</v>
      </c>
      <c r="C13" s="21">
        <f>Vendas!D13</f>
        <v>1511</v>
      </c>
      <c r="D13" s="21" t="str">
        <f>Vendas!F13</f>
        <v>EJZ-6954</v>
      </c>
      <c r="E13" s="31">
        <f>Vendas!G13</f>
        <v>37500</v>
      </c>
      <c r="F13" s="6" t="str">
        <f>Vendas!H13</f>
        <v>MILHO</v>
      </c>
      <c r="G13" s="6" t="str">
        <f>Vendas!I13</f>
        <v>VICTOR</v>
      </c>
      <c r="H13" s="20">
        <f>Vendas!L13</f>
        <v>25625</v>
      </c>
      <c r="I13" s="16" t="e">
        <f>Vendas!V13</f>
        <v>#VALUE!</v>
      </c>
    </row>
    <row r="14" spans="1:9" x14ac:dyDescent="0.2">
      <c r="A14" s="8">
        <f>Vendas!A14</f>
        <v>43208</v>
      </c>
      <c r="B14" s="21" t="str">
        <f>Vendas!C14</f>
        <v>Belo Horizonte</v>
      </c>
      <c r="C14" s="21">
        <f>Vendas!D14</f>
        <v>1512</v>
      </c>
      <c r="D14" s="21" t="str">
        <f>Vendas!F14</f>
        <v>EJZ-6954</v>
      </c>
      <c r="E14" s="31">
        <f>Vendas!G14</f>
        <v>6500</v>
      </c>
      <c r="F14" s="6" t="str">
        <f>Vendas!H14</f>
        <v>MILHO</v>
      </c>
      <c r="G14" s="6" t="str">
        <f>Vendas!I14</f>
        <v>VICTOR</v>
      </c>
      <c r="H14" s="20">
        <f>Vendas!L14</f>
        <v>4441.6666666666661</v>
      </c>
      <c r="I14" s="16" t="e">
        <f>Vendas!V14</f>
        <v>#VALUE!</v>
      </c>
    </row>
    <row r="15" spans="1:9" x14ac:dyDescent="0.2">
      <c r="A15" s="8">
        <f>Vendas!A15</f>
        <v>43208</v>
      </c>
      <c r="B15" s="21" t="str">
        <f>Vendas!C15</f>
        <v>Belo Horizonte</v>
      </c>
      <c r="C15" s="21">
        <f>Vendas!D15</f>
        <v>1513</v>
      </c>
      <c r="D15" s="21" t="str">
        <f>Vendas!F15</f>
        <v>EJJ-6034</v>
      </c>
      <c r="E15" s="31">
        <f>Vendas!G15</f>
        <v>37580</v>
      </c>
      <c r="F15" s="6" t="str">
        <f>Vendas!H15</f>
        <v>MILHO</v>
      </c>
      <c r="G15" s="6" t="str">
        <f>Vendas!I15</f>
        <v>JOSE</v>
      </c>
      <c r="H15" s="20">
        <f>Vendas!L15</f>
        <v>25679.666666666668</v>
      </c>
      <c r="I15" s="16" t="e">
        <f>Vendas!V15</f>
        <v>#VALUE!</v>
      </c>
    </row>
    <row r="16" spans="1:9" x14ac:dyDescent="0.2">
      <c r="A16" s="8">
        <f>Vendas!A16</f>
        <v>43208</v>
      </c>
      <c r="B16" s="21" t="str">
        <f>Vendas!C16</f>
        <v>Belo Horizonte</v>
      </c>
      <c r="C16" s="21">
        <f>Vendas!D16</f>
        <v>1514</v>
      </c>
      <c r="D16" s="21" t="str">
        <f>Vendas!F16</f>
        <v>EJJ-6034</v>
      </c>
      <c r="E16" s="31">
        <f>Vendas!G16</f>
        <v>7000</v>
      </c>
      <c r="F16" s="6" t="str">
        <f>Vendas!H16</f>
        <v>MILHO</v>
      </c>
      <c r="G16" s="6" t="str">
        <f>Vendas!I16</f>
        <v>JOSE</v>
      </c>
      <c r="H16" s="20">
        <f>Vendas!L16</f>
        <v>4783.3333333333339</v>
      </c>
      <c r="I16" s="16" t="e">
        <f>Vendas!V16</f>
        <v>#VALUE!</v>
      </c>
    </row>
    <row r="17" spans="1:9" x14ac:dyDescent="0.2">
      <c r="A17" s="8">
        <f>Vendas!A17</f>
        <v>43210</v>
      </c>
      <c r="B17" s="21" t="str">
        <f>Vendas!C17</f>
        <v>Belo Horizonte</v>
      </c>
      <c r="C17" s="21">
        <f>Vendas!D17</f>
        <v>1806</v>
      </c>
      <c r="D17" s="21" t="str">
        <f>Vendas!F17</f>
        <v>DFF-7707</v>
      </c>
      <c r="E17" s="31">
        <f>Vendas!G17</f>
        <v>37300</v>
      </c>
      <c r="F17" s="6" t="str">
        <f>Vendas!H17</f>
        <v>MILHO</v>
      </c>
      <c r="G17" s="6" t="str">
        <f>Vendas!I17</f>
        <v>LORRAN</v>
      </c>
      <c r="H17" s="20">
        <f>Vendas!L17</f>
        <v>25488.333333333332</v>
      </c>
      <c r="I17" s="16" t="e">
        <f>Vendas!V17</f>
        <v>#VALUE!</v>
      </c>
    </row>
    <row r="18" spans="1:9" x14ac:dyDescent="0.2">
      <c r="A18" s="8">
        <f>Vendas!A18</f>
        <v>43210</v>
      </c>
      <c r="B18" s="21" t="str">
        <f>Vendas!C18</f>
        <v>Belo Horizonte</v>
      </c>
      <c r="C18" s="21">
        <f>Vendas!D18</f>
        <v>1807</v>
      </c>
      <c r="D18" s="21" t="str">
        <f>Vendas!F18</f>
        <v>DFF-7707</v>
      </c>
      <c r="E18" s="31">
        <f>Vendas!G18</f>
        <v>27000</v>
      </c>
      <c r="F18" s="6" t="str">
        <f>Vendas!H18</f>
        <v>MILHO</v>
      </c>
      <c r="G18" s="6" t="str">
        <f>Vendas!I18</f>
        <v>LORRAN</v>
      </c>
      <c r="H18" s="20">
        <f>Vendas!L18</f>
        <v>18450</v>
      </c>
      <c r="I18" s="16" t="e">
        <f>Vendas!V18</f>
        <v>#VALUE!</v>
      </c>
    </row>
    <row r="19" spans="1:9" x14ac:dyDescent="0.2">
      <c r="A19" s="8">
        <f>Vendas!A19</f>
        <v>43210</v>
      </c>
      <c r="B19" s="21" t="str">
        <f>Vendas!C19</f>
        <v>Belo Horizonte</v>
      </c>
      <c r="C19" s="21">
        <f>Vendas!D19</f>
        <v>1808</v>
      </c>
      <c r="D19" s="21" t="str">
        <f>Vendas!F19</f>
        <v>BAZ-7707</v>
      </c>
      <c r="E19" s="31">
        <f>Vendas!G19</f>
        <v>37720</v>
      </c>
      <c r="F19" s="6" t="str">
        <f>Vendas!H19</f>
        <v>MILHO</v>
      </c>
      <c r="G19" s="6" t="str">
        <f>Vendas!I19</f>
        <v>ALIPIO</v>
      </c>
      <c r="H19" s="20">
        <f>Vendas!L19</f>
        <v>25775.333333333332</v>
      </c>
      <c r="I19" s="16" t="e">
        <f>Vendas!V19</f>
        <v>#VALUE!</v>
      </c>
    </row>
    <row r="20" spans="1:9" hidden="1" x14ac:dyDescent="0.2">
      <c r="A20" s="8">
        <f>Vendas!A20</f>
        <v>43210</v>
      </c>
      <c r="B20" s="21" t="str">
        <f>Vendas!C20</f>
        <v>Belo Horizonte</v>
      </c>
      <c r="C20" s="21">
        <f>Vendas!D20</f>
        <v>1809</v>
      </c>
      <c r="D20" s="21" t="str">
        <f>Vendas!F20</f>
        <v>BAZ-7707</v>
      </c>
      <c r="E20" s="31">
        <f>Vendas!G20</f>
        <v>24000</v>
      </c>
      <c r="F20" s="6" t="str">
        <f>Vendas!H20</f>
        <v>MILHO</v>
      </c>
      <c r="G20" s="6" t="str">
        <f>Vendas!I20</f>
        <v>ALIPIO</v>
      </c>
      <c r="H20" s="20">
        <f>Vendas!L20</f>
        <v>16400</v>
      </c>
      <c r="I20" s="16" t="e">
        <f>Vendas!V20</f>
        <v>#VALUE!</v>
      </c>
    </row>
    <row r="21" spans="1:9" hidden="1" x14ac:dyDescent="0.2">
      <c r="A21" s="8">
        <f>Vendas!A21</f>
        <v>43213</v>
      </c>
      <c r="B21" s="21" t="str">
        <f>Vendas!C21</f>
        <v>Belo Horizonte</v>
      </c>
      <c r="C21" s="21">
        <f>Vendas!D21</f>
        <v>1836</v>
      </c>
      <c r="D21" s="21" t="str">
        <f>Vendas!F21</f>
        <v>GUS-5170</v>
      </c>
      <c r="E21" s="31">
        <f>Vendas!G21</f>
        <v>32940</v>
      </c>
      <c r="F21" s="6" t="str">
        <f>Vendas!H21</f>
        <v>MILHO</v>
      </c>
      <c r="G21" s="6" t="str">
        <f>Vendas!I21</f>
        <v>MARLON</v>
      </c>
      <c r="H21" s="20">
        <f>Vendas!L21</f>
        <v>22509</v>
      </c>
      <c r="I21" s="16" t="e">
        <f>Vendas!V21</f>
        <v>#VALUE!</v>
      </c>
    </row>
    <row r="22" spans="1:9" hidden="1" x14ac:dyDescent="0.2">
      <c r="A22" s="8" t="e">
        <f>Vendas!#REF!</f>
        <v>#REF!</v>
      </c>
      <c r="B22" s="21" t="e">
        <f>Vendas!#REF!</f>
        <v>#REF!</v>
      </c>
      <c r="C22" s="21" t="e">
        <f>Vendas!#REF!</f>
        <v>#REF!</v>
      </c>
      <c r="D22" s="21" t="e">
        <f>Vendas!#REF!</f>
        <v>#REF!</v>
      </c>
      <c r="E22" s="31" t="e">
        <f>Vendas!#REF!</f>
        <v>#REF!</v>
      </c>
      <c r="F22" s="6" t="e">
        <f>Vendas!#REF!</f>
        <v>#REF!</v>
      </c>
      <c r="G22" s="6" t="e">
        <f>Vendas!#REF!</f>
        <v>#REF!</v>
      </c>
      <c r="H22" s="20" t="e">
        <f>Vendas!#REF!</f>
        <v>#REF!</v>
      </c>
      <c r="I22" s="16" t="e">
        <f>Vendas!#REF!</f>
        <v>#REF!</v>
      </c>
    </row>
    <row r="23" spans="1:9" hidden="1" x14ac:dyDescent="0.2">
      <c r="A23" s="8">
        <f>Vendas!A22</f>
        <v>43213</v>
      </c>
      <c r="B23" s="21" t="str">
        <f>Vendas!C22</f>
        <v>Belo Horizonte</v>
      </c>
      <c r="C23" s="21">
        <f>Vendas!D22</f>
        <v>1835</v>
      </c>
      <c r="D23" s="21" t="str">
        <f>Vendas!F22</f>
        <v>DTB-5477</v>
      </c>
      <c r="E23" s="31">
        <f>Vendas!G22</f>
        <v>35500</v>
      </c>
      <c r="F23" s="6" t="str">
        <f>Vendas!H22</f>
        <v>MILHO</v>
      </c>
      <c r="G23" s="6" t="str">
        <f>Vendas!I22</f>
        <v>LUIZ CARLOS</v>
      </c>
      <c r="H23" s="20">
        <f>Vendas!L22</f>
        <v>24258.333333333332</v>
      </c>
      <c r="I23" s="16" t="e">
        <f>Vendas!V22</f>
        <v>#VALUE!</v>
      </c>
    </row>
    <row r="24" spans="1:9" hidden="1" x14ac:dyDescent="0.2">
      <c r="A24" s="8" t="e">
        <f>Vendas!#REF!</f>
        <v>#REF!</v>
      </c>
      <c r="B24" s="21" t="e">
        <f>Vendas!#REF!</f>
        <v>#REF!</v>
      </c>
      <c r="C24" s="21" t="e">
        <f>Vendas!#REF!</f>
        <v>#REF!</v>
      </c>
      <c r="D24" s="21" t="e">
        <f>Vendas!#REF!</f>
        <v>#REF!</v>
      </c>
      <c r="E24" s="31" t="e">
        <f>Vendas!#REF!</f>
        <v>#REF!</v>
      </c>
      <c r="F24" s="6" t="e">
        <f>Vendas!#REF!</f>
        <v>#REF!</v>
      </c>
      <c r="G24" s="6" t="e">
        <f>Vendas!#REF!</f>
        <v>#REF!</v>
      </c>
      <c r="H24" s="20" t="e">
        <f>Vendas!#REF!</f>
        <v>#REF!</v>
      </c>
      <c r="I24" s="16" t="e">
        <f>Vendas!#REF!</f>
        <v>#REF!</v>
      </c>
    </row>
    <row r="25" spans="1:9" hidden="1" x14ac:dyDescent="0.2">
      <c r="A25" s="8">
        <f>Vendas!A23</f>
        <v>43213</v>
      </c>
      <c r="B25" s="21" t="str">
        <f>Vendas!C23</f>
        <v>Belo Horizonte</v>
      </c>
      <c r="C25" s="21">
        <f>Vendas!D23</f>
        <v>1715</v>
      </c>
      <c r="D25" s="21" t="str">
        <f>Vendas!F23</f>
        <v>NCK-7122</v>
      </c>
      <c r="E25" s="31">
        <f>Vendas!G23</f>
        <v>31980</v>
      </c>
      <c r="F25" s="6" t="str">
        <f>Vendas!H23</f>
        <v>MILHO</v>
      </c>
      <c r="G25" s="6" t="str">
        <f>Vendas!I23</f>
        <v>AROLDO</v>
      </c>
      <c r="H25" s="20">
        <f>Vendas!L23</f>
        <v>21853</v>
      </c>
      <c r="I25" s="16" t="e">
        <f>Vendas!V23</f>
        <v>#VALUE!</v>
      </c>
    </row>
    <row r="26" spans="1:9" hidden="1" x14ac:dyDescent="0.2">
      <c r="A26" s="8">
        <f>Vendas!A24</f>
        <v>43213</v>
      </c>
      <c r="B26" s="21" t="str">
        <f>Vendas!C24</f>
        <v>Belo Horizonte</v>
      </c>
      <c r="C26" s="21">
        <f>Vendas!D24</f>
        <v>1716</v>
      </c>
      <c r="D26" s="21" t="str">
        <f>Vendas!F24</f>
        <v>NCK-7122</v>
      </c>
      <c r="E26" s="31">
        <f>Vendas!G24</f>
        <v>1000</v>
      </c>
      <c r="F26" s="6" t="str">
        <f>Vendas!H24</f>
        <v>MILHO</v>
      </c>
      <c r="G26" s="6" t="str">
        <f>Vendas!I24</f>
        <v>AROLDO</v>
      </c>
      <c r="H26" s="20">
        <f>Vendas!L24</f>
        <v>683.33333333333337</v>
      </c>
      <c r="I26" s="16" t="e">
        <f>Vendas!V24</f>
        <v>#VALUE!</v>
      </c>
    </row>
    <row r="27" spans="1:9" hidden="1" x14ac:dyDescent="0.2">
      <c r="A27" s="8">
        <f>Vendas!A25</f>
        <v>43214</v>
      </c>
      <c r="B27" s="21" t="str">
        <f>Vendas!C25</f>
        <v>Belo Horizonte</v>
      </c>
      <c r="C27" s="21">
        <f>Vendas!D25</f>
        <v>1957</v>
      </c>
      <c r="D27" s="21" t="str">
        <f>Vendas!F25</f>
        <v>ETU-4085</v>
      </c>
      <c r="E27" s="31">
        <f>Vendas!G25</f>
        <v>37820</v>
      </c>
      <c r="F27" s="6" t="str">
        <f>Vendas!H25</f>
        <v>MILHO</v>
      </c>
      <c r="G27" s="6" t="str">
        <f>Vendas!I25</f>
        <v>MANOEL</v>
      </c>
      <c r="H27" s="20">
        <f>Vendas!L25</f>
        <v>25843.666666666668</v>
      </c>
      <c r="I27" s="16" t="e">
        <f>Vendas!V25</f>
        <v>#VALUE!</v>
      </c>
    </row>
    <row r="28" spans="1:9" hidden="1" x14ac:dyDescent="0.2">
      <c r="A28" s="8">
        <f>Vendas!A26</f>
        <v>43214</v>
      </c>
      <c r="B28" s="21" t="str">
        <f>Vendas!C26</f>
        <v>Belo Horizonte</v>
      </c>
      <c r="C28" s="21">
        <f>Vendas!D26</f>
        <v>1962</v>
      </c>
      <c r="D28" s="21" t="str">
        <f>Vendas!F26</f>
        <v>ETU-4085</v>
      </c>
      <c r="E28" s="31">
        <f>Vendas!G26</f>
        <v>17000</v>
      </c>
      <c r="F28" s="6" t="str">
        <f>Vendas!H26</f>
        <v>MILHO</v>
      </c>
      <c r="G28" s="6" t="str">
        <f>Vendas!I26</f>
        <v>MANOEL</v>
      </c>
      <c r="H28" s="20">
        <f>Vendas!L26</f>
        <v>11616.666666666666</v>
      </c>
      <c r="I28" s="16" t="e">
        <f>Vendas!V26</f>
        <v>#VALUE!</v>
      </c>
    </row>
    <row r="29" spans="1:9" hidden="1" x14ac:dyDescent="0.2">
      <c r="A29" s="8">
        <f>Vendas!A27</f>
        <v>43216</v>
      </c>
      <c r="B29" s="21" t="str">
        <f>Vendas!C27</f>
        <v>Belo Horizonte</v>
      </c>
      <c r="C29" s="21">
        <f>Vendas!D27</f>
        <v>1976</v>
      </c>
      <c r="D29" s="21" t="str">
        <f>Vendas!F27</f>
        <v>DVS-3762</v>
      </c>
      <c r="E29" s="31">
        <f>Vendas!G27</f>
        <v>37680</v>
      </c>
      <c r="F29" s="6" t="str">
        <f>Vendas!H27</f>
        <v>MILHO</v>
      </c>
      <c r="G29" s="6" t="str">
        <f>Vendas!I27</f>
        <v>DAVI</v>
      </c>
      <c r="H29" s="20">
        <f>Vendas!L27</f>
        <v>25748</v>
      </c>
      <c r="I29" s="16" t="e">
        <f>Vendas!V27</f>
        <v>#VALUE!</v>
      </c>
    </row>
    <row r="30" spans="1:9" hidden="1" x14ac:dyDescent="0.2">
      <c r="A30" s="8">
        <f>Vendas!A28</f>
        <v>43216</v>
      </c>
      <c r="B30" s="21" t="str">
        <f>Vendas!C28</f>
        <v>Belo Horizonte</v>
      </c>
      <c r="C30" s="21">
        <f>Vendas!D28</f>
        <v>1975</v>
      </c>
      <c r="D30" s="21" t="str">
        <f>Vendas!F28</f>
        <v>DVS-3762</v>
      </c>
      <c r="E30" s="31">
        <f>Vendas!G28</f>
        <v>16000</v>
      </c>
      <c r="F30" s="6" t="str">
        <f>Vendas!H28</f>
        <v>MILHO</v>
      </c>
      <c r="G30" s="6" t="str">
        <f>Vendas!I28</f>
        <v>DAVI</v>
      </c>
      <c r="H30" s="20">
        <f>Vendas!L28</f>
        <v>10933.333333333334</v>
      </c>
      <c r="I30" s="16" t="e">
        <f>Vendas!V28</f>
        <v>#VALUE!</v>
      </c>
    </row>
    <row r="31" spans="1:9" hidden="1" x14ac:dyDescent="0.2">
      <c r="A31" s="8">
        <f>Vendas!A29</f>
        <v>43217</v>
      </c>
      <c r="B31" s="21" t="str">
        <f>Vendas!C29</f>
        <v>Belo Horizonte</v>
      </c>
      <c r="C31" s="21">
        <f>Vendas!D29</f>
        <v>1979</v>
      </c>
      <c r="D31" s="21" t="str">
        <f>Vendas!F29</f>
        <v>FSS-9855</v>
      </c>
      <c r="E31" s="31">
        <f>Vendas!G29</f>
        <v>37800</v>
      </c>
      <c r="F31" s="6" t="str">
        <f>Vendas!H29</f>
        <v>MILHO</v>
      </c>
      <c r="G31" s="6" t="str">
        <f>Vendas!I29</f>
        <v>MIGUEL</v>
      </c>
      <c r="H31" s="20">
        <f>Vendas!L29</f>
        <v>25830</v>
      </c>
      <c r="I31" s="16" t="e">
        <f>Vendas!V29</f>
        <v>#VALUE!</v>
      </c>
    </row>
    <row r="32" spans="1:9" hidden="1" x14ac:dyDescent="0.2">
      <c r="A32" s="8">
        <f>Vendas!A30</f>
        <v>43217</v>
      </c>
      <c r="B32" s="21" t="str">
        <f>Vendas!C30</f>
        <v>Belo Horizonte</v>
      </c>
      <c r="C32" s="21">
        <f>Vendas!D30</f>
        <v>1980</v>
      </c>
      <c r="D32" s="21" t="str">
        <f>Vendas!F30</f>
        <v>FSS-9855</v>
      </c>
      <c r="E32" s="31">
        <f>Vendas!G30</f>
        <v>19000</v>
      </c>
      <c r="F32" s="6" t="str">
        <f>Vendas!H30</f>
        <v>MILHO</v>
      </c>
      <c r="G32" s="6" t="str">
        <f>Vendas!I30</f>
        <v>MIGUEL</v>
      </c>
      <c r="H32" s="20">
        <f>Vendas!L30</f>
        <v>12983.333333333334</v>
      </c>
      <c r="I32" s="16" t="e">
        <f>Vendas!V30</f>
        <v>#VALUE!</v>
      </c>
    </row>
    <row r="33" spans="1:9" hidden="1" x14ac:dyDescent="0.2">
      <c r="A33" s="8">
        <f>Vendas!A31</f>
        <v>43220</v>
      </c>
      <c r="B33" s="21" t="str">
        <f>Vendas!C31</f>
        <v>Belo Horizonte</v>
      </c>
      <c r="C33" s="21">
        <f>Vendas!D31</f>
        <v>2019</v>
      </c>
      <c r="D33" s="21" t="str">
        <f>Vendas!F31</f>
        <v>DPE-8780</v>
      </c>
      <c r="E33" s="31">
        <f>Vendas!G31</f>
        <v>37100</v>
      </c>
      <c r="F33" s="6" t="str">
        <f>Vendas!H31</f>
        <v>MILHO</v>
      </c>
      <c r="G33" s="6" t="str">
        <f>Vendas!I31</f>
        <v>TARCISIO</v>
      </c>
      <c r="H33" s="20">
        <f>Vendas!L31</f>
        <v>25351.666666666668</v>
      </c>
      <c r="I33" s="16" t="e">
        <f>Vendas!V31</f>
        <v>#VALUE!</v>
      </c>
    </row>
    <row r="34" spans="1:9" hidden="1" x14ac:dyDescent="0.2">
      <c r="A34" s="8">
        <f>Vendas!A32</f>
        <v>43220</v>
      </c>
      <c r="B34" s="21" t="str">
        <f>Vendas!C32</f>
        <v>Belo Horizonte</v>
      </c>
      <c r="C34" s="21">
        <f>Vendas!D32</f>
        <v>2020</v>
      </c>
      <c r="D34" s="21" t="str">
        <f>Vendas!F32</f>
        <v>DPE-8780</v>
      </c>
      <c r="E34" s="31">
        <f>Vendas!G32</f>
        <v>3000</v>
      </c>
      <c r="F34" s="6" t="str">
        <f>Vendas!H32</f>
        <v>MILHO</v>
      </c>
      <c r="G34" s="6" t="str">
        <f>Vendas!I32</f>
        <v>TARCISIO</v>
      </c>
      <c r="H34" s="20">
        <f>Vendas!L32</f>
        <v>2050</v>
      </c>
      <c r="I34" s="16" t="e">
        <f>Vendas!V32</f>
        <v>#VALUE!</v>
      </c>
    </row>
    <row r="35" spans="1:9" hidden="1" x14ac:dyDescent="0.2">
      <c r="A35" s="8" t="e">
        <f>Vendas!#REF!</f>
        <v>#REF!</v>
      </c>
      <c r="B35" s="21" t="e">
        <f>Vendas!#REF!</f>
        <v>#REF!</v>
      </c>
      <c r="C35" s="21" t="e">
        <f>Vendas!#REF!</f>
        <v>#REF!</v>
      </c>
      <c r="D35" s="21" t="e">
        <f>Vendas!#REF!</f>
        <v>#REF!</v>
      </c>
      <c r="E35" s="31" t="e">
        <f>Vendas!#REF!</f>
        <v>#REF!</v>
      </c>
      <c r="F35" s="6" t="e">
        <f>Vendas!#REF!</f>
        <v>#REF!</v>
      </c>
      <c r="G35" s="6" t="e">
        <f>Vendas!#REF!</f>
        <v>#REF!</v>
      </c>
      <c r="H35" s="20" t="e">
        <f>Vendas!#REF!</f>
        <v>#REF!</v>
      </c>
      <c r="I35" s="16" t="e">
        <f>Vendas!#REF!</f>
        <v>#REF!</v>
      </c>
    </row>
    <row r="36" spans="1:9" hidden="1" x14ac:dyDescent="0.2">
      <c r="A36" s="8" t="e">
        <f>Vendas!#REF!</f>
        <v>#REF!</v>
      </c>
      <c r="B36" s="21" t="e">
        <f>Vendas!#REF!</f>
        <v>#REF!</v>
      </c>
      <c r="C36" s="21" t="e">
        <f>Vendas!#REF!</f>
        <v>#REF!</v>
      </c>
      <c r="D36" s="21" t="e">
        <f>Vendas!#REF!</f>
        <v>#REF!</v>
      </c>
      <c r="E36" s="31" t="e">
        <f>Vendas!#REF!</f>
        <v>#REF!</v>
      </c>
      <c r="F36" s="6" t="e">
        <f>Vendas!#REF!</f>
        <v>#REF!</v>
      </c>
      <c r="G36" s="6" t="e">
        <f>Vendas!#REF!</f>
        <v>#REF!</v>
      </c>
      <c r="H36" s="20" t="e">
        <f>Vendas!#REF!</f>
        <v>#REF!</v>
      </c>
      <c r="I36" s="16" t="e">
        <f>Vendas!#REF!</f>
        <v>#REF!</v>
      </c>
    </row>
    <row r="37" spans="1:9" hidden="1" x14ac:dyDescent="0.2">
      <c r="A37" s="8" t="e">
        <f>Vendas!#REF!</f>
        <v>#REF!</v>
      </c>
      <c r="B37" s="21" t="e">
        <f>Vendas!#REF!</f>
        <v>#REF!</v>
      </c>
      <c r="C37" s="21" t="e">
        <f>Vendas!#REF!</f>
        <v>#REF!</v>
      </c>
      <c r="D37" s="21" t="e">
        <f>Vendas!#REF!</f>
        <v>#REF!</v>
      </c>
      <c r="E37" s="31" t="e">
        <f>Vendas!#REF!</f>
        <v>#REF!</v>
      </c>
      <c r="F37" s="6" t="e">
        <f>Vendas!#REF!</f>
        <v>#REF!</v>
      </c>
      <c r="G37" s="6" t="e">
        <f>Vendas!#REF!</f>
        <v>#REF!</v>
      </c>
      <c r="H37" s="20" t="e">
        <f>Vendas!#REF!</f>
        <v>#REF!</v>
      </c>
      <c r="I37" s="16" t="e">
        <f>Vendas!#REF!</f>
        <v>#REF!</v>
      </c>
    </row>
    <row r="38" spans="1:9" ht="16" thickBot="1" x14ac:dyDescent="0.25">
      <c r="A38" s="40"/>
      <c r="B38" s="21"/>
      <c r="C38" s="21"/>
      <c r="D38" s="21"/>
      <c r="E38" s="13"/>
      <c r="F38" s="21"/>
      <c r="G38" s="21"/>
      <c r="H38" s="12"/>
      <c r="I38" s="15"/>
    </row>
    <row r="39" spans="1:9" ht="16" thickBot="1" x14ac:dyDescent="0.25">
      <c r="A39" s="8"/>
      <c r="B39" s="21"/>
      <c r="C39" s="47" t="s">
        <v>14</v>
      </c>
      <c r="D39" s="48"/>
      <c r="E39" s="43" t="e">
        <f>SUM(E5:E38)</f>
        <v>#REF!</v>
      </c>
      <c r="F39" s="15"/>
      <c r="G39" s="15"/>
      <c r="H39" s="12" t="e">
        <f>SUM(H5:H38)</f>
        <v>#REF!</v>
      </c>
      <c r="I39" s="15"/>
    </row>
    <row r="40" spans="1:9" ht="16" thickBot="1" x14ac:dyDescent="0.25">
      <c r="C40" s="47" t="s">
        <v>15</v>
      </c>
      <c r="D40" s="48"/>
      <c r="E40" s="33" t="e">
        <f>I2-SUM(E5:E38)</f>
        <v>#REF!</v>
      </c>
      <c r="G40" s="17"/>
    </row>
    <row r="41" spans="1:9" x14ac:dyDescent="0.2">
      <c r="C41" s="42"/>
      <c r="D41" s="39"/>
      <c r="E41" s="39"/>
      <c r="G41" s="17"/>
    </row>
  </sheetData>
  <mergeCells count="3">
    <mergeCell ref="C39:D39"/>
    <mergeCell ref="C40:D40"/>
    <mergeCell ref="B1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Usuário do Microsoft Office</cp:lastModifiedBy>
  <cp:lastPrinted>2016-02-03T19:58:41Z</cp:lastPrinted>
  <dcterms:created xsi:type="dcterms:W3CDTF">2015-09-22T21:49:57Z</dcterms:created>
  <dcterms:modified xsi:type="dcterms:W3CDTF">2018-05-24T17:17:59Z</dcterms:modified>
</cp:coreProperties>
</file>