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0" windowWidth="19950" windowHeight="7710"/>
  </bookViews>
  <sheets>
    <sheet name="Crio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N102" i="1" l="1"/>
  <c r="N101" i="1"/>
  <c r="N100" i="1"/>
  <c r="N99" i="1"/>
  <c r="S88" i="1"/>
  <c r="R88" i="1"/>
  <c r="Q88" i="1"/>
  <c r="P88" i="1"/>
  <c r="O88" i="1"/>
  <c r="N90" i="1"/>
  <c r="S90" i="1" s="1"/>
  <c r="N88" i="1"/>
  <c r="N89" i="1" s="1"/>
  <c r="O75" i="1"/>
  <c r="N77" i="1"/>
  <c r="N75" i="1"/>
  <c r="O76" i="1" s="1"/>
  <c r="R90" i="1"/>
  <c r="R91" i="1" s="1"/>
  <c r="Q90" i="1"/>
  <c r="Q91" i="1" s="1"/>
  <c r="P90" i="1"/>
  <c r="P91" i="1" s="1"/>
  <c r="O90" i="1"/>
  <c r="O91" i="1" s="1"/>
  <c r="R89" i="1"/>
  <c r="Q89" i="1"/>
  <c r="P89" i="1"/>
  <c r="O89" i="1"/>
  <c r="S84" i="1"/>
  <c r="S83" i="1"/>
  <c r="O77" i="1"/>
  <c r="O78" i="1" s="1"/>
  <c r="O70" i="1"/>
  <c r="O69" i="1"/>
  <c r="S89" i="1" l="1"/>
  <c r="N107" i="1" s="1"/>
  <c r="O107" i="1" s="1"/>
  <c r="P107" i="1" s="1"/>
  <c r="N91" i="1"/>
  <c r="S91" i="1" s="1"/>
  <c r="N108" i="1" s="1"/>
  <c r="O108" i="1" s="1"/>
  <c r="P108" i="1" s="1"/>
  <c r="I84" i="1"/>
  <c r="I83" i="1"/>
  <c r="D77" i="1"/>
  <c r="E77" i="1" s="1"/>
  <c r="D75" i="1"/>
  <c r="E75" i="1" s="1"/>
  <c r="E70" i="1"/>
  <c r="E69" i="1"/>
  <c r="J55" i="1"/>
  <c r="J63" i="1" s="1"/>
  <c r="K55" i="1"/>
  <c r="K61" i="1" s="1"/>
  <c r="L55" i="1"/>
  <c r="L63" i="1" s="1"/>
  <c r="I55" i="1"/>
  <c r="I61" i="1" s="1"/>
  <c r="J45" i="1"/>
  <c r="J53" i="1" s="1"/>
  <c r="K45" i="1"/>
  <c r="K51" i="1" s="1"/>
  <c r="L45" i="1"/>
  <c r="L53" i="1" s="1"/>
  <c r="I45" i="1"/>
  <c r="I53" i="1" s="1"/>
  <c r="J35" i="1"/>
  <c r="J43" i="1" s="1"/>
  <c r="K35" i="1"/>
  <c r="K43" i="1" s="1"/>
  <c r="L35" i="1"/>
  <c r="L43" i="1" s="1"/>
  <c r="I35" i="1"/>
  <c r="I43" i="1" s="1"/>
  <c r="J27" i="1"/>
  <c r="K27" i="1"/>
  <c r="I27" i="1"/>
  <c r="J25" i="1"/>
  <c r="J33" i="1" s="1"/>
  <c r="K25" i="1"/>
  <c r="K33" i="1" s="1"/>
  <c r="I25" i="1"/>
  <c r="I33" i="1" s="1"/>
  <c r="L8" i="1"/>
  <c r="L27" i="1" s="1"/>
  <c r="E76" i="1" l="1"/>
  <c r="E78" i="1"/>
  <c r="J28" i="1"/>
  <c r="J29" i="1"/>
  <c r="J30" i="1"/>
  <c r="J31" i="1"/>
  <c r="L37" i="1"/>
  <c r="J37" i="1"/>
  <c r="J38" i="1"/>
  <c r="L39" i="1"/>
  <c r="J39" i="1"/>
  <c r="L40" i="1"/>
  <c r="J40" i="1"/>
  <c r="L41" i="1"/>
  <c r="J41" i="1"/>
  <c r="K47" i="1"/>
  <c r="I38" i="1"/>
  <c r="K48" i="1"/>
  <c r="L49" i="1"/>
  <c r="J49" i="1"/>
  <c r="K50" i="1"/>
  <c r="L51" i="1"/>
  <c r="J51" i="1"/>
  <c r="K53" i="1"/>
  <c r="I47" i="1"/>
  <c r="L57" i="1"/>
  <c r="J57" i="1"/>
  <c r="I58" i="1"/>
  <c r="K58" i="1"/>
  <c r="I49" i="1"/>
  <c r="L59" i="1"/>
  <c r="J59" i="1"/>
  <c r="I60" i="1"/>
  <c r="K60" i="1"/>
  <c r="I51" i="1"/>
  <c r="L61" i="1"/>
  <c r="J61" i="1"/>
  <c r="I63" i="1"/>
  <c r="K63" i="1"/>
  <c r="I28" i="1"/>
  <c r="K28" i="1"/>
  <c r="I29" i="1"/>
  <c r="K29" i="1"/>
  <c r="I30" i="1"/>
  <c r="K30" i="1"/>
  <c r="I31" i="1"/>
  <c r="K31" i="1"/>
  <c r="I37" i="1"/>
  <c r="K37" i="1"/>
  <c r="K38" i="1"/>
  <c r="I39" i="1"/>
  <c r="K39" i="1"/>
  <c r="I40" i="1"/>
  <c r="K40" i="1"/>
  <c r="I41" i="1"/>
  <c r="K41" i="1"/>
  <c r="L47" i="1"/>
  <c r="J47" i="1"/>
  <c r="L48" i="1"/>
  <c r="J48" i="1"/>
  <c r="K49" i="1"/>
  <c r="L50" i="1"/>
  <c r="J50" i="1"/>
  <c r="I57" i="1"/>
  <c r="K57" i="1"/>
  <c r="I48" i="1"/>
  <c r="L58" i="1"/>
  <c r="J58" i="1"/>
  <c r="I59" i="1"/>
  <c r="K59" i="1"/>
  <c r="I50" i="1"/>
  <c r="L60" i="1"/>
  <c r="J60" i="1"/>
  <c r="L25" i="1"/>
  <c r="D101" i="1" l="1"/>
  <c r="D102" i="1" s="1"/>
  <c r="D99" i="1"/>
  <c r="D100" i="1" s="1"/>
  <c r="E90" i="1"/>
  <c r="E91" i="1" s="1"/>
  <c r="G90" i="1"/>
  <c r="G91" i="1" s="1"/>
  <c r="D90" i="1"/>
  <c r="E88" i="1"/>
  <c r="E89" i="1" s="1"/>
  <c r="G88" i="1"/>
  <c r="G89" i="1" s="1"/>
  <c r="F90" i="1"/>
  <c r="F91" i="1" s="1"/>
  <c r="H90" i="1"/>
  <c r="H91" i="1" s="1"/>
  <c r="F88" i="1"/>
  <c r="F89" i="1" s="1"/>
  <c r="H88" i="1"/>
  <c r="H89" i="1" s="1"/>
  <c r="D88" i="1"/>
  <c r="D89" i="1" s="1"/>
  <c r="I88" i="1"/>
  <c r="L33" i="1"/>
  <c r="L31" i="1"/>
  <c r="L30" i="1"/>
  <c r="L29" i="1"/>
  <c r="L28" i="1"/>
  <c r="I89" i="1" l="1"/>
  <c r="D107" i="1" s="1"/>
  <c r="E107" i="1" s="1"/>
  <c r="F107" i="1" s="1"/>
  <c r="D91" i="1"/>
  <c r="I90" i="1"/>
  <c r="J91" i="1" l="1"/>
  <c r="I91" i="1"/>
  <c r="D108" i="1" s="1"/>
  <c r="E108" i="1" s="1"/>
  <c r="F108" i="1" s="1"/>
</calcChain>
</file>

<file path=xl/comments1.xml><?xml version="1.0" encoding="utf-8"?>
<comments xmlns="http://schemas.openxmlformats.org/spreadsheetml/2006/main">
  <authors>
    <author>GERALDIDEWELE</author>
  </authors>
  <commentList>
    <comment ref="G82" authorId="0">
      <text>
        <r>
          <rPr>
            <b/>
            <sz val="9"/>
            <color indexed="81"/>
            <rFont val="Tahoma"/>
            <family val="2"/>
          </rPr>
          <t>GERALDIDEWELE: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2" authorId="0">
      <text>
        <r>
          <rPr>
            <b/>
            <sz val="9"/>
            <color indexed="81"/>
            <rFont val="Tahoma"/>
            <family val="2"/>
          </rPr>
          <t>GERALDIDEWELE: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<sst xmlns="http://schemas.openxmlformats.org/spreadsheetml/2006/main" count="186" uniqueCount="64">
  <si>
    <t>World</t>
  </si>
  <si>
    <t>EU</t>
  </si>
  <si>
    <t>1000tonne</t>
  </si>
  <si>
    <t>LCF</t>
  </si>
  <si>
    <t>LCF2ETH</t>
  </si>
  <si>
    <t>ChemSyn</t>
  </si>
  <si>
    <t>SynFerm</t>
  </si>
  <si>
    <t>DirFerm</t>
  </si>
  <si>
    <t>Carbox</t>
  </si>
  <si>
    <t>A</t>
  </si>
  <si>
    <t>B</t>
  </si>
  <si>
    <t>C</t>
  </si>
  <si>
    <t>D</t>
  </si>
  <si>
    <t>A*</t>
  </si>
  <si>
    <t>oA</t>
  </si>
  <si>
    <t>oB</t>
  </si>
  <si>
    <t>oC</t>
  </si>
  <si>
    <t>Yield</t>
  </si>
  <si>
    <t xml:space="preserve">Prod </t>
  </si>
  <si>
    <t>Fuel</t>
  </si>
  <si>
    <t>Bioethanol</t>
  </si>
  <si>
    <t>Plastics</t>
  </si>
  <si>
    <t>PE</t>
  </si>
  <si>
    <t>PP</t>
  </si>
  <si>
    <t>PVC</t>
  </si>
  <si>
    <t>PS</t>
  </si>
  <si>
    <t>PET</t>
  </si>
  <si>
    <t>Chemical</t>
  </si>
  <si>
    <t>Butadiene</t>
  </si>
  <si>
    <t>Analysis</t>
  </si>
  <si>
    <t>Product volume (1000 t)</t>
  </si>
  <si>
    <t>Feedstock requirement (% of total available)</t>
  </si>
  <si>
    <t>Production capacity</t>
  </si>
  <si>
    <t xml:space="preserve"> </t>
  </si>
  <si>
    <t>Product volume</t>
  </si>
  <si>
    <t>Prodion</t>
  </si>
  <si>
    <t>Optimum</t>
  </si>
  <si>
    <t>LHV(1000GJ)</t>
  </si>
  <si>
    <t>LHV (1000GJ)</t>
  </si>
  <si>
    <t>Bioethanol(1000tonne)</t>
  </si>
  <si>
    <t>Fuel/Bioethanol</t>
  </si>
  <si>
    <t>Material/Plastics</t>
  </si>
  <si>
    <t>Chemical/Butadiene</t>
  </si>
  <si>
    <t>Substitution(%)</t>
  </si>
  <si>
    <t>Total</t>
  </si>
  <si>
    <t>Feedstock requirement (% of total available) in 1000tonne</t>
  </si>
  <si>
    <t>Feedstock requirement  (% of total available) in 1000tonne</t>
  </si>
  <si>
    <t>Colour</t>
  </si>
  <si>
    <t>Feedstock requirement</t>
  </si>
  <si>
    <t>Used</t>
  </si>
  <si>
    <t>Remainder</t>
  </si>
  <si>
    <t>Biobased product</t>
  </si>
  <si>
    <t>Co-production System</t>
  </si>
  <si>
    <t xml:space="preserve">Petro substi </t>
  </si>
  <si>
    <t>PE from ethylene</t>
  </si>
  <si>
    <t>PVC from ethylene</t>
  </si>
  <si>
    <t>PS from ethylene</t>
  </si>
  <si>
    <t>PP from propylene</t>
  </si>
  <si>
    <t>PET from ethylene</t>
  </si>
  <si>
    <t>Ethylene from Ethanol</t>
  </si>
  <si>
    <t>Butadiene from Ethanol</t>
  </si>
  <si>
    <t>Gasoline(1000barrels)</t>
  </si>
  <si>
    <t xml:space="preserve">Case Optimum </t>
  </si>
  <si>
    <t>Case 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</si>
</sst>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u/>
      <sz val="10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4" fillId="0" borderId="2" xfId="0" applyFont="1" applyBorder="1" applyAlignment="1">
      <alignment horizontal="justify" vertical="center" wrapText="1"/>
    </xf>
    <xf numFmtId="0" fontId="0" fillId="3" borderId="0" xfId="0" applyFill="1"/>
    <xf numFmtId="0" fontId="1" fillId="4" borderId="0" xfId="0" applyFont="1" applyFill="1"/>
    <xf numFmtId="0" fontId="6" fillId="4" borderId="0" xfId="0" applyFont="1" applyFill="1" applyBorder="1" applyAlignment="1">
      <alignment vertical="center"/>
    </xf>
    <xf numFmtId="3" fontId="1" fillId="4" borderId="0" xfId="0" applyNumberFormat="1" applyFont="1" applyFill="1"/>
    <xf numFmtId="0" fontId="0" fillId="5" borderId="0" xfId="0" applyFill="1"/>
    <xf numFmtId="0" fontId="5" fillId="5" borderId="0" xfId="0" applyFont="1" applyFill="1" applyBorder="1" applyAlignment="1">
      <alignment vertical="center"/>
    </xf>
    <xf numFmtId="3" fontId="5" fillId="5" borderId="0" xfId="0" applyNumberFormat="1" applyFont="1" applyFill="1" applyBorder="1" applyAlignment="1">
      <alignment horizontal="right" vertical="center"/>
    </xf>
    <xf numFmtId="0" fontId="5" fillId="5" borderId="0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vertical="center"/>
    </xf>
    <xf numFmtId="0" fontId="5" fillId="5" borderId="3" xfId="0" applyFont="1" applyFill="1" applyBorder="1" applyAlignment="1">
      <alignment horizontal="right" vertical="center"/>
    </xf>
    <xf numFmtId="0" fontId="0" fillId="6" borderId="0" xfId="0" applyFill="1"/>
    <xf numFmtId="0" fontId="4" fillId="3" borderId="1" xfId="0" applyFont="1" applyFill="1" applyBorder="1" applyAlignment="1">
      <alignment horizontal="justify" vertical="center" wrapText="1"/>
    </xf>
    <xf numFmtId="0" fontId="2" fillId="3" borderId="2" xfId="0" applyFont="1" applyFill="1" applyBorder="1" applyAlignment="1">
      <alignment horizontal="justify" vertical="center" wrapText="1"/>
    </xf>
    <xf numFmtId="0" fontId="4" fillId="3" borderId="2" xfId="0" applyFont="1" applyFill="1" applyBorder="1" applyAlignment="1">
      <alignment horizontal="justify" vertical="center" wrapText="1"/>
    </xf>
    <xf numFmtId="0" fontId="4" fillId="6" borderId="1" xfId="0" applyFont="1" applyFill="1" applyBorder="1" applyAlignment="1">
      <alignment horizontal="justify" vertical="center" wrapText="1"/>
    </xf>
    <xf numFmtId="0" fontId="2" fillId="6" borderId="2" xfId="0" applyFont="1" applyFill="1" applyBorder="1" applyAlignment="1">
      <alignment horizontal="justify" vertical="center" wrapText="1"/>
    </xf>
    <xf numFmtId="0" fontId="4" fillId="6" borderId="2" xfId="0" applyFont="1" applyFill="1" applyBorder="1" applyAlignment="1">
      <alignment horizontal="justify" vertical="center" wrapText="1"/>
    </xf>
    <xf numFmtId="0" fontId="0" fillId="7" borderId="0" xfId="0" applyFill="1"/>
    <xf numFmtId="0" fontId="0" fillId="5" borderId="0" xfId="0" applyFill="1" applyBorder="1"/>
    <xf numFmtId="0" fontId="5" fillId="2" borderId="3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3" fontId="5" fillId="2" borderId="3" xfId="0" applyNumberFormat="1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3" fillId="5" borderId="3" xfId="0" applyFont="1" applyFill="1" applyBorder="1"/>
    <xf numFmtId="0" fontId="0" fillId="4" borderId="0" xfId="0" applyFill="1"/>
    <xf numFmtId="0" fontId="5" fillId="4" borderId="0" xfId="0" applyFont="1" applyFill="1" applyBorder="1" applyAlignment="1">
      <alignment vertical="center"/>
    </xf>
    <xf numFmtId="0" fontId="0" fillId="4" borderId="0" xfId="0" applyFill="1" applyBorder="1"/>
    <xf numFmtId="3" fontId="0" fillId="4" borderId="0" xfId="0" applyNumberFormat="1" applyFill="1" applyBorder="1"/>
    <xf numFmtId="0" fontId="0" fillId="8" borderId="0" xfId="0" applyFill="1"/>
    <xf numFmtId="0" fontId="1" fillId="4" borderId="0" xfId="0" applyFont="1" applyFill="1" applyBorder="1"/>
    <xf numFmtId="3" fontId="1" fillId="4" borderId="0" xfId="0" applyNumberFormat="1" applyFont="1" applyFill="1" applyBorder="1"/>
    <xf numFmtId="3" fontId="6" fillId="4" borderId="0" xfId="0" applyNumberFormat="1" applyFont="1" applyFill="1" applyBorder="1" applyAlignment="1">
      <alignment horizontal="right" vertical="center"/>
    </xf>
    <xf numFmtId="0" fontId="5" fillId="4" borderId="0" xfId="0" applyFont="1" applyFill="1" applyBorder="1" applyAlignment="1">
      <alignment horizontal="right" vertical="center"/>
    </xf>
    <xf numFmtId="0" fontId="0" fillId="5" borderId="3" xfId="0" applyFill="1" applyBorder="1"/>
    <xf numFmtId="3" fontId="2" fillId="5" borderId="3" xfId="0" applyNumberFormat="1" applyFont="1" applyFill="1" applyBorder="1"/>
    <xf numFmtId="165" fontId="0" fillId="2" borderId="0" xfId="0" applyNumberFormat="1" applyFill="1"/>
    <xf numFmtId="0" fontId="0" fillId="9" borderId="0" xfId="0" applyFill="1"/>
    <xf numFmtId="0" fontId="0" fillId="10" borderId="0" xfId="0" applyFill="1"/>
    <xf numFmtId="0" fontId="3" fillId="9" borderId="0" xfId="0" applyFont="1" applyFill="1"/>
    <xf numFmtId="165" fontId="0" fillId="4" borderId="0" xfId="0" applyNumberFormat="1" applyFill="1"/>
    <xf numFmtId="165" fontId="0" fillId="8" borderId="0" xfId="0" applyNumberFormat="1" applyFill="1"/>
    <xf numFmtId="165" fontId="0" fillId="7" borderId="0" xfId="0" applyNumberFormat="1" applyFill="1"/>
    <xf numFmtId="0" fontId="0" fillId="7" borderId="0" xfId="0" applyFill="1" applyBorder="1"/>
    <xf numFmtId="164" fontId="0" fillId="7" borderId="0" xfId="0" applyNumberFormat="1" applyFill="1"/>
    <xf numFmtId="0" fontId="0" fillId="2" borderId="0" xfId="0" applyFill="1" applyBorder="1"/>
    <xf numFmtId="0" fontId="0" fillId="2" borderId="3" xfId="0" applyFill="1" applyBorder="1"/>
    <xf numFmtId="164" fontId="5" fillId="2" borderId="3" xfId="0" applyNumberFormat="1" applyFont="1" applyFill="1" applyBorder="1" applyAlignment="1">
      <alignment horizontal="right" vertical="center"/>
    </xf>
    <xf numFmtId="164" fontId="0" fillId="2" borderId="3" xfId="0" applyNumberFormat="1" applyFill="1" applyBorder="1"/>
    <xf numFmtId="3" fontId="2" fillId="2" borderId="0" xfId="0" applyNumberFormat="1" applyFont="1" applyFill="1"/>
    <xf numFmtId="0" fontId="0" fillId="2" borderId="3" xfId="0" applyFill="1" applyBorder="1" applyAlignment="1">
      <alignment horizontal="left"/>
    </xf>
    <xf numFmtId="3" fontId="2" fillId="2" borderId="3" xfId="0" applyNumberFormat="1" applyFont="1" applyFill="1" applyBorder="1" applyAlignment="1">
      <alignment horizontal="left"/>
    </xf>
    <xf numFmtId="3" fontId="3" fillId="5" borderId="3" xfId="0" applyNumberFormat="1" applyFont="1" applyFill="1" applyBorder="1" applyAlignment="1">
      <alignment vertical="center"/>
    </xf>
    <xf numFmtId="3" fontId="3" fillId="5" borderId="3" xfId="0" applyNumberFormat="1" applyFont="1" applyFill="1" applyBorder="1" applyAlignment="1">
      <alignment vertical="center" wrapText="1"/>
    </xf>
    <xf numFmtId="3" fontId="0" fillId="5" borderId="3" xfId="0" applyNumberFormat="1" applyFill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64</xdr:row>
      <xdr:rowOff>28575</xdr:rowOff>
    </xdr:from>
    <xdr:to>
      <xdr:col>10</xdr:col>
      <xdr:colOff>0</xdr:colOff>
      <xdr:row>109</xdr:row>
      <xdr:rowOff>66675</xdr:rowOff>
    </xdr:to>
    <xdr:cxnSp macro="">
      <xdr:nvCxnSpPr>
        <xdr:cNvPr id="5" name="Straight Connector 4"/>
        <xdr:cNvCxnSpPr/>
      </xdr:nvCxnSpPr>
      <xdr:spPr>
        <a:xfrm flipH="1">
          <a:off x="8648700" y="12611100"/>
          <a:ext cx="9525" cy="861060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542925</xdr:colOff>
      <xdr:row>110</xdr:row>
      <xdr:rowOff>152400</xdr:rowOff>
    </xdr:from>
    <xdr:to>
      <xdr:col>11</xdr:col>
      <xdr:colOff>552450</xdr:colOff>
      <xdr:row>119</xdr:row>
      <xdr:rowOff>85725</xdr:rowOff>
    </xdr:to>
    <xdr:sp macro="" textlink="">
      <xdr:nvSpPr>
        <xdr:cNvPr id="7" name="TextBox 6"/>
        <xdr:cNvSpPr txBox="1"/>
      </xdr:nvSpPr>
      <xdr:spPr>
        <a:xfrm>
          <a:off x="3448050" y="21497925"/>
          <a:ext cx="6372225" cy="16478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aseline="0"/>
            <a:t>Summary:</a:t>
          </a:r>
        </a:p>
        <a:p>
          <a:r>
            <a:rPr lang="en-GB" sz="1100" baseline="0"/>
            <a:t>-All  LCF will only be able to fend for 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77.8% and 73.8% of gasoline energy demand worldwide and in Europe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</a:t>
          </a: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27.1% and 47.1 %  of feedstock meet biobased product requirement leaving the rest to supply 55.6% and 36.9% of gasoline energy demand worldwide and Europe respectively.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-Optimum utilization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schemes compared with A* gave 20% increase in production or  16.7% savings on biomass which can also be seen biomass to ethanol utization template</a:t>
          </a:r>
          <a:endParaRPr lang="en-GB">
            <a:effectLst/>
          </a:endParaRPr>
        </a:p>
        <a:p>
          <a:endParaRPr lang="en-GB" sz="1100" baseline="0"/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T108"/>
  <sheetViews>
    <sheetView tabSelected="1" topLeftCell="A102" workbookViewId="0">
      <selection activeCell="C122" sqref="C122"/>
    </sheetView>
  </sheetViews>
  <sheetFormatPr defaultRowHeight="15" x14ac:dyDescent="0.25"/>
  <cols>
    <col min="2" max="2" width="19.42578125" bestFit="1" customWidth="1"/>
    <col min="3" max="3" width="15" bestFit="1" customWidth="1"/>
    <col min="4" max="4" width="19.5703125" bestFit="1" customWidth="1"/>
    <col min="5" max="5" width="14" bestFit="1" customWidth="1"/>
    <col min="6" max="6" width="12.140625" customWidth="1"/>
    <col min="7" max="8" width="10" bestFit="1" customWidth="1"/>
    <col min="9" max="9" width="11.42578125" customWidth="1"/>
    <col min="14" max="16" width="11" bestFit="1" customWidth="1"/>
    <col min="17" max="18" width="10" bestFit="1" customWidth="1"/>
    <col min="19" max="19" width="11.140625" bestFit="1" customWidth="1"/>
  </cols>
  <sheetData>
    <row r="2" spans="1:20" x14ac:dyDescent="0.25">
      <c r="A2" s="1" t="s">
        <v>3</v>
      </c>
      <c r="B2" s="1"/>
      <c r="C2" s="1"/>
      <c r="D2" s="1"/>
      <c r="E2" s="56" t="s">
        <v>0</v>
      </c>
      <c r="F2" s="1"/>
      <c r="G2" s="1"/>
      <c r="H2" s="1"/>
      <c r="I2" s="1"/>
      <c r="J2" s="1"/>
      <c r="K2" s="1"/>
      <c r="L2" s="1"/>
      <c r="M2" s="1"/>
      <c r="N2" s="56" t="s">
        <v>1</v>
      </c>
      <c r="O2" s="1"/>
      <c r="Q2" s="1"/>
      <c r="R2" s="1"/>
      <c r="S2" s="1"/>
      <c r="T2" s="1"/>
    </row>
    <row r="3" spans="1:20" x14ac:dyDescent="0.25">
      <c r="A3" s="1"/>
      <c r="B3" s="1"/>
      <c r="C3" s="1"/>
      <c r="D3" s="1"/>
      <c r="E3" s="56" t="s">
        <v>2</v>
      </c>
      <c r="F3" s="1"/>
      <c r="G3" s="1"/>
      <c r="H3" s="1"/>
      <c r="I3" s="1"/>
      <c r="J3" s="1"/>
      <c r="K3" s="1"/>
      <c r="L3" s="1"/>
      <c r="M3" s="1"/>
      <c r="N3" s="56" t="s">
        <v>2</v>
      </c>
      <c r="O3" s="1"/>
    </row>
    <row r="4" spans="1:20" x14ac:dyDescent="0.25">
      <c r="A4" s="1"/>
      <c r="B4" s="1"/>
      <c r="C4" s="1"/>
      <c r="D4" s="1"/>
      <c r="E4" s="57">
        <v>2056599</v>
      </c>
      <c r="F4" s="55"/>
      <c r="G4" s="1"/>
      <c r="H4" s="1"/>
      <c r="I4" s="1"/>
      <c r="J4" s="1"/>
      <c r="K4" s="1"/>
      <c r="L4" s="1"/>
      <c r="M4" s="1"/>
      <c r="N4" s="57">
        <v>205696</v>
      </c>
      <c r="O4" s="1"/>
    </row>
    <row r="7" spans="1:20" x14ac:dyDescent="0.25">
      <c r="I7" t="s">
        <v>5</v>
      </c>
      <c r="J7" t="s">
        <v>6</v>
      </c>
      <c r="K7" t="s">
        <v>7</v>
      </c>
      <c r="L7" t="s">
        <v>8</v>
      </c>
    </row>
    <row r="8" spans="1:20" x14ac:dyDescent="0.25">
      <c r="E8" s="2"/>
      <c r="F8" s="2"/>
      <c r="G8" t="s">
        <v>9</v>
      </c>
      <c r="I8">
        <v>0.29099999999999998</v>
      </c>
      <c r="J8">
        <v>0.29099999999999998</v>
      </c>
      <c r="K8">
        <v>0.38800000000000001</v>
      </c>
      <c r="L8">
        <f>-O25</f>
        <v>0</v>
      </c>
    </row>
    <row r="9" spans="1:20" x14ac:dyDescent="0.25">
      <c r="E9" s="2"/>
      <c r="F9" s="2"/>
      <c r="G9" t="s">
        <v>13</v>
      </c>
      <c r="I9" s="2">
        <v>0.48499999999999999</v>
      </c>
      <c r="J9" s="2">
        <v>0.48499999999999999</v>
      </c>
      <c r="K9">
        <v>0.38800000000000001</v>
      </c>
      <c r="L9">
        <v>0</v>
      </c>
      <c r="N9" t="s">
        <v>47</v>
      </c>
    </row>
    <row r="10" spans="1:20" x14ac:dyDescent="0.25">
      <c r="A10" t="s">
        <v>4</v>
      </c>
      <c r="E10" s="2"/>
      <c r="F10" s="2"/>
      <c r="G10" t="s">
        <v>10</v>
      </c>
      <c r="I10" s="2">
        <v>0.48499999999999999</v>
      </c>
      <c r="J10" s="2">
        <v>0.48499999999999999</v>
      </c>
      <c r="K10" s="43">
        <v>0.58199999999999996</v>
      </c>
      <c r="L10" s="45">
        <v>0.58199999999999996</v>
      </c>
      <c r="M10" s="2"/>
      <c r="N10" s="44"/>
      <c r="O10" t="s">
        <v>36</v>
      </c>
    </row>
    <row r="11" spans="1:20" x14ac:dyDescent="0.25">
      <c r="A11" t="s">
        <v>17</v>
      </c>
      <c r="E11" s="2"/>
      <c r="F11" s="2"/>
      <c r="G11" t="s">
        <v>11</v>
      </c>
      <c r="I11" s="2">
        <v>0.48499999999999999</v>
      </c>
      <c r="J11" s="2">
        <v>0.48499999999999999</v>
      </c>
      <c r="K11" s="43">
        <v>0.58199999999999996</v>
      </c>
      <c r="L11">
        <v>0.19400000000000001</v>
      </c>
    </row>
    <row r="12" spans="1:20" x14ac:dyDescent="0.25">
      <c r="E12" s="2"/>
      <c r="F12" s="2"/>
      <c r="H12" t="s">
        <v>14</v>
      </c>
      <c r="I12" s="2">
        <v>0.58199999999999996</v>
      </c>
      <c r="J12" s="2">
        <v>0.58199999999999996</v>
      </c>
      <c r="K12" s="2">
        <v>0.58199999999999996</v>
      </c>
      <c r="L12" s="2">
        <v>0.58199999999999996</v>
      </c>
      <c r="M12" s="2"/>
    </row>
    <row r="13" spans="1:20" x14ac:dyDescent="0.25">
      <c r="E13" s="2"/>
      <c r="F13" s="2"/>
      <c r="G13" t="s">
        <v>12</v>
      </c>
      <c r="H13" t="s">
        <v>15</v>
      </c>
      <c r="I13" s="2">
        <v>0.96399999999999997</v>
      </c>
      <c r="J13" s="2">
        <v>0.96399999999999997</v>
      </c>
      <c r="K13" s="2">
        <v>0.96399999999999997</v>
      </c>
      <c r="L13" s="2">
        <v>0.96399999999999997</v>
      </c>
      <c r="M13" s="2"/>
    </row>
    <row r="14" spans="1:20" x14ac:dyDescent="0.25">
      <c r="H14" t="s">
        <v>16</v>
      </c>
      <c r="I14" s="2">
        <v>0.96399999999999997</v>
      </c>
      <c r="J14" s="2">
        <v>0.96399999999999997</v>
      </c>
      <c r="K14" s="2">
        <v>0.96399999999999997</v>
      </c>
      <c r="L14" s="2">
        <v>0.96399999999999997</v>
      </c>
      <c r="M14" s="2"/>
    </row>
    <row r="15" spans="1:20" x14ac:dyDescent="0.25">
      <c r="I15" s="2"/>
      <c r="J15" s="2"/>
      <c r="K15" s="2"/>
      <c r="L15" s="2"/>
      <c r="M15" s="2"/>
    </row>
    <row r="16" spans="1:20" x14ac:dyDescent="0.25">
      <c r="A16" s="35" t="s">
        <v>59</v>
      </c>
      <c r="B16" s="35"/>
      <c r="C16" s="35"/>
      <c r="D16" s="35"/>
      <c r="E16" s="47">
        <v>0.60899999999999999</v>
      </c>
      <c r="I16" s="2"/>
      <c r="J16" s="2"/>
      <c r="K16" s="2"/>
      <c r="L16" s="2"/>
      <c r="M16" s="2"/>
    </row>
    <row r="17" spans="1:12" x14ac:dyDescent="0.25">
      <c r="A17" s="35" t="s">
        <v>54</v>
      </c>
      <c r="B17" s="35"/>
      <c r="C17" s="35"/>
      <c r="D17" s="35"/>
      <c r="E17" s="47">
        <v>1</v>
      </c>
    </row>
    <row r="18" spans="1:12" x14ac:dyDescent="0.25">
      <c r="A18" s="35" t="s">
        <v>57</v>
      </c>
      <c r="B18" s="35"/>
      <c r="C18" s="35"/>
      <c r="D18" s="35"/>
      <c r="E18" s="47">
        <v>1</v>
      </c>
    </row>
    <row r="19" spans="1:12" x14ac:dyDescent="0.25">
      <c r="A19" s="35" t="s">
        <v>55</v>
      </c>
      <c r="B19" s="35"/>
      <c r="C19" s="35"/>
      <c r="D19" s="35"/>
      <c r="E19" s="47">
        <v>2.2321428569999999</v>
      </c>
    </row>
    <row r="20" spans="1:12" x14ac:dyDescent="0.25">
      <c r="A20" s="35" t="s">
        <v>56</v>
      </c>
      <c r="B20" s="35"/>
      <c r="C20" s="35"/>
      <c r="D20" s="35"/>
      <c r="E20" s="47">
        <v>3.7142857139999998</v>
      </c>
    </row>
    <row r="21" spans="1:12" x14ac:dyDescent="0.25">
      <c r="A21" s="35" t="s">
        <v>58</v>
      </c>
      <c r="B21" s="35"/>
      <c r="C21" s="35"/>
      <c r="D21" s="35"/>
      <c r="E21" s="47">
        <v>6.8571428570000004</v>
      </c>
    </row>
    <row r="22" spans="1:12" x14ac:dyDescent="0.25">
      <c r="A22" s="35" t="s">
        <v>60</v>
      </c>
      <c r="B22" s="35"/>
      <c r="C22" s="35"/>
      <c r="D22" s="35"/>
      <c r="E22" s="47">
        <v>0.58699999999999997</v>
      </c>
    </row>
    <row r="23" spans="1:12" ht="15.75" thickBot="1" x14ac:dyDescent="0.3"/>
    <row r="24" spans="1:12" ht="15.75" thickBot="1" x14ac:dyDescent="0.3">
      <c r="A24" t="s">
        <v>18</v>
      </c>
      <c r="F24" s="6"/>
      <c r="G24" s="17" t="s">
        <v>19</v>
      </c>
    </row>
    <row r="25" spans="1:12" ht="15.75" thickBot="1" x14ac:dyDescent="0.3">
      <c r="A25" t="s">
        <v>17</v>
      </c>
      <c r="F25" s="6"/>
      <c r="G25" s="18" t="s">
        <v>20</v>
      </c>
      <c r="I25">
        <f>I8*1</f>
        <v>0.29099999999999998</v>
      </c>
      <c r="J25">
        <f t="shared" ref="J25:L25" si="0">J8*1</f>
        <v>0.29099999999999998</v>
      </c>
      <c r="K25">
        <f t="shared" si="0"/>
        <v>0.38800000000000001</v>
      </c>
      <c r="L25">
        <f t="shared" si="0"/>
        <v>0</v>
      </c>
    </row>
    <row r="26" spans="1:12" ht="15.75" thickBot="1" x14ac:dyDescent="0.3">
      <c r="F26" s="6"/>
      <c r="G26" s="19" t="s">
        <v>21</v>
      </c>
    </row>
    <row r="27" spans="1:12" ht="15.75" thickBot="1" x14ac:dyDescent="0.3">
      <c r="F27" s="6"/>
      <c r="G27" s="18" t="s">
        <v>22</v>
      </c>
      <c r="I27">
        <f>I8*0.609*1</f>
        <v>0.17721899999999999</v>
      </c>
      <c r="J27">
        <f>J8*0.609*1</f>
        <v>0.17721899999999999</v>
      </c>
      <c r="K27">
        <f>K8*0.609*1</f>
        <v>0.236292</v>
      </c>
      <c r="L27">
        <f>L8*0.609*1</f>
        <v>0</v>
      </c>
    </row>
    <row r="28" spans="1:12" ht="15.75" thickBot="1" x14ac:dyDescent="0.3">
      <c r="F28" s="6" t="s">
        <v>9</v>
      </c>
      <c r="G28" s="18" t="s">
        <v>23</v>
      </c>
      <c r="I28">
        <f>I25*0.609*1</f>
        <v>0.17721899999999999</v>
      </c>
      <c r="J28">
        <f t="shared" ref="J28:L28" si="1">J25*0.609*1</f>
        <v>0.17721899999999999</v>
      </c>
      <c r="K28">
        <f t="shared" si="1"/>
        <v>0.236292</v>
      </c>
      <c r="L28">
        <f t="shared" si="1"/>
        <v>0</v>
      </c>
    </row>
    <row r="29" spans="1:12" ht="15.75" thickBot="1" x14ac:dyDescent="0.3">
      <c r="F29" s="6"/>
      <c r="G29" s="18" t="s">
        <v>24</v>
      </c>
      <c r="I29">
        <f>I25*0.609*2.232</f>
        <v>0.39555280800000003</v>
      </c>
      <c r="J29">
        <f t="shared" ref="J29:L29" si="2">J25*0.609*2.232</f>
        <v>0.39555280800000003</v>
      </c>
      <c r="K29">
        <f t="shared" si="2"/>
        <v>0.52740374400000001</v>
      </c>
      <c r="L29">
        <f t="shared" si="2"/>
        <v>0</v>
      </c>
    </row>
    <row r="30" spans="1:12" ht="15.75" thickBot="1" x14ac:dyDescent="0.3">
      <c r="F30" s="6"/>
      <c r="G30" s="18" t="s">
        <v>25</v>
      </c>
      <c r="I30">
        <f>I25*0.609*3.715</f>
        <v>0.65836858499999995</v>
      </c>
      <c r="J30">
        <f t="shared" ref="J30:L30" si="3">J25*0.609*3.715</f>
        <v>0.65836858499999995</v>
      </c>
      <c r="K30">
        <f t="shared" si="3"/>
        <v>0.87782477999999997</v>
      </c>
      <c r="L30">
        <f t="shared" si="3"/>
        <v>0</v>
      </c>
    </row>
    <row r="31" spans="1:12" ht="15.75" thickBot="1" x14ac:dyDescent="0.3">
      <c r="F31" s="6"/>
      <c r="G31" s="18" t="s">
        <v>26</v>
      </c>
      <c r="I31">
        <f>I25*0.609*6.857</f>
        <v>1.2151906829999999</v>
      </c>
      <c r="J31">
        <f t="shared" ref="J31:L31" si="4">J25*0.609*6.857</f>
        <v>1.2151906829999999</v>
      </c>
      <c r="K31">
        <f t="shared" si="4"/>
        <v>1.6202542440000001</v>
      </c>
      <c r="L31">
        <f t="shared" si="4"/>
        <v>0</v>
      </c>
    </row>
    <row r="32" spans="1:12" ht="15.75" thickBot="1" x14ac:dyDescent="0.3">
      <c r="F32" s="6"/>
      <c r="G32" s="19" t="s">
        <v>27</v>
      </c>
    </row>
    <row r="33" spans="6:15" ht="15.75" thickBot="1" x14ac:dyDescent="0.3">
      <c r="F33" s="6"/>
      <c r="G33" s="18" t="s">
        <v>28</v>
      </c>
      <c r="I33">
        <f>I25*0.587</f>
        <v>0.17081699999999997</v>
      </c>
      <c r="J33">
        <f t="shared" ref="J33:L33" si="5">J25*0.587</f>
        <v>0.17081699999999997</v>
      </c>
      <c r="K33">
        <f t="shared" si="5"/>
        <v>0.22775599999999999</v>
      </c>
      <c r="L33">
        <f t="shared" si="5"/>
        <v>0</v>
      </c>
    </row>
    <row r="34" spans="6:15" ht="15.75" thickBot="1" x14ac:dyDescent="0.3">
      <c r="F34" s="16"/>
      <c r="G34" s="20" t="s">
        <v>19</v>
      </c>
    </row>
    <row r="35" spans="6:15" ht="15.75" thickBot="1" x14ac:dyDescent="0.3">
      <c r="F35" s="16"/>
      <c r="G35" s="21" t="s">
        <v>20</v>
      </c>
      <c r="I35">
        <f>I9</f>
        <v>0.48499999999999999</v>
      </c>
      <c r="J35">
        <f t="shared" ref="J35:L35" si="6">J9</f>
        <v>0.48499999999999999</v>
      </c>
      <c r="K35">
        <f t="shared" si="6"/>
        <v>0.38800000000000001</v>
      </c>
      <c r="L35">
        <f t="shared" si="6"/>
        <v>0</v>
      </c>
    </row>
    <row r="36" spans="6:15" ht="15.75" thickBot="1" x14ac:dyDescent="0.3">
      <c r="F36" s="16"/>
      <c r="G36" s="22" t="s">
        <v>21</v>
      </c>
    </row>
    <row r="37" spans="6:15" ht="15.75" thickBot="1" x14ac:dyDescent="0.3">
      <c r="F37" s="16"/>
      <c r="G37" s="21" t="s">
        <v>22</v>
      </c>
      <c r="I37">
        <f>I35*0.609*1</f>
        <v>0.29536499999999999</v>
      </c>
      <c r="J37">
        <f t="shared" ref="J37:L37" si="7">J35*0.609*1</f>
        <v>0.29536499999999999</v>
      </c>
      <c r="K37">
        <f t="shared" si="7"/>
        <v>0.236292</v>
      </c>
      <c r="L37">
        <f t="shared" si="7"/>
        <v>0</v>
      </c>
    </row>
    <row r="38" spans="6:15" ht="15.75" thickBot="1" x14ac:dyDescent="0.3">
      <c r="F38" s="16" t="s">
        <v>13</v>
      </c>
      <c r="G38" s="21" t="s">
        <v>23</v>
      </c>
      <c r="I38">
        <f>I35*0.609*1</f>
        <v>0.29536499999999999</v>
      </c>
      <c r="J38">
        <f t="shared" ref="J38:K38" si="8">J35*0.609*1</f>
        <v>0.29536499999999999</v>
      </c>
      <c r="K38">
        <f t="shared" si="8"/>
        <v>0.236292</v>
      </c>
    </row>
    <row r="39" spans="6:15" ht="15.75" thickBot="1" x14ac:dyDescent="0.3">
      <c r="F39" s="16"/>
      <c r="G39" s="21" t="s">
        <v>24</v>
      </c>
      <c r="I39">
        <f>I35*0.609*2.232</f>
        <v>0.65925467999999998</v>
      </c>
      <c r="J39">
        <f t="shared" ref="J39:L39" si="9">J35*0.609*2.232</f>
        <v>0.65925467999999998</v>
      </c>
      <c r="K39">
        <f t="shared" si="9"/>
        <v>0.52740374400000001</v>
      </c>
      <c r="L39">
        <f t="shared" si="9"/>
        <v>0</v>
      </c>
    </row>
    <row r="40" spans="6:15" ht="15.75" thickBot="1" x14ac:dyDescent="0.3">
      <c r="F40" s="16"/>
      <c r="G40" s="21" t="s">
        <v>25</v>
      </c>
      <c r="I40">
        <f>I35*0.609*3.715</f>
        <v>1.0972809749999999</v>
      </c>
      <c r="J40">
        <f t="shared" ref="J40:L40" si="10">J35*0.609*3.715</f>
        <v>1.0972809749999999</v>
      </c>
      <c r="K40">
        <f t="shared" si="10"/>
        <v>0.87782477999999997</v>
      </c>
      <c r="L40">
        <f t="shared" si="10"/>
        <v>0</v>
      </c>
    </row>
    <row r="41" spans="6:15" ht="15.75" thickBot="1" x14ac:dyDescent="0.3">
      <c r="F41" s="16"/>
      <c r="G41" s="21" t="s">
        <v>26</v>
      </c>
      <c r="I41">
        <f>I35*0.609*6.857</f>
        <v>2.0253178049999998</v>
      </c>
      <c r="J41">
        <f t="shared" ref="J41:L41" si="11">J35*0.609*6.857</f>
        <v>2.0253178049999998</v>
      </c>
      <c r="K41">
        <f t="shared" si="11"/>
        <v>1.6202542440000001</v>
      </c>
      <c r="L41">
        <f t="shared" si="11"/>
        <v>0</v>
      </c>
    </row>
    <row r="42" spans="6:15" ht="15.75" thickBot="1" x14ac:dyDescent="0.3">
      <c r="F42" s="16"/>
      <c r="G42" s="22" t="s">
        <v>27</v>
      </c>
    </row>
    <row r="43" spans="6:15" ht="15.75" thickBot="1" x14ac:dyDescent="0.3">
      <c r="F43" s="16"/>
      <c r="G43" s="21" t="s">
        <v>28</v>
      </c>
      <c r="I43">
        <f>I35*0.587</f>
        <v>0.28469499999999998</v>
      </c>
      <c r="J43">
        <f t="shared" ref="J43:L43" si="12">J35*0.587</f>
        <v>0.28469499999999998</v>
      </c>
      <c r="K43">
        <f t="shared" si="12"/>
        <v>0.22775599999999999</v>
      </c>
      <c r="L43">
        <f t="shared" si="12"/>
        <v>0</v>
      </c>
    </row>
    <row r="44" spans="6:15" ht="15.75" thickBot="1" x14ac:dyDescent="0.3">
      <c r="G44" s="3" t="s">
        <v>19</v>
      </c>
    </row>
    <row r="45" spans="6:15" ht="15.75" thickBot="1" x14ac:dyDescent="0.3">
      <c r="G45" s="4" t="s">
        <v>20</v>
      </c>
      <c r="I45">
        <f>I10</f>
        <v>0.48499999999999999</v>
      </c>
      <c r="J45">
        <f t="shared" ref="J45:L45" si="13">J10</f>
        <v>0.48499999999999999</v>
      </c>
      <c r="K45" s="43">
        <f t="shared" si="13"/>
        <v>0.58199999999999996</v>
      </c>
      <c r="L45" s="43">
        <f t="shared" si="13"/>
        <v>0.58199999999999996</v>
      </c>
      <c r="N45" s="43"/>
      <c r="O45" t="s">
        <v>36</v>
      </c>
    </row>
    <row r="46" spans="6:15" ht="15.75" thickBot="1" x14ac:dyDescent="0.3">
      <c r="G46" s="5" t="s">
        <v>21</v>
      </c>
      <c r="K46" s="43"/>
      <c r="L46" s="43"/>
    </row>
    <row r="47" spans="6:15" ht="15.75" thickBot="1" x14ac:dyDescent="0.3">
      <c r="G47" s="4" t="s">
        <v>22</v>
      </c>
      <c r="I47">
        <f>I45*0.609*1</f>
        <v>0.29536499999999999</v>
      </c>
      <c r="J47">
        <f t="shared" ref="J47:L47" si="14">J45*0.609*1</f>
        <v>0.29536499999999999</v>
      </c>
      <c r="K47" s="43">
        <f t="shared" si="14"/>
        <v>0.35443799999999998</v>
      </c>
      <c r="L47" s="43">
        <f t="shared" si="14"/>
        <v>0.35443799999999998</v>
      </c>
    </row>
    <row r="48" spans="6:15" ht="15.75" thickBot="1" x14ac:dyDescent="0.3">
      <c r="F48" t="s">
        <v>10</v>
      </c>
      <c r="G48" s="4" t="s">
        <v>23</v>
      </c>
      <c r="I48">
        <f>I45*0.609*1</f>
        <v>0.29536499999999999</v>
      </c>
      <c r="J48">
        <f t="shared" ref="J48:L48" si="15">J45*0.609*1</f>
        <v>0.29536499999999999</v>
      </c>
      <c r="K48" s="43">
        <f t="shared" si="15"/>
        <v>0.35443799999999998</v>
      </c>
      <c r="L48" s="43">
        <f t="shared" si="15"/>
        <v>0.35443799999999998</v>
      </c>
    </row>
    <row r="49" spans="6:15" ht="15.75" thickBot="1" x14ac:dyDescent="0.3">
      <c r="G49" s="4" t="s">
        <v>24</v>
      </c>
      <c r="I49">
        <f>I45*0.609*2.232</f>
        <v>0.65925467999999998</v>
      </c>
      <c r="J49">
        <f t="shared" ref="J49:L49" si="16">J45*0.609*2.232</f>
        <v>0.65925467999999998</v>
      </c>
      <c r="K49" s="43">
        <f t="shared" si="16"/>
        <v>0.79110561600000007</v>
      </c>
      <c r="L49" s="43">
        <f t="shared" si="16"/>
        <v>0.79110561600000007</v>
      </c>
    </row>
    <row r="50" spans="6:15" ht="15.75" thickBot="1" x14ac:dyDescent="0.3">
      <c r="G50" s="4" t="s">
        <v>25</v>
      </c>
      <c r="I50">
        <f>I45*0.609*3.715</f>
        <v>1.0972809749999999</v>
      </c>
      <c r="J50">
        <f t="shared" ref="J50:L50" si="17">J45*0.609*3.715</f>
        <v>1.0972809749999999</v>
      </c>
      <c r="K50" s="43">
        <f t="shared" si="17"/>
        <v>1.3167371699999999</v>
      </c>
      <c r="L50" s="43">
        <f t="shared" si="17"/>
        <v>1.3167371699999999</v>
      </c>
    </row>
    <row r="51" spans="6:15" ht="15.75" thickBot="1" x14ac:dyDescent="0.3">
      <c r="G51" s="4" t="s">
        <v>26</v>
      </c>
      <c r="I51">
        <f>I45*0.609*6.857</f>
        <v>2.0253178049999998</v>
      </c>
      <c r="J51">
        <f t="shared" ref="J51:L51" si="18">J45*0.609*6.857</f>
        <v>2.0253178049999998</v>
      </c>
      <c r="K51" s="43">
        <f t="shared" si="18"/>
        <v>2.4303813659999998</v>
      </c>
      <c r="L51" s="43">
        <f t="shared" si="18"/>
        <v>2.4303813659999998</v>
      </c>
    </row>
    <row r="52" spans="6:15" ht="15.75" thickBot="1" x14ac:dyDescent="0.3">
      <c r="G52" s="5" t="s">
        <v>27</v>
      </c>
      <c r="K52" s="43"/>
      <c r="L52" s="43"/>
    </row>
    <row r="53" spans="6:15" ht="15.75" thickBot="1" x14ac:dyDescent="0.3">
      <c r="G53" s="4" t="s">
        <v>28</v>
      </c>
      <c r="I53">
        <f>I45*0.587</f>
        <v>0.28469499999999998</v>
      </c>
      <c r="J53">
        <f t="shared" ref="J53:L53" si="19">J45*0.587</f>
        <v>0.28469499999999998</v>
      </c>
      <c r="K53" s="43">
        <f t="shared" si="19"/>
        <v>0.34163399999999994</v>
      </c>
      <c r="L53" s="43">
        <f t="shared" si="19"/>
        <v>0.34163399999999994</v>
      </c>
    </row>
    <row r="54" spans="6:15" ht="15.75" thickBot="1" x14ac:dyDescent="0.3">
      <c r="F54" s="6"/>
      <c r="G54" s="17" t="s">
        <v>19</v>
      </c>
    </row>
    <row r="55" spans="6:15" ht="15.75" thickBot="1" x14ac:dyDescent="0.3">
      <c r="F55" s="6"/>
      <c r="G55" s="18" t="s">
        <v>20</v>
      </c>
      <c r="I55">
        <f>I11</f>
        <v>0.48499999999999999</v>
      </c>
      <c r="J55">
        <f t="shared" ref="J55:L55" si="20">J11</f>
        <v>0.48499999999999999</v>
      </c>
      <c r="K55" s="44">
        <f t="shared" si="20"/>
        <v>0.58199999999999996</v>
      </c>
      <c r="L55">
        <f t="shared" si="20"/>
        <v>0.19400000000000001</v>
      </c>
    </row>
    <row r="56" spans="6:15" ht="15.75" thickBot="1" x14ac:dyDescent="0.3">
      <c r="F56" s="6"/>
      <c r="G56" s="19" t="s">
        <v>21</v>
      </c>
      <c r="K56" s="44"/>
    </row>
    <row r="57" spans="6:15" ht="15.75" thickBot="1" x14ac:dyDescent="0.3">
      <c r="F57" s="6"/>
      <c r="G57" s="18" t="s">
        <v>22</v>
      </c>
      <c r="I57">
        <f>I55*0.609*1</f>
        <v>0.29536499999999999</v>
      </c>
      <c r="J57">
        <f t="shared" ref="J57:L57" si="21">J55*0.609*1</f>
        <v>0.29536499999999999</v>
      </c>
      <c r="K57" s="44">
        <f t="shared" si="21"/>
        <v>0.35443799999999998</v>
      </c>
      <c r="L57">
        <f t="shared" si="21"/>
        <v>0.118146</v>
      </c>
    </row>
    <row r="58" spans="6:15" ht="15.75" thickBot="1" x14ac:dyDescent="0.3">
      <c r="F58" s="6" t="s">
        <v>11</v>
      </c>
      <c r="G58" s="18" t="s">
        <v>23</v>
      </c>
      <c r="I58">
        <f>I55*0.609*1</f>
        <v>0.29536499999999999</v>
      </c>
      <c r="J58">
        <f t="shared" ref="J58:L58" si="22">J55*0.609*1</f>
        <v>0.29536499999999999</v>
      </c>
      <c r="K58" s="44">
        <f t="shared" si="22"/>
        <v>0.35443799999999998</v>
      </c>
      <c r="L58">
        <f t="shared" si="22"/>
        <v>0.118146</v>
      </c>
    </row>
    <row r="59" spans="6:15" ht="15.75" thickBot="1" x14ac:dyDescent="0.3">
      <c r="F59" s="6"/>
      <c r="G59" s="18" t="s">
        <v>24</v>
      </c>
      <c r="I59">
        <f>I55*0.609*2.232</f>
        <v>0.65925467999999998</v>
      </c>
      <c r="J59">
        <f t="shared" ref="J59:L59" si="23">J55*0.609*2.232</f>
        <v>0.65925467999999998</v>
      </c>
      <c r="K59" s="44">
        <f t="shared" si="23"/>
        <v>0.79110561600000007</v>
      </c>
      <c r="L59">
        <f t="shared" si="23"/>
        <v>0.263701872</v>
      </c>
    </row>
    <row r="60" spans="6:15" ht="15.75" thickBot="1" x14ac:dyDescent="0.3">
      <c r="F60" s="6"/>
      <c r="G60" s="18" t="s">
        <v>25</v>
      </c>
      <c r="I60">
        <f>I55*0.609*3.715</f>
        <v>1.0972809749999999</v>
      </c>
      <c r="J60">
        <f t="shared" ref="J60:L60" si="24">J55*0.609*3.715</f>
        <v>1.0972809749999999</v>
      </c>
      <c r="K60" s="44">
        <f t="shared" si="24"/>
        <v>1.3167371699999999</v>
      </c>
      <c r="L60">
        <f t="shared" si="24"/>
        <v>0.43891238999999999</v>
      </c>
    </row>
    <row r="61" spans="6:15" ht="15.75" thickBot="1" x14ac:dyDescent="0.3">
      <c r="F61" s="6"/>
      <c r="G61" s="18" t="s">
        <v>26</v>
      </c>
      <c r="I61">
        <f>I55*0.609*6.857</f>
        <v>2.0253178049999998</v>
      </c>
      <c r="J61">
        <f t="shared" ref="J61:L61" si="25">J55*0.609*6.857</f>
        <v>2.0253178049999998</v>
      </c>
      <c r="K61" s="44">
        <f t="shared" si="25"/>
        <v>2.4303813659999998</v>
      </c>
      <c r="L61">
        <f t="shared" si="25"/>
        <v>0.81012712200000003</v>
      </c>
    </row>
    <row r="62" spans="6:15" ht="15.75" thickBot="1" x14ac:dyDescent="0.3">
      <c r="F62" s="6"/>
      <c r="G62" s="19" t="s">
        <v>27</v>
      </c>
      <c r="K62" s="44"/>
    </row>
    <row r="63" spans="6:15" ht="15.75" thickBot="1" x14ac:dyDescent="0.3">
      <c r="F63" s="6"/>
      <c r="G63" s="18" t="s">
        <v>28</v>
      </c>
      <c r="I63">
        <f>I55*0.587</f>
        <v>0.28469499999999998</v>
      </c>
      <c r="J63">
        <f t="shared" ref="J63:L63" si="26">J55*0.587</f>
        <v>0.28469499999999998</v>
      </c>
      <c r="K63" s="44">
        <f t="shared" si="26"/>
        <v>0.34163399999999994</v>
      </c>
      <c r="L63">
        <f t="shared" si="26"/>
        <v>0.11387799999999999</v>
      </c>
    </row>
    <row r="64" spans="6:15" x14ac:dyDescent="0.25">
      <c r="O64" t="s">
        <v>33</v>
      </c>
    </row>
    <row r="65" spans="1:19" x14ac:dyDescent="0.25">
      <c r="D65" t="s">
        <v>62</v>
      </c>
      <c r="O65" t="s">
        <v>63</v>
      </c>
    </row>
    <row r="66" spans="1:19" x14ac:dyDescent="0.25">
      <c r="A66" t="s">
        <v>35</v>
      </c>
      <c r="C66" s="10"/>
      <c r="D66" s="10" t="s">
        <v>34</v>
      </c>
      <c r="E66" s="10"/>
      <c r="F66" s="10"/>
      <c r="G66" s="31"/>
      <c r="H66" s="31"/>
      <c r="I66" s="31"/>
      <c r="J66" s="7"/>
      <c r="K66" t="s">
        <v>35</v>
      </c>
      <c r="M66" s="10"/>
      <c r="N66" s="10" t="s">
        <v>34</v>
      </c>
      <c r="O66" s="10"/>
      <c r="P66" s="10"/>
      <c r="Q66" s="31"/>
      <c r="R66" s="31"/>
      <c r="S66" s="31"/>
    </row>
    <row r="67" spans="1:19" x14ac:dyDescent="0.25">
      <c r="A67" t="s">
        <v>29</v>
      </c>
      <c r="C67" s="10"/>
      <c r="D67" s="10"/>
      <c r="E67" s="10"/>
      <c r="F67" s="10"/>
      <c r="G67" s="31"/>
      <c r="H67" s="31"/>
      <c r="I67" s="31"/>
      <c r="J67" s="7"/>
      <c r="K67" t="s">
        <v>29</v>
      </c>
      <c r="M67" s="10"/>
      <c r="N67" s="10"/>
      <c r="O67" s="10"/>
      <c r="P67" s="10"/>
      <c r="Q67" s="31"/>
      <c r="R67" s="31"/>
      <c r="S67" s="31"/>
    </row>
    <row r="68" spans="1:19" x14ac:dyDescent="0.25">
      <c r="C68" s="10"/>
      <c r="D68" s="14" t="s">
        <v>61</v>
      </c>
      <c r="E68" s="14" t="s">
        <v>38</v>
      </c>
      <c r="F68" s="11"/>
      <c r="G68" s="31"/>
      <c r="H68" s="32"/>
      <c r="I68" s="31"/>
      <c r="J68" s="8"/>
      <c r="M68" s="10"/>
      <c r="N68" s="14" t="s">
        <v>61</v>
      </c>
      <c r="O68" s="14" t="s">
        <v>38</v>
      </c>
      <c r="P68" s="11"/>
      <c r="Q68" s="31"/>
      <c r="R68" s="32"/>
      <c r="S68" s="31"/>
    </row>
    <row r="69" spans="1:19" x14ac:dyDescent="0.25">
      <c r="C69" s="10" t="s">
        <v>0</v>
      </c>
      <c r="D69" s="30">
        <v>8055185</v>
      </c>
      <c r="E69" s="15">
        <f>(D69/8.53)*43.5</f>
        <v>41078610.492379844</v>
      </c>
      <c r="F69" s="13"/>
      <c r="G69" s="31"/>
      <c r="H69" s="31"/>
      <c r="I69" s="31"/>
      <c r="J69" s="9"/>
      <c r="M69" s="10" t="s">
        <v>0</v>
      </c>
      <c r="N69" s="30">
        <v>8055185</v>
      </c>
      <c r="O69" s="15">
        <f>(N69/8.53)*43.5</f>
        <v>41078610.492379844</v>
      </c>
      <c r="P69" s="13"/>
      <c r="Q69" s="31"/>
      <c r="R69" s="31"/>
      <c r="S69" s="31"/>
    </row>
    <row r="70" spans="1:19" x14ac:dyDescent="0.25">
      <c r="C70" s="10" t="s">
        <v>1</v>
      </c>
      <c r="D70" s="30">
        <v>848807.5</v>
      </c>
      <c r="E70" s="15">
        <f>(D70/8.53)*43.5</f>
        <v>4328619.7245017588</v>
      </c>
      <c r="F70" s="13"/>
      <c r="G70" s="31"/>
      <c r="H70" s="31"/>
      <c r="I70" s="31"/>
      <c r="J70" s="9"/>
      <c r="M70" s="10" t="s">
        <v>1</v>
      </c>
      <c r="N70" s="30">
        <v>848807.5</v>
      </c>
      <c r="O70" s="15">
        <f>(N70/8.53)*43.5</f>
        <v>4328619.7245017588</v>
      </c>
      <c r="P70" s="13"/>
      <c r="Q70" s="31"/>
      <c r="R70" s="31"/>
      <c r="S70" s="31"/>
    </row>
    <row r="71" spans="1:19" x14ac:dyDescent="0.25">
      <c r="C71" s="10"/>
      <c r="D71" s="12"/>
      <c r="E71" s="13"/>
      <c r="F71" s="13"/>
      <c r="G71" s="31"/>
      <c r="H71" s="31"/>
      <c r="I71" s="31"/>
      <c r="J71" s="9"/>
      <c r="M71" s="10"/>
      <c r="N71" s="12"/>
      <c r="O71" s="13"/>
      <c r="P71" s="13"/>
      <c r="Q71" s="31"/>
      <c r="R71" s="31"/>
      <c r="S71" s="31"/>
    </row>
    <row r="72" spans="1:19" x14ac:dyDescent="0.25">
      <c r="C72" s="1"/>
      <c r="D72" s="1" t="s">
        <v>32</v>
      </c>
      <c r="E72" s="1"/>
      <c r="F72" s="1"/>
      <c r="G72" s="31"/>
      <c r="H72" s="31"/>
      <c r="I72" s="31"/>
      <c r="J72" s="9"/>
      <c r="M72" s="1"/>
      <c r="N72" s="1" t="s">
        <v>32</v>
      </c>
      <c r="O72" s="1"/>
      <c r="P72" s="1"/>
      <c r="Q72" s="31"/>
      <c r="R72" s="31"/>
      <c r="S72" s="31"/>
    </row>
    <row r="73" spans="1:19" x14ac:dyDescent="0.25">
      <c r="B73" t="s">
        <v>40</v>
      </c>
      <c r="C73" s="1"/>
      <c r="D73" s="1"/>
      <c r="E73" s="1"/>
      <c r="F73" s="1"/>
      <c r="G73" s="31"/>
      <c r="H73" s="31"/>
      <c r="I73" s="31"/>
      <c r="J73" s="9"/>
      <c r="L73" t="s">
        <v>40</v>
      </c>
      <c r="M73" s="1"/>
      <c r="N73" s="1"/>
      <c r="O73" s="1"/>
      <c r="P73" s="1"/>
      <c r="Q73" s="31"/>
      <c r="R73" s="31"/>
      <c r="S73" s="31"/>
    </row>
    <row r="74" spans="1:19" x14ac:dyDescent="0.25">
      <c r="C74" s="1"/>
      <c r="D74" s="25" t="s">
        <v>39</v>
      </c>
      <c r="E74" s="25" t="s">
        <v>37</v>
      </c>
      <c r="F74" s="26"/>
      <c r="G74" s="33"/>
      <c r="H74" s="32"/>
      <c r="I74" s="31"/>
      <c r="J74" s="9"/>
      <c r="M74" s="1"/>
      <c r="N74" s="25" t="s">
        <v>39</v>
      </c>
      <c r="O74" s="25" t="s">
        <v>37</v>
      </c>
      <c r="P74" s="26"/>
      <c r="Q74" s="33"/>
      <c r="R74" s="32"/>
      <c r="S74" s="31"/>
    </row>
    <row r="75" spans="1:19" x14ac:dyDescent="0.25">
      <c r="C75" s="1" t="s">
        <v>0</v>
      </c>
      <c r="D75" s="27">
        <f>E4*K10</f>
        <v>1196940.618</v>
      </c>
      <c r="E75" s="28">
        <f>D75*26.7</f>
        <v>31958314.500599999</v>
      </c>
      <c r="F75" s="29"/>
      <c r="G75" s="33"/>
      <c r="H75" s="33"/>
      <c r="I75" s="31"/>
      <c r="J75" s="9"/>
      <c r="M75" s="1" t="s">
        <v>0</v>
      </c>
      <c r="N75" s="27">
        <f>E4*J10</f>
        <v>997450.51500000001</v>
      </c>
      <c r="O75" s="28">
        <f>N75*26.7</f>
        <v>26631928.750500001</v>
      </c>
      <c r="P75" s="29"/>
      <c r="Q75" s="33"/>
      <c r="R75" s="33"/>
      <c r="S75" s="31"/>
    </row>
    <row r="76" spans="1:19" x14ac:dyDescent="0.25">
      <c r="C76" s="1"/>
      <c r="D76" s="27" t="s">
        <v>53</v>
      </c>
      <c r="E76" s="28">
        <f>E75/E69</f>
        <v>0.7779794427693294</v>
      </c>
      <c r="F76" s="29"/>
      <c r="G76" s="33"/>
      <c r="H76" s="33"/>
      <c r="I76" s="31"/>
      <c r="J76" s="9"/>
      <c r="M76" s="1"/>
      <c r="N76" s="27" t="s">
        <v>53</v>
      </c>
      <c r="O76" s="28">
        <f>O75/O69</f>
        <v>0.64831620230777454</v>
      </c>
      <c r="P76" s="29"/>
      <c r="Q76" s="33"/>
      <c r="R76" s="33"/>
      <c r="S76" s="31"/>
    </row>
    <row r="77" spans="1:19" x14ac:dyDescent="0.25">
      <c r="C77" s="1" t="s">
        <v>1</v>
      </c>
      <c r="D77" s="27">
        <f>N4*K10</f>
        <v>119715.07199999999</v>
      </c>
      <c r="E77" s="28">
        <f>D77*26.7</f>
        <v>3196392.4223999996</v>
      </c>
      <c r="F77" s="29"/>
      <c r="G77" s="33"/>
      <c r="H77" s="33"/>
      <c r="I77" s="31"/>
      <c r="J77" s="9"/>
      <c r="M77" s="1" t="s">
        <v>1</v>
      </c>
      <c r="N77" s="27">
        <f>N4*K10</f>
        <v>119715.07199999999</v>
      </c>
      <c r="O77" s="28">
        <f>N77*26.7</f>
        <v>3196392.4223999996</v>
      </c>
      <c r="P77" s="29"/>
      <c r="Q77" s="33"/>
      <c r="R77" s="33"/>
      <c r="S77" s="31"/>
    </row>
    <row r="78" spans="1:19" x14ac:dyDescent="0.25">
      <c r="C78" s="1"/>
      <c r="D78" s="27" t="s">
        <v>53</v>
      </c>
      <c r="E78" s="28">
        <f>E77/E70</f>
        <v>0.73843225458385975</v>
      </c>
      <c r="F78" s="29"/>
      <c r="G78" s="33"/>
      <c r="H78" s="33"/>
      <c r="I78" s="31"/>
      <c r="J78" s="9"/>
      <c r="M78" s="1"/>
      <c r="N78" s="27" t="s">
        <v>53</v>
      </c>
      <c r="O78" s="28">
        <f>O77/O70</f>
        <v>0.73843225458385975</v>
      </c>
      <c r="P78" s="29"/>
      <c r="Q78" s="33"/>
      <c r="R78" s="33"/>
      <c r="S78" s="31"/>
    </row>
    <row r="80" spans="1:19" x14ac:dyDescent="0.25">
      <c r="C80" s="10"/>
      <c r="D80" s="10" t="s">
        <v>30</v>
      </c>
      <c r="E80" s="10"/>
      <c r="F80" s="10"/>
      <c r="G80" s="10"/>
      <c r="H80" s="10"/>
      <c r="I80" s="10"/>
      <c r="J80" s="7"/>
      <c r="M80" s="10"/>
      <c r="N80" s="10" t="s">
        <v>30</v>
      </c>
      <c r="O80" s="10"/>
      <c r="P80" s="10"/>
      <c r="Q80" s="10"/>
      <c r="R80" s="10"/>
      <c r="S80" s="10"/>
    </row>
    <row r="81" spans="2:20" x14ac:dyDescent="0.25">
      <c r="C81" s="10"/>
      <c r="D81" s="10"/>
      <c r="E81" s="10"/>
      <c r="F81" s="10"/>
      <c r="G81" s="10"/>
      <c r="H81" s="10"/>
      <c r="I81" s="10"/>
      <c r="J81" s="7"/>
      <c r="M81" s="10"/>
      <c r="N81" s="10"/>
      <c r="O81" s="10"/>
      <c r="P81" s="10"/>
      <c r="Q81" s="10"/>
      <c r="R81" s="10"/>
      <c r="S81" s="10"/>
    </row>
    <row r="82" spans="2:20" x14ac:dyDescent="0.25">
      <c r="B82" t="s">
        <v>41</v>
      </c>
      <c r="C82" s="40"/>
      <c r="D82" s="14" t="s">
        <v>22</v>
      </c>
      <c r="E82" s="14" t="s">
        <v>23</v>
      </c>
      <c r="F82" s="14" t="s">
        <v>24</v>
      </c>
      <c r="G82" s="14" t="s">
        <v>25</v>
      </c>
      <c r="H82" s="14" t="s">
        <v>26</v>
      </c>
      <c r="I82" s="40" t="s">
        <v>44</v>
      </c>
      <c r="J82" s="7"/>
      <c r="L82" t="s">
        <v>41</v>
      </c>
      <c r="M82" s="40"/>
      <c r="N82" s="14" t="s">
        <v>22</v>
      </c>
      <c r="O82" s="14" t="s">
        <v>23</v>
      </c>
      <c r="P82" s="14" t="s">
        <v>24</v>
      </c>
      <c r="Q82" s="14" t="s">
        <v>25</v>
      </c>
      <c r="R82" s="14" t="s">
        <v>26</v>
      </c>
      <c r="S82" s="40" t="s">
        <v>44</v>
      </c>
    </row>
    <row r="83" spans="2:20" x14ac:dyDescent="0.25">
      <c r="C83" s="40" t="s">
        <v>0</v>
      </c>
      <c r="D83" s="58">
        <v>76890</v>
      </c>
      <c r="E83" s="58">
        <v>51726</v>
      </c>
      <c r="F83" s="59">
        <v>36115</v>
      </c>
      <c r="G83" s="58">
        <v>16310</v>
      </c>
      <c r="H83" s="58">
        <v>16310</v>
      </c>
      <c r="I83" s="60">
        <f>SUM(D83:H83)</f>
        <v>197351</v>
      </c>
      <c r="J83" s="7"/>
      <c r="M83" s="40" t="s">
        <v>0</v>
      </c>
      <c r="N83" s="58">
        <v>76890</v>
      </c>
      <c r="O83" s="58">
        <v>51726</v>
      </c>
      <c r="P83" s="59">
        <v>36115</v>
      </c>
      <c r="Q83" s="58">
        <v>16310</v>
      </c>
      <c r="R83" s="58">
        <v>16310</v>
      </c>
      <c r="S83" s="60">
        <f>SUM(N83:R83)</f>
        <v>197351</v>
      </c>
    </row>
    <row r="84" spans="2:20" x14ac:dyDescent="0.25">
      <c r="C84" s="40" t="s">
        <v>1</v>
      </c>
      <c r="D84" s="58">
        <v>13630</v>
      </c>
      <c r="E84" s="58">
        <v>8930</v>
      </c>
      <c r="F84" s="59">
        <v>5170</v>
      </c>
      <c r="G84" s="58">
        <v>3525</v>
      </c>
      <c r="H84" s="58">
        <v>3055</v>
      </c>
      <c r="I84" s="60">
        <f>SUM(D84:H84)</f>
        <v>34310</v>
      </c>
      <c r="J84" s="7"/>
      <c r="M84" s="40" t="s">
        <v>1</v>
      </c>
      <c r="N84" s="58">
        <v>13630</v>
      </c>
      <c r="O84" s="58">
        <v>8930</v>
      </c>
      <c r="P84" s="59">
        <v>5170</v>
      </c>
      <c r="Q84" s="58">
        <v>3525</v>
      </c>
      <c r="R84" s="58">
        <v>3055</v>
      </c>
      <c r="S84" s="60">
        <f>SUM(N84:R84)</f>
        <v>34310</v>
      </c>
    </row>
    <row r="85" spans="2:20" x14ac:dyDescent="0.25">
      <c r="C85" s="1"/>
      <c r="D85" s="1"/>
      <c r="E85" s="1"/>
      <c r="F85" s="1"/>
      <c r="G85" s="1"/>
      <c r="H85" s="1"/>
      <c r="I85" s="1"/>
      <c r="J85" s="7"/>
      <c r="M85" s="1"/>
      <c r="N85" s="1"/>
      <c r="O85" s="1"/>
      <c r="P85" s="1"/>
      <c r="Q85" s="1"/>
      <c r="R85" s="1"/>
      <c r="S85" s="1"/>
    </row>
    <row r="86" spans="2:20" x14ac:dyDescent="0.25">
      <c r="C86" s="1"/>
      <c r="D86" s="1" t="s">
        <v>46</v>
      </c>
      <c r="E86" s="1"/>
      <c r="F86" s="1"/>
      <c r="G86" s="1"/>
      <c r="H86" s="1"/>
      <c r="I86" s="1"/>
      <c r="J86" s="36"/>
      <c r="M86" s="1"/>
      <c r="N86" s="1" t="s">
        <v>46</v>
      </c>
      <c r="O86" s="1"/>
      <c r="P86" s="1"/>
      <c r="Q86" s="1"/>
      <c r="R86" s="1"/>
      <c r="S86" s="1"/>
    </row>
    <row r="87" spans="2:20" x14ac:dyDescent="0.25">
      <c r="C87" s="52"/>
      <c r="D87" s="25" t="s">
        <v>22</v>
      </c>
      <c r="E87" s="25" t="s">
        <v>23</v>
      </c>
      <c r="F87" s="25" t="s">
        <v>24</v>
      </c>
      <c r="G87" s="25" t="s">
        <v>25</v>
      </c>
      <c r="H87" s="25" t="s">
        <v>26</v>
      </c>
      <c r="I87" s="52" t="s">
        <v>44</v>
      </c>
      <c r="J87" s="8"/>
      <c r="M87" s="52"/>
      <c r="N87" s="25" t="s">
        <v>22</v>
      </c>
      <c r="O87" s="25" t="s">
        <v>23</v>
      </c>
      <c r="P87" s="25" t="s">
        <v>24</v>
      </c>
      <c r="Q87" s="25" t="s">
        <v>25</v>
      </c>
      <c r="R87" s="25" t="s">
        <v>26</v>
      </c>
      <c r="S87" s="52" t="s">
        <v>44</v>
      </c>
    </row>
    <row r="88" spans="2:20" x14ac:dyDescent="0.25">
      <c r="C88" s="52" t="s">
        <v>0</v>
      </c>
      <c r="D88" s="53">
        <f>D83/$K47</f>
        <v>216934.97875509964</v>
      </c>
      <c r="E88" s="53">
        <f>E83/$K47</f>
        <v>145938.07661706704</v>
      </c>
      <c r="F88" s="53">
        <f t="shared" ref="F88:I88" si="27">F83/$K47</f>
        <v>101893.7021425468</v>
      </c>
      <c r="G88" s="53">
        <f t="shared" si="27"/>
        <v>46016.510645021139</v>
      </c>
      <c r="H88" s="53">
        <f t="shared" si="27"/>
        <v>46016.510645021139</v>
      </c>
      <c r="I88" s="53">
        <f t="shared" si="27"/>
        <v>556799.77880475577</v>
      </c>
      <c r="J88" s="37"/>
      <c r="M88" s="52" t="s">
        <v>0</v>
      </c>
      <c r="N88" s="53">
        <f>D83/$J47</f>
        <v>260321.97450611956</v>
      </c>
      <c r="O88" s="53">
        <f>E83/$J47</f>
        <v>175125.69194048044</v>
      </c>
      <c r="P88" s="53">
        <f>F83/$J47</f>
        <v>122272.44257105616</v>
      </c>
      <c r="Q88" s="53">
        <f>G83/$J47</f>
        <v>55219.812774025362</v>
      </c>
      <c r="R88" s="53">
        <f>H83/$J47</f>
        <v>55219.812774025362</v>
      </c>
      <c r="S88" s="53">
        <f>SUM(N88:R88)</f>
        <v>668159.73456570692</v>
      </c>
      <c r="T88" s="61"/>
    </row>
    <row r="89" spans="2:20" x14ac:dyDescent="0.25">
      <c r="C89" s="52" t="s">
        <v>43</v>
      </c>
      <c r="D89" s="53">
        <f>(D88/$E$4)*100</f>
        <v>10.548239046848687</v>
      </c>
      <c r="E89" s="53">
        <f t="shared" ref="E89:H89" si="28">(E88/$E$4)*100</f>
        <v>7.0960880860618438</v>
      </c>
      <c r="F89" s="53">
        <f t="shared" si="28"/>
        <v>4.9544759159440801</v>
      </c>
      <c r="G89" s="53">
        <f t="shared" si="28"/>
        <v>2.2375052523618431</v>
      </c>
      <c r="H89" s="53">
        <f t="shared" si="28"/>
        <v>2.2375052523618431</v>
      </c>
      <c r="I89" s="54">
        <f>SUM(D89:H89)</f>
        <v>27.073813553578297</v>
      </c>
      <c r="J89" s="37"/>
      <c r="M89" s="52" t="s">
        <v>43</v>
      </c>
      <c r="N89" s="53">
        <f>(N88/$E$4)*100</f>
        <v>12.657886856218425</v>
      </c>
      <c r="O89" s="53">
        <f t="shared" ref="O89:R89" si="29">(O88/$E$4)*100</f>
        <v>8.5153057032742137</v>
      </c>
      <c r="P89" s="53">
        <f t="shared" si="29"/>
        <v>5.9453710991328972</v>
      </c>
      <c r="Q89" s="53">
        <f t="shared" si="29"/>
        <v>2.6850063028342115</v>
      </c>
      <c r="R89" s="53">
        <f t="shared" si="29"/>
        <v>2.6850063028342115</v>
      </c>
      <c r="S89" s="54">
        <f>SUM(N89:R89)</f>
        <v>32.488576264293961</v>
      </c>
    </row>
    <row r="90" spans="2:20" x14ac:dyDescent="0.25">
      <c r="C90" s="52" t="s">
        <v>1</v>
      </c>
      <c r="D90" s="53">
        <f>D84/$K47</f>
        <v>38455.244640811652</v>
      </c>
      <c r="E90" s="53">
        <f>E84/$K47</f>
        <v>25194.815454324878</v>
      </c>
      <c r="F90" s="53">
        <f t="shared" ref="F90:H90" si="30">F84/$K47</f>
        <v>14586.472105135455</v>
      </c>
      <c r="G90" s="53">
        <f t="shared" si="30"/>
        <v>9945.321889865083</v>
      </c>
      <c r="H90" s="53">
        <f t="shared" si="30"/>
        <v>8619.2789712164049</v>
      </c>
      <c r="I90" s="54">
        <f>SUM(D90:H90)</f>
        <v>96801.133061353481</v>
      </c>
      <c r="J90" s="37"/>
      <c r="M90" s="52" t="s">
        <v>1</v>
      </c>
      <c r="N90" s="53">
        <f>D84/$J47</f>
        <v>46146.293568973982</v>
      </c>
      <c r="O90" s="53">
        <f>O84/$K47</f>
        <v>25194.815454324878</v>
      </c>
      <c r="P90" s="53">
        <f t="shared" ref="P90:R90" si="31">P84/$K47</f>
        <v>14586.472105135455</v>
      </c>
      <c r="Q90" s="53">
        <f t="shared" si="31"/>
        <v>9945.321889865083</v>
      </c>
      <c r="R90" s="53">
        <f t="shared" si="31"/>
        <v>8619.2789712164049</v>
      </c>
      <c r="S90" s="54">
        <f>SUM(N90:R90)</f>
        <v>104492.18198951581</v>
      </c>
    </row>
    <row r="91" spans="2:20" x14ac:dyDescent="0.25">
      <c r="C91" s="52" t="s">
        <v>43</v>
      </c>
      <c r="D91" s="53">
        <f>(D90/$N$4)*100</f>
        <v>18.695183494482951</v>
      </c>
      <c r="E91" s="53">
        <f t="shared" ref="E91:H91" si="32">(E90/$N$4)*100</f>
        <v>12.248568496385385</v>
      </c>
      <c r="F91" s="53">
        <f t="shared" si="32"/>
        <v>7.0912764979073266</v>
      </c>
      <c r="G91" s="53">
        <f t="shared" si="32"/>
        <v>4.8349612485731779</v>
      </c>
      <c r="H91" s="53">
        <f t="shared" si="32"/>
        <v>4.1902997487634197</v>
      </c>
      <c r="I91" s="53">
        <f>SUM(D91:H91)</f>
        <v>47.060289486112268</v>
      </c>
      <c r="J91" s="38">
        <f>SUM(D91:H91)</f>
        <v>47.060289486112268</v>
      </c>
      <c r="M91" s="52" t="s">
        <v>43</v>
      </c>
      <c r="N91" s="53">
        <f>(N90/$N$4)*100</f>
        <v>22.434220193379542</v>
      </c>
      <c r="O91" s="53">
        <f t="shared" ref="O91:R91" si="33">(O90/$N$4)*100</f>
        <v>12.248568496385385</v>
      </c>
      <c r="P91" s="53">
        <f t="shared" si="33"/>
        <v>7.0912764979073266</v>
      </c>
      <c r="Q91" s="53">
        <f t="shared" si="33"/>
        <v>4.8349612485731779</v>
      </c>
      <c r="R91" s="53">
        <f t="shared" si="33"/>
        <v>4.1902997487634197</v>
      </c>
      <c r="S91" s="53">
        <f>SUM(N91:R91)</f>
        <v>50.799326185008852</v>
      </c>
    </row>
    <row r="92" spans="2:20" x14ac:dyDescent="0.25">
      <c r="C92" s="31"/>
      <c r="D92" s="31"/>
      <c r="E92" s="31"/>
      <c r="F92" s="31"/>
      <c r="G92" s="31"/>
      <c r="H92" s="31"/>
      <c r="I92" s="31"/>
      <c r="J92" s="31"/>
      <c r="M92" s="31"/>
      <c r="N92" s="31"/>
      <c r="O92" s="31"/>
      <c r="P92" s="31"/>
      <c r="Q92" s="31"/>
      <c r="R92" s="31"/>
      <c r="S92" s="31"/>
    </row>
    <row r="93" spans="2:20" x14ac:dyDescent="0.25">
      <c r="C93" s="24"/>
      <c r="D93" s="24" t="s">
        <v>45</v>
      </c>
      <c r="E93" s="24"/>
      <c r="F93" s="24"/>
      <c r="G93" s="24"/>
      <c r="H93" s="31"/>
      <c r="I93" s="31"/>
      <c r="J93" s="31"/>
      <c r="M93" s="24"/>
      <c r="N93" s="24" t="s">
        <v>45</v>
      </c>
      <c r="O93" s="24"/>
      <c r="P93" s="24"/>
      <c r="Q93" s="24"/>
      <c r="R93" s="31"/>
      <c r="S93" s="31"/>
    </row>
    <row r="94" spans="2:20" x14ac:dyDescent="0.25">
      <c r="B94" t="s">
        <v>42</v>
      </c>
      <c r="C94" s="40"/>
      <c r="D94" s="14" t="s">
        <v>22</v>
      </c>
      <c r="E94" s="11"/>
      <c r="F94" s="11"/>
      <c r="G94" s="11"/>
      <c r="H94" s="32"/>
      <c r="I94" s="32"/>
      <c r="J94" s="33"/>
      <c r="L94" t="s">
        <v>42</v>
      </c>
      <c r="M94" s="40"/>
      <c r="N94" s="14" t="s">
        <v>22</v>
      </c>
      <c r="O94" s="11"/>
      <c r="P94" s="11"/>
      <c r="Q94" s="11"/>
      <c r="R94" s="32"/>
      <c r="S94" s="32"/>
    </row>
    <row r="95" spans="2:20" x14ac:dyDescent="0.25">
      <c r="C95" s="40" t="s">
        <v>0</v>
      </c>
      <c r="D95" s="41">
        <v>10000</v>
      </c>
      <c r="E95" s="13"/>
      <c r="F95" s="13"/>
      <c r="G95" s="13"/>
      <c r="H95" s="39"/>
      <c r="I95" s="34"/>
      <c r="J95" s="33"/>
      <c r="M95" s="40" t="s">
        <v>0</v>
      </c>
      <c r="N95" s="41">
        <v>10000</v>
      </c>
      <c r="O95" s="13"/>
      <c r="P95" s="13"/>
      <c r="Q95" s="13"/>
      <c r="R95" s="39"/>
      <c r="S95" s="34"/>
    </row>
    <row r="96" spans="2:20" x14ac:dyDescent="0.25">
      <c r="C96" s="40" t="s">
        <v>1</v>
      </c>
      <c r="D96" s="41">
        <v>2087</v>
      </c>
      <c r="E96" s="13"/>
      <c r="F96" s="13"/>
      <c r="G96" s="13"/>
      <c r="H96" s="39"/>
      <c r="I96" s="34"/>
      <c r="J96" s="33"/>
      <c r="M96" s="40" t="s">
        <v>1</v>
      </c>
      <c r="N96" s="41">
        <v>2087</v>
      </c>
      <c r="O96" s="13"/>
      <c r="P96" s="13"/>
      <c r="Q96" s="13"/>
      <c r="R96" s="39"/>
      <c r="S96" s="34"/>
    </row>
    <row r="97" spans="2:19" x14ac:dyDescent="0.25">
      <c r="C97" s="1"/>
      <c r="D97" s="1" t="s">
        <v>31</v>
      </c>
      <c r="E97" s="1"/>
      <c r="F97" s="1"/>
      <c r="G97" s="1"/>
      <c r="H97" s="31"/>
      <c r="I97" s="31"/>
      <c r="J97" s="31"/>
      <c r="M97" s="1"/>
      <c r="N97" s="1" t="s">
        <v>31</v>
      </c>
      <c r="O97" s="1"/>
      <c r="P97" s="1"/>
      <c r="Q97" s="1"/>
      <c r="R97" s="31"/>
      <c r="S97" s="31"/>
    </row>
    <row r="98" spans="2:19" x14ac:dyDescent="0.25">
      <c r="C98" s="52"/>
      <c r="D98" s="25"/>
      <c r="E98" s="26"/>
      <c r="F98" s="26"/>
      <c r="G98" s="26"/>
      <c r="H98" s="32"/>
      <c r="I98" s="31"/>
      <c r="J98" s="31"/>
      <c r="M98" s="52"/>
      <c r="N98" s="25"/>
      <c r="O98" s="26"/>
      <c r="P98" s="26"/>
      <c r="Q98" s="26"/>
      <c r="R98" s="32"/>
      <c r="S98" s="31"/>
    </row>
    <row r="99" spans="2:19" x14ac:dyDescent="0.25">
      <c r="C99" s="52" t="s">
        <v>0</v>
      </c>
      <c r="D99" s="53">
        <f>D95/K53</f>
        <v>29271.091284825285</v>
      </c>
      <c r="E99" s="29"/>
      <c r="F99" s="29"/>
      <c r="G99" s="29"/>
      <c r="H99" s="39"/>
      <c r="I99" s="31"/>
      <c r="J99" s="31"/>
      <c r="M99" s="52" t="s">
        <v>0</v>
      </c>
      <c r="N99" s="53">
        <f>D95/J53</f>
        <v>35125.309541790339</v>
      </c>
      <c r="O99" s="29"/>
      <c r="P99" s="29"/>
      <c r="Q99" s="29"/>
      <c r="R99" s="39"/>
      <c r="S99" s="31"/>
    </row>
    <row r="100" spans="2:19" x14ac:dyDescent="0.25">
      <c r="C100" s="52" t="s">
        <v>43</v>
      </c>
      <c r="D100" s="53">
        <f>(D99/E4)*100</f>
        <v>1.4232765495278994</v>
      </c>
      <c r="E100" s="29"/>
      <c r="F100" s="29"/>
      <c r="G100" s="29"/>
      <c r="H100" s="39"/>
      <c r="I100" s="31"/>
      <c r="J100" s="31"/>
      <c r="M100" s="52" t="s">
        <v>43</v>
      </c>
      <c r="N100" s="53">
        <f>(N99/E4)*100</f>
        <v>1.7079318594334794</v>
      </c>
      <c r="O100" s="29"/>
      <c r="P100" s="29"/>
      <c r="Q100" s="29"/>
      <c r="R100" s="39"/>
      <c r="S100" s="31"/>
    </row>
    <row r="101" spans="2:19" x14ac:dyDescent="0.25">
      <c r="C101" s="52" t="s">
        <v>1</v>
      </c>
      <c r="D101" s="53">
        <f>D96/K53</f>
        <v>6108.8767511430369</v>
      </c>
      <c r="E101" s="29"/>
      <c r="F101" s="29"/>
      <c r="G101" s="29"/>
      <c r="H101" s="39"/>
      <c r="I101" s="31"/>
      <c r="J101" s="31"/>
      <c r="M101" s="52" t="s">
        <v>1</v>
      </c>
      <c r="N101" s="53">
        <f>D96/J53</f>
        <v>7330.6521013716438</v>
      </c>
      <c r="O101" s="29"/>
      <c r="P101" s="29"/>
      <c r="Q101" s="29"/>
      <c r="R101" s="39"/>
      <c r="S101" s="31"/>
    </row>
    <row r="102" spans="2:19" x14ac:dyDescent="0.25">
      <c r="C102" s="52" t="s">
        <v>43</v>
      </c>
      <c r="D102" s="54">
        <f>(D101/N4)*100</f>
        <v>2.9698568524147464</v>
      </c>
      <c r="E102" s="51"/>
      <c r="F102" s="51"/>
      <c r="G102" s="51"/>
      <c r="H102" s="33"/>
      <c r="I102" s="31"/>
      <c r="J102" s="31"/>
      <c r="M102" s="52" t="s">
        <v>43</v>
      </c>
      <c r="N102" s="54">
        <f>(N101/N4)*100</f>
        <v>3.5638282228976954</v>
      </c>
      <c r="O102" s="51"/>
      <c r="P102" s="51"/>
      <c r="Q102" s="51"/>
      <c r="R102" s="33"/>
      <c r="S102" s="31"/>
    </row>
    <row r="103" spans="2:19" x14ac:dyDescent="0.25">
      <c r="C103" s="1"/>
      <c r="D103" s="42"/>
      <c r="E103" s="51"/>
      <c r="F103" s="51"/>
      <c r="G103" s="51"/>
      <c r="H103" s="33"/>
      <c r="I103" s="31"/>
      <c r="J103" s="31"/>
      <c r="M103" s="1"/>
      <c r="N103" s="42"/>
      <c r="O103" s="51"/>
      <c r="P103" s="51"/>
      <c r="Q103" s="51"/>
      <c r="R103" s="33"/>
      <c r="S103" s="31"/>
    </row>
    <row r="104" spans="2:19" s="31" customFormat="1" x14ac:dyDescent="0.25">
      <c r="D104" s="46"/>
      <c r="E104" s="33"/>
      <c r="F104" s="33"/>
      <c r="G104" s="33"/>
      <c r="H104" s="33"/>
      <c r="N104" s="46"/>
      <c r="O104" s="33"/>
      <c r="P104" s="33"/>
      <c r="Q104" s="33"/>
      <c r="R104" s="33"/>
    </row>
    <row r="105" spans="2:19" s="31" customFormat="1" x14ac:dyDescent="0.25">
      <c r="B105" s="23"/>
      <c r="C105" s="23"/>
      <c r="D105" s="48" t="s">
        <v>52</v>
      </c>
      <c r="E105" s="49"/>
      <c r="F105" s="49"/>
      <c r="G105" s="33"/>
      <c r="H105" s="33"/>
      <c r="L105" s="23"/>
      <c r="M105" s="23"/>
      <c r="N105" s="48" t="s">
        <v>52</v>
      </c>
      <c r="O105" s="49"/>
      <c r="P105" s="49"/>
      <c r="Q105" s="33"/>
      <c r="R105" s="33"/>
    </row>
    <row r="106" spans="2:19" x14ac:dyDescent="0.25">
      <c r="B106" s="23" t="s">
        <v>48</v>
      </c>
      <c r="C106" s="23"/>
      <c r="D106" s="23" t="s">
        <v>49</v>
      </c>
      <c r="E106" s="23" t="s">
        <v>50</v>
      </c>
      <c r="F106" s="23" t="s">
        <v>19</v>
      </c>
      <c r="L106" s="23" t="s">
        <v>48</v>
      </c>
      <c r="M106" s="23"/>
      <c r="N106" s="23" t="s">
        <v>49</v>
      </c>
      <c r="O106" s="23" t="s">
        <v>50</v>
      </c>
      <c r="P106" s="23" t="s">
        <v>19</v>
      </c>
    </row>
    <row r="107" spans="2:19" x14ac:dyDescent="0.25">
      <c r="B107" s="23" t="s">
        <v>51</v>
      </c>
      <c r="C107" s="23" t="s">
        <v>0</v>
      </c>
      <c r="D107" s="50">
        <f>I89+D100</f>
        <v>28.497090103106196</v>
      </c>
      <c r="E107" s="50">
        <f>100-D107</f>
        <v>71.502909896893811</v>
      </c>
      <c r="F107" s="23">
        <f>E76*E107</f>
        <v>55.627793997971018</v>
      </c>
      <c r="L107" s="23" t="s">
        <v>51</v>
      </c>
      <c r="M107" s="23" t="s">
        <v>0</v>
      </c>
      <c r="N107" s="50">
        <f>S89+N100</f>
        <v>34.19650812372744</v>
      </c>
      <c r="O107" s="50">
        <f>100-N107</f>
        <v>65.80349187627256</v>
      </c>
      <c r="P107" s="23">
        <f>O76*O107</f>
        <v>42.661469951815519</v>
      </c>
    </row>
    <row r="108" spans="2:19" x14ac:dyDescent="0.25">
      <c r="B108" s="23"/>
      <c r="C108" s="23" t="s">
        <v>1</v>
      </c>
      <c r="D108" s="50">
        <f>I91+D102</f>
        <v>50.030146338527011</v>
      </c>
      <c r="E108" s="50">
        <f>100-D108</f>
        <v>49.969853661472989</v>
      </c>
      <c r="F108" s="23">
        <f>E78*E108</f>
        <v>36.899351700467037</v>
      </c>
      <c r="L108" s="23"/>
      <c r="M108" s="23" t="s">
        <v>1</v>
      </c>
      <c r="N108" s="50">
        <f>S91+N102</f>
        <v>54.363154407906549</v>
      </c>
      <c r="O108" s="50">
        <f>100-N108</f>
        <v>45.636845592093451</v>
      </c>
      <c r="P108" s="23">
        <f>O78*O108</f>
        <v>33.699718782665052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Crio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GERALDIDEWELE</dc:creator>
  <cp:lastModifiedBy>GERALDIDEWELE</cp:lastModifiedBy>
  <dcterms:created xsi:type="dcterms:W3CDTF">2014-10-15T14:21:33Z</dcterms:created>
  <dcterms:modified xsi:type="dcterms:W3CDTF">2014-12-13T05:19:26Z</dcterms:modified>
</cp:coreProperties>
</file>