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pz/Documents/Aulas Excel/"/>
    </mc:Choice>
  </mc:AlternateContent>
  <xr:revisionPtr revIDLastSave="0" documentId="13_ncr:1_{CFCAAF40-D40F-5D49-97AC-519C584A0B04}" xr6:coauthVersionLast="47" xr6:coauthVersionMax="47" xr10:uidLastSave="{00000000-0000-0000-0000-000000000000}"/>
  <bookViews>
    <workbookView xWindow="0" yWindow="500" windowWidth="40960" windowHeight="22540" xr2:uid="{9445D2A3-2BF5-E44E-81C2-D1715A9032F3}"/>
  </bookViews>
  <sheets>
    <sheet name="Planilha1" sheetId="1" r:id="rId1"/>
    <sheet name="Planilha2" sheetId="2" r:id="rId2"/>
  </sheets>
  <definedNames>
    <definedName name="APORTE">Planilha1!$D$9</definedName>
    <definedName name="PATRIMONIO">Planilha1!$D$12</definedName>
    <definedName name="QTD_ANOS">Planilha1!$D$10</definedName>
    <definedName name="REND_CARTEIRA">Planilha1!$D$5</definedName>
    <definedName name="SALARIO">Planilha1!$D$4</definedName>
    <definedName name="SUG_INVESTIMENTO">Planilha1!$D$6</definedName>
    <definedName name="TAXA_MENSAL">Planilha1!$D$11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24" i="1" s="1"/>
  <c r="C28" i="1"/>
  <c r="C29" i="1"/>
  <c r="C30" i="1"/>
  <c r="C31" i="1"/>
  <c r="C32" i="1"/>
  <c r="C27" i="1"/>
  <c r="H3" i="2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C19" i="1" l="1"/>
  <c r="D19" i="1" s="1"/>
  <c r="C18" i="1"/>
  <c r="D18" i="1" s="1"/>
  <c r="C17" i="1"/>
  <c r="D17" i="1" s="1"/>
  <c r="D12" i="1"/>
  <c r="D13" i="1" s="1"/>
  <c r="C16" i="1"/>
  <c r="D16" i="1" s="1"/>
  <c r="C20" i="1"/>
  <c r="D20" i="1" s="1"/>
  <c r="D29" i="1"/>
  <c r="D27" i="1"/>
  <c r="D32" i="1"/>
  <c r="D31" i="1"/>
  <c r="D30" i="1"/>
  <c r="D28" i="1"/>
  <c r="D33" i="1" l="1"/>
</calcChain>
</file>

<file path=xl/sharedStrings.xml><?xml version="1.0" encoding="utf-8"?>
<sst xmlns="http://schemas.openxmlformats.org/spreadsheetml/2006/main" count="73" uniqueCount="37">
  <si>
    <t>Quanto investir por mês?</t>
  </si>
  <si>
    <t>Por quantos anos?</t>
  </si>
  <si>
    <t>Taxa de rendimento mensal</t>
  </si>
  <si>
    <t>Patrimônio acumulado</t>
  </si>
  <si>
    <t>INVESTIMENTO MENSAL</t>
  </si>
  <si>
    <t>Quanto em 5 anos?</t>
  </si>
  <si>
    <t>Quanto em 2 anos?</t>
  </si>
  <si>
    <t>Quanto em 20 anos?</t>
  </si>
  <si>
    <t>Quanto em 30 anos?</t>
  </si>
  <si>
    <t>Quanto em 10 anos?</t>
  </si>
  <si>
    <t>Dividendos</t>
  </si>
  <si>
    <t>Salário</t>
  </si>
  <si>
    <t>CONFIGURAÇÕES</t>
  </si>
  <si>
    <t>CALCULADORA DE INVESTIMENTOS</t>
  </si>
  <si>
    <t>CENÁRIOS</t>
  </si>
  <si>
    <t>Dividendos mensais/Renda passiva</t>
  </si>
  <si>
    <t>Rendimento carteira (mês)</t>
  </si>
  <si>
    <t>PERFIL</t>
  </si>
  <si>
    <t>Valor a ser investido por mês</t>
  </si>
  <si>
    <t>Percentual sugerido</t>
  </si>
  <si>
    <t>Valores</t>
  </si>
  <si>
    <t>TIPOS DE FII</t>
  </si>
  <si>
    <t>Papel</t>
  </si>
  <si>
    <t>Tijolo</t>
  </si>
  <si>
    <t>Híbridos</t>
  </si>
  <si>
    <t>FOFs</t>
  </si>
  <si>
    <t>Desenvolvimento</t>
  </si>
  <si>
    <t>Hotelarias</t>
  </si>
  <si>
    <t>TIPO DE FII</t>
  </si>
  <si>
    <t>%</t>
  </si>
  <si>
    <t>Conservador</t>
  </si>
  <si>
    <t>CHAVE</t>
  </si>
  <si>
    <t>Moderado</t>
  </si>
  <si>
    <t>Agressivo</t>
  </si>
  <si>
    <t>Moderado-Tijolo</t>
  </si>
  <si>
    <t>TOTAL</t>
  </si>
  <si>
    <t>Sugestão de investimento (30% mês)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</si>
</sst>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  <numFmt numFmtId="166" formatCode="&quot;R$&quot;\ #,##0.000;[Red]\-&quot;R$&quot;\ #,##0.000"/>
  </numFmts>
  <fonts count="1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 (Corpo)"/>
    </font>
    <font>
      <b/>
      <sz val="12"/>
      <color theme="1"/>
      <name val="Aptos Narrow"/>
      <scheme val="minor"/>
    </font>
    <font>
      <sz val="12"/>
      <color rgb="FF006100"/>
      <name val="Aptos Narrow"/>
      <family val="2"/>
      <scheme val="minor"/>
    </font>
    <font>
      <sz val="12"/>
      <color theme="2"/>
      <name val="Aptos Narrow"/>
      <family val="2"/>
      <scheme val="minor"/>
    </font>
    <font>
      <b/>
      <sz val="16"/>
      <color theme="1"/>
      <name val="Aptos Narrow (Corpo)"/>
    </font>
    <font>
      <sz val="12"/>
      <color theme="1"/>
      <name val="Aptos Narrow"/>
      <scheme val="minor"/>
    </font>
    <font>
      <sz val="22"/>
      <color theme="9" tint="-0.249977111117893"/>
      <name val="Academy Engraved LET Plain:1.0"/>
    </font>
    <font>
      <sz val="12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2"/>
      </right>
      <top style="thin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thin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thin">
        <color indexed="64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theme="2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9" fontId="1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4" borderId="0" xfId="0" applyFill="1"/>
    <xf numFmtId="165" fontId="0" fillId="0" borderId="1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5" fontId="0" fillId="5" borderId="12" xfId="0" applyNumberFormat="1" applyFill="1" applyBorder="1" applyAlignment="1">
      <alignment horizontal="center" vertical="center"/>
    </xf>
    <xf numFmtId="8" fontId="3" fillId="5" borderId="9" xfId="0" applyNumberFormat="1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7" fillId="5" borderId="4" xfId="0" applyFont="1" applyFill="1" applyBorder="1"/>
    <xf numFmtId="8" fontId="0" fillId="5" borderId="5" xfId="0" applyNumberFormat="1" applyFill="1" applyBorder="1"/>
    <xf numFmtId="8" fontId="0" fillId="5" borderId="6" xfId="0" applyNumberFormat="1" applyFill="1" applyBorder="1"/>
    <xf numFmtId="0" fontId="7" fillId="5" borderId="7" xfId="0" applyFont="1" applyFill="1" applyBorder="1"/>
    <xf numFmtId="8" fontId="0" fillId="5" borderId="8" xfId="0" applyNumberFormat="1" applyFill="1" applyBorder="1"/>
    <xf numFmtId="8" fontId="0" fillId="5" borderId="9" xfId="0" applyNumberFormat="1" applyFill="1" applyBorder="1"/>
    <xf numFmtId="0" fontId="7" fillId="5" borderId="10" xfId="0" applyFont="1" applyFill="1" applyBorder="1"/>
    <xf numFmtId="8" fontId="0" fillId="5" borderId="11" xfId="0" applyNumberFormat="1" applyFill="1" applyBorder="1"/>
    <xf numFmtId="8" fontId="0" fillId="5" borderId="12" xfId="0" applyNumberFormat="1" applyFill="1" applyBorder="1"/>
    <xf numFmtId="0" fontId="0" fillId="0" borderId="0" xfId="0" applyAlignment="1">
      <alignment horizontal="center"/>
    </xf>
    <xf numFmtId="0" fontId="9" fillId="6" borderId="0" xfId="4" applyAlignment="1">
      <alignment horizontal="center"/>
    </xf>
    <xf numFmtId="0" fontId="9" fillId="6" borderId="0" xfId="4" applyAlignment="1"/>
    <xf numFmtId="0" fontId="0" fillId="5" borderId="0" xfId="0" applyFill="1"/>
    <xf numFmtId="165" fontId="0" fillId="5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9" fillId="6" borderId="0" xfId="4"/>
    <xf numFmtId="10" fontId="9" fillId="6" borderId="0" xfId="4" applyNumberFormat="1"/>
    <xf numFmtId="0" fontId="3" fillId="5" borderId="0" xfId="0" applyFont="1" applyFill="1"/>
    <xf numFmtId="0" fontId="9" fillId="6" borderId="0" xfId="4" applyBorder="1" applyAlignment="1">
      <alignment horizontal="center"/>
    </xf>
    <xf numFmtId="9" fontId="0" fillId="0" borderId="0" xfId="3" applyFont="1" applyAlignment="1">
      <alignment horizontal="center"/>
    </xf>
    <xf numFmtId="9" fontId="0" fillId="0" borderId="19" xfId="3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3" borderId="14" xfId="2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</cellXfs>
  <cellStyles count="5">
    <cellStyle name="Bom" xfId="2" builtinId="26"/>
    <cellStyle name="Moeda" xfId="1" builtinId="4"/>
    <cellStyle name="Neutro" xfId="4" builtinId="28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Planilha1!$C$26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C9A-154E-A6C4-15AEA3927B0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3E2-584E-8409-52945DC0265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3E2-584E-8409-52945DC0265A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3E2-584E-8409-52945DC0265A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3E2-584E-8409-52945DC0265A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3E2-584E-8409-52945DC026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Planilha1!$C$27:$C$32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A-154E-A6C4-15AEA3927B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94956293851172"/>
          <c:y val="4.9189195935242402E-2"/>
          <c:w val="0.63112890991023718"/>
          <c:h val="9.2230387906085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418681</xdr:colOff>
      <xdr:row>33</xdr:row>
      <xdr:rowOff>111649</xdr:rowOff>
    </xdr:from>
    <xdr:to>
      <xdr:col>3</xdr:col>
      <xdr:colOff>921099</xdr:colOff>
      <xdr:row>45</xdr:row>
      <xdr:rowOff>6978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FA7D66-96F8-9C89-A3C8-1D8882A6B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262A-A6B2-8D41-B445-40B0AA4C864F}">
  <dimension ref="A1:F33"/>
  <sheetViews>
    <sheetView showGridLines="0" tabSelected="1" zoomScale="182" workbookViewId="0">
      <selection activeCell="D5" sqref="D5"/>
    </sheetView>
  </sheetViews>
  <sheetFormatPr baseColWidth="10" defaultColWidth="0" defaultRowHeight="16"/>
  <cols>
    <col min="1" max="1" width="5.5" customWidth="1"/>
    <col min="2" max="2" width="37" customWidth="1"/>
    <col min="3" max="3" width="29.33203125" bestFit="1" customWidth="1"/>
    <col min="4" max="4" width="12.6640625" bestFit="1" customWidth="1"/>
    <col min="5" max="5" width="22" bestFit="1" customWidth="1"/>
    <col min="6" max="6" width="10.6640625" hidden="1" customWidth="1"/>
    <col min="7" max="11" width="10.83203125" hidden="1" customWidth="1"/>
    <col min="12" max="16384" width="10.83203125" hidden="1"/>
  </cols>
  <sheetData>
    <row r="1" spans="1:6" s="3" customFormat="1" ht="81" customHeight="1">
      <c r="B1" s="47" t="s">
        <v>13</v>
      </c>
      <c r="C1" s="47"/>
      <c r="D1" s="47"/>
      <c r="E1" s="47"/>
      <c r="F1" s="47"/>
    </row>
    <row r="2" spans="1:6" ht="8" customHeight="1" thickBot="1"/>
    <row r="3" spans="1:6" ht="23" thickBot="1">
      <c r="B3" s="53" t="s">
        <v>12</v>
      </c>
      <c r="C3" s="54"/>
      <c r="D3" s="55"/>
    </row>
    <row r="4" spans="1:6" ht="17" thickBot="1">
      <c r="B4" s="48" t="s">
        <v>11</v>
      </c>
      <c r="C4" s="49"/>
      <c r="D4" s="4">
        <v>5000</v>
      </c>
    </row>
    <row r="5" spans="1:6" ht="17" thickBot="1">
      <c r="B5" s="41" t="s">
        <v>16</v>
      </c>
      <c r="C5" s="42"/>
      <c r="D5" s="5">
        <v>6.0000000000000001E-3</v>
      </c>
    </row>
    <row r="6" spans="1:6" ht="17" thickBot="1">
      <c r="B6" s="56" t="s">
        <v>36</v>
      </c>
      <c r="C6" s="57"/>
      <c r="D6" s="9">
        <f>SALARIO*30%</f>
        <v>1500</v>
      </c>
    </row>
    <row r="7" spans="1:6" ht="17" thickBot="1"/>
    <row r="8" spans="1:6" ht="35" customHeight="1" thickBot="1">
      <c r="B8" s="50" t="s">
        <v>4</v>
      </c>
      <c r="C8" s="51"/>
      <c r="D8" s="52"/>
    </row>
    <row r="9" spans="1:6" ht="17" thickBot="1">
      <c r="B9" s="48" t="s">
        <v>0</v>
      </c>
      <c r="C9" s="49"/>
      <c r="D9" s="6">
        <v>3500</v>
      </c>
    </row>
    <row r="10" spans="1:6" ht="17" thickBot="1">
      <c r="B10" s="41" t="s">
        <v>1</v>
      </c>
      <c r="C10" s="42"/>
      <c r="D10" s="7">
        <v>10</v>
      </c>
    </row>
    <row r="11" spans="1:6" ht="17" thickBot="1">
      <c r="B11" s="41" t="s">
        <v>2</v>
      </c>
      <c r="C11" s="42"/>
      <c r="D11" s="8">
        <v>1.0789999999999999E-2</v>
      </c>
    </row>
    <row r="12" spans="1:6" ht="17" thickBot="1">
      <c r="B12" s="43" t="s">
        <v>3</v>
      </c>
      <c r="C12" s="44"/>
      <c r="D12" s="10">
        <f>FV(TAXA_MENSAL,QTD_ANOS*12,APORTE*-1)</f>
        <v>851494.74385560269</v>
      </c>
    </row>
    <row r="13" spans="1:6" ht="17" thickBot="1">
      <c r="B13" s="45" t="s">
        <v>15</v>
      </c>
      <c r="C13" s="46"/>
      <c r="D13" s="11">
        <f>PATRIMONIO*REND_CARTEIRA</f>
        <v>5108.9684631336158</v>
      </c>
    </row>
    <row r="14" spans="1:6" ht="17" thickBot="1"/>
    <row r="15" spans="1:6" ht="24">
      <c r="B15" s="39" t="s">
        <v>14</v>
      </c>
      <c r="C15" s="40"/>
      <c r="D15" s="2" t="s">
        <v>10</v>
      </c>
    </row>
    <row r="16" spans="1:6" ht="17" thickBot="1">
      <c r="A16" s="1">
        <v>2</v>
      </c>
      <c r="B16" s="12" t="s">
        <v>6</v>
      </c>
      <c r="C16" s="13">
        <f>FV($D$11,$A16*12,$D$9*-1)</f>
        <v>95296.695541758265</v>
      </c>
      <c r="D16" s="14">
        <f>$C16*REND_CARTEIRA</f>
        <v>571.78017325054964</v>
      </c>
    </row>
    <row r="17" spans="1:4" ht="17" thickBot="1">
      <c r="A17" s="1">
        <v>5</v>
      </c>
      <c r="B17" s="15" t="s">
        <v>5</v>
      </c>
      <c r="C17" s="16">
        <f>FV($D$11,$A17*12,$D$9*-1)</f>
        <v>293219.19899470673</v>
      </c>
      <c r="D17" s="17">
        <f>$C17*REND_CARTEIRA</f>
        <v>1759.3151939682405</v>
      </c>
    </row>
    <row r="18" spans="1:4" ht="17" thickBot="1">
      <c r="A18" s="1">
        <v>10</v>
      </c>
      <c r="B18" s="15" t="s">
        <v>9</v>
      </c>
      <c r="C18" s="16">
        <f>FV($D$11,$A18*12,$D$9*-1)</f>
        <v>851494.74385560269</v>
      </c>
      <c r="D18" s="17">
        <f>$C18*REND_CARTEIRA</f>
        <v>5108.9684631336158</v>
      </c>
    </row>
    <row r="19" spans="1:4" ht="17" thickBot="1">
      <c r="A19" s="1">
        <v>20</v>
      </c>
      <c r="B19" s="15" t="s">
        <v>7</v>
      </c>
      <c r="C19" s="16">
        <f>FV($D$11,$A19*12,$D$9*-1)</f>
        <v>3938194.4003397822</v>
      </c>
      <c r="D19" s="17">
        <f>$C19*REND_CARTEIRA</f>
        <v>23629.166402038692</v>
      </c>
    </row>
    <row r="20" spans="1:4" ht="17" thickBot="1">
      <c r="A20" s="1">
        <v>30</v>
      </c>
      <c r="B20" s="18" t="s">
        <v>8</v>
      </c>
      <c r="C20" s="19">
        <f>FV($D$11,$A20*12,$D$9*-1)</f>
        <v>15127593.792516502</v>
      </c>
      <c r="D20" s="20">
        <f>$C20*REND_CARTEIRA</f>
        <v>90765.562755099018</v>
      </c>
    </row>
    <row r="23" spans="1:4">
      <c r="B23" s="36" t="s">
        <v>17</v>
      </c>
      <c r="C23" s="22" t="s">
        <v>30</v>
      </c>
      <c r="D23" s="23"/>
    </row>
    <row r="24" spans="1:4">
      <c r="B24" s="24" t="s">
        <v>18</v>
      </c>
      <c r="C24" s="25">
        <f>SUG_INVESTIMENTO</f>
        <v>1500</v>
      </c>
      <c r="D24" s="24"/>
    </row>
    <row r="26" spans="1:4">
      <c r="B26" s="29" t="s">
        <v>21</v>
      </c>
      <c r="C26" s="29" t="s">
        <v>19</v>
      </c>
      <c r="D26" s="29" t="s">
        <v>20</v>
      </c>
    </row>
    <row r="27" spans="1:4">
      <c r="B27" s="21" t="s">
        <v>22</v>
      </c>
      <c r="C27" s="26">
        <f>VLOOKUP($C$23&amp;"-"&amp;B27,Planilha2!$A:$D,4,FALSE)</f>
        <v>0.3</v>
      </c>
      <c r="D27" s="27">
        <f>C27*$C$24</f>
        <v>450</v>
      </c>
    </row>
    <row r="28" spans="1:4">
      <c r="B28" s="21" t="s">
        <v>23</v>
      </c>
      <c r="C28" s="26">
        <f>VLOOKUP($C$23&amp;"-"&amp;B28,Planilha2!$A:$D,4,FALSE)</f>
        <v>0.5</v>
      </c>
      <c r="D28" s="27">
        <f t="shared" ref="D28:D32" si="0">C28*$C$24</f>
        <v>750</v>
      </c>
    </row>
    <row r="29" spans="1:4">
      <c r="B29" s="21" t="s">
        <v>24</v>
      </c>
      <c r="C29" s="26">
        <f>VLOOKUP($C$23&amp;"-"&amp;B29,Planilha2!$A:$D,4,FALSE)</f>
        <v>0.1</v>
      </c>
      <c r="D29" s="27">
        <f t="shared" si="0"/>
        <v>150</v>
      </c>
    </row>
    <row r="30" spans="1:4">
      <c r="B30" s="21" t="s">
        <v>25</v>
      </c>
      <c r="C30" s="26">
        <f>VLOOKUP($C$23&amp;"-"&amp;B30,Planilha2!$A:$D,4,FALSE)</f>
        <v>0.1</v>
      </c>
      <c r="D30" s="27">
        <f t="shared" si="0"/>
        <v>150</v>
      </c>
    </row>
    <row r="31" spans="1:4">
      <c r="B31" s="21" t="s">
        <v>26</v>
      </c>
      <c r="C31" s="26">
        <f>VLOOKUP($C$23&amp;"-"&amp;B31,Planilha2!$A:$D,4,FALSE)</f>
        <v>0</v>
      </c>
      <c r="D31" s="27">
        <f t="shared" si="0"/>
        <v>0</v>
      </c>
    </row>
    <row r="32" spans="1:4">
      <c r="B32" s="21" t="s">
        <v>27</v>
      </c>
      <c r="C32" s="26">
        <f>VLOOKUP($C$23&amp;"-"&amp;B32,Planilha2!$A:$D,4,FALSE)</f>
        <v>0</v>
      </c>
      <c r="D32" s="27">
        <f t="shared" si="0"/>
        <v>0</v>
      </c>
    </row>
    <row r="33" spans="2:4">
      <c r="B33" s="35" t="s">
        <v>35</v>
      </c>
      <c r="C33" s="24"/>
      <c r="D33" s="28">
        <f>SUM(D27:D32)</f>
        <v>1500</v>
      </c>
    </row>
  </sheetData>
  <mergeCells count="12">
    <mergeCell ref="B15:C15"/>
    <mergeCell ref="B11:C11"/>
    <mergeCell ref="B12:C12"/>
    <mergeCell ref="B13:C13"/>
    <mergeCell ref="B1:F1"/>
    <mergeCell ref="B9:C9"/>
    <mergeCell ref="B10:C10"/>
    <mergeCell ref="B8:D8"/>
    <mergeCell ref="B3:D3"/>
    <mergeCell ref="B4:C4"/>
    <mergeCell ref="B5:C5"/>
    <mergeCell ref="B6:C6"/>
  </mergeCells>
  <dataValidations count="1">
    <dataValidation type="list" allowBlank="1" showInputMessage="1" showErrorMessage="1" sqref="C23" xr:uid="{D666ADC5-F4C1-0640-A226-E65B32541D55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07FF-606D-B541-9859-A921DB85ADBB}">
  <dimension ref="A2:H21"/>
  <sheetViews>
    <sheetView zoomScale="185" workbookViewId="0">
      <selection activeCell="D13" sqref="D13"/>
    </sheetView>
  </sheetViews>
  <sheetFormatPr baseColWidth="10" defaultRowHeight="16"/>
  <cols>
    <col min="1" max="1" width="26.6640625" bestFit="1" customWidth="1"/>
    <col min="2" max="2" width="14.1640625" bestFit="1" customWidth="1"/>
    <col min="3" max="3" width="15.1640625" bestFit="1" customWidth="1"/>
    <col min="7" max="7" width="15.33203125" customWidth="1"/>
  </cols>
  <sheetData>
    <row r="2" spans="1:8">
      <c r="H2" t="s">
        <v>29</v>
      </c>
    </row>
    <row r="3" spans="1:8">
      <c r="A3" t="s">
        <v>31</v>
      </c>
      <c r="B3" t="s">
        <v>17</v>
      </c>
      <c r="C3" t="s">
        <v>28</v>
      </c>
      <c r="D3" t="s">
        <v>29</v>
      </c>
      <c r="G3" s="33" t="s">
        <v>34</v>
      </c>
      <c r="H3" s="34">
        <f>VLOOKUP(G3,$A:$D,4,FALSE)</f>
        <v>0.35</v>
      </c>
    </row>
    <row r="4" spans="1:8">
      <c r="A4" t="str">
        <f>B4&amp;"-"&amp;C4</f>
        <v>Conservador-Papel</v>
      </c>
      <c r="B4" t="s">
        <v>30</v>
      </c>
      <c r="C4" s="21" t="s">
        <v>22</v>
      </c>
      <c r="D4" s="37">
        <v>0.3</v>
      </c>
    </row>
    <row r="5" spans="1:8">
      <c r="A5" t="str">
        <f t="shared" ref="A5:A21" si="0">B5&amp;"-"&amp;C5</f>
        <v>Conservador-Tijolo</v>
      </c>
      <c r="B5" t="s">
        <v>30</v>
      </c>
      <c r="C5" s="21" t="s">
        <v>23</v>
      </c>
      <c r="D5" s="37">
        <v>0.5</v>
      </c>
    </row>
    <row r="6" spans="1:8">
      <c r="A6" t="str">
        <f t="shared" si="0"/>
        <v>Conservador-Híbridos</v>
      </c>
      <c r="B6" t="s">
        <v>30</v>
      </c>
      <c r="C6" s="21" t="s">
        <v>24</v>
      </c>
      <c r="D6" s="37">
        <v>0.1</v>
      </c>
    </row>
    <row r="7" spans="1:8">
      <c r="A7" t="str">
        <f t="shared" si="0"/>
        <v>Conservador-FOFs</v>
      </c>
      <c r="B7" t="s">
        <v>30</v>
      </c>
      <c r="C7" s="21" t="s">
        <v>25</v>
      </c>
      <c r="D7" s="37">
        <v>0.1</v>
      </c>
    </row>
    <row r="8" spans="1:8">
      <c r="A8" t="str">
        <f t="shared" si="0"/>
        <v>Conservador-Desenvolvimento</v>
      </c>
      <c r="B8" t="s">
        <v>30</v>
      </c>
      <c r="C8" s="21" t="s">
        <v>26</v>
      </c>
      <c r="D8" s="37">
        <v>0</v>
      </c>
    </row>
    <row r="9" spans="1:8" ht="17" thickBot="1">
      <c r="A9" s="30" t="str">
        <f t="shared" si="0"/>
        <v>Conservador-Hotelarias</v>
      </c>
      <c r="B9" s="30" t="s">
        <v>30</v>
      </c>
      <c r="C9" s="31" t="s">
        <v>27</v>
      </c>
      <c r="D9" s="38">
        <v>0</v>
      </c>
      <c r="E9" s="30"/>
    </row>
    <row r="10" spans="1:8">
      <c r="A10" t="str">
        <f t="shared" si="0"/>
        <v>Moderado-Papel</v>
      </c>
      <c r="B10" t="s">
        <v>32</v>
      </c>
      <c r="C10" s="21" t="s">
        <v>22</v>
      </c>
      <c r="D10" s="26">
        <v>0.32</v>
      </c>
    </row>
    <row r="11" spans="1:8">
      <c r="A11" t="str">
        <f t="shared" si="0"/>
        <v>Moderado-Tijolo</v>
      </c>
      <c r="B11" t="s">
        <v>32</v>
      </c>
      <c r="C11" s="21" t="s">
        <v>23</v>
      </c>
      <c r="D11" s="26">
        <v>0.35</v>
      </c>
    </row>
    <row r="12" spans="1:8">
      <c r="A12" t="str">
        <f t="shared" si="0"/>
        <v>Moderado-Híbridos</v>
      </c>
      <c r="B12" t="s">
        <v>32</v>
      </c>
      <c r="C12" s="21" t="s">
        <v>24</v>
      </c>
      <c r="D12" s="26">
        <v>0.08</v>
      </c>
    </row>
    <row r="13" spans="1:8">
      <c r="A13" t="str">
        <f t="shared" si="0"/>
        <v>Moderado-FOFs</v>
      </c>
      <c r="B13" t="s">
        <v>32</v>
      </c>
      <c r="C13" s="21" t="s">
        <v>25</v>
      </c>
      <c r="D13" s="26">
        <v>0.05</v>
      </c>
    </row>
    <row r="14" spans="1:8">
      <c r="A14" t="str">
        <f t="shared" si="0"/>
        <v>Moderado-Desenvolvimento</v>
      </c>
      <c r="B14" t="s">
        <v>32</v>
      </c>
      <c r="C14" s="21" t="s">
        <v>26</v>
      </c>
      <c r="D14" s="26">
        <v>0.1</v>
      </c>
    </row>
    <row r="15" spans="1:8" ht="17" thickBot="1">
      <c r="A15" s="30" t="str">
        <f t="shared" si="0"/>
        <v>Moderado-Hotelarias</v>
      </c>
      <c r="B15" s="30" t="s">
        <v>32</v>
      </c>
      <c r="C15" s="31" t="s">
        <v>27</v>
      </c>
      <c r="D15" s="32">
        <v>0.1</v>
      </c>
      <c r="E15" s="30"/>
    </row>
    <row r="16" spans="1:8">
      <c r="A16" t="str">
        <f t="shared" si="0"/>
        <v>Agressivo-Papel</v>
      </c>
      <c r="B16" t="s">
        <v>33</v>
      </c>
      <c r="C16" s="21" t="s">
        <v>22</v>
      </c>
      <c r="D16" s="26">
        <v>0.5</v>
      </c>
    </row>
    <row r="17" spans="1:5">
      <c r="A17" t="str">
        <f t="shared" si="0"/>
        <v>Agressivo-Tijolo</v>
      </c>
      <c r="B17" t="s">
        <v>33</v>
      </c>
      <c r="C17" s="21" t="s">
        <v>23</v>
      </c>
      <c r="D17" s="26">
        <v>0.1</v>
      </c>
    </row>
    <row r="18" spans="1:5">
      <c r="A18" t="str">
        <f t="shared" si="0"/>
        <v>Agressivo-Híbridos</v>
      </c>
      <c r="B18" t="s">
        <v>33</v>
      </c>
      <c r="C18" s="21" t="s">
        <v>24</v>
      </c>
      <c r="D18" s="26">
        <v>0.05</v>
      </c>
    </row>
    <row r="19" spans="1:5">
      <c r="A19" t="str">
        <f t="shared" si="0"/>
        <v>Agressivo-FOFs</v>
      </c>
      <c r="B19" t="s">
        <v>33</v>
      </c>
      <c r="C19" s="21" t="s">
        <v>25</v>
      </c>
      <c r="D19" s="26">
        <v>0.05</v>
      </c>
    </row>
    <row r="20" spans="1:5">
      <c r="A20" t="str">
        <f t="shared" si="0"/>
        <v>Agressivo-Desenvolvimento</v>
      </c>
      <c r="B20" t="s">
        <v>33</v>
      </c>
      <c r="C20" s="21" t="s">
        <v>26</v>
      </c>
      <c r="D20" s="26">
        <v>0.2</v>
      </c>
    </row>
    <row r="21" spans="1:5" ht="17" thickBot="1">
      <c r="A21" s="30" t="str">
        <f t="shared" si="0"/>
        <v>Agressivo-Hotelarias</v>
      </c>
      <c r="B21" s="30" t="s">
        <v>33</v>
      </c>
      <c r="C21" s="31" t="s">
        <v>27</v>
      </c>
      <c r="D21" s="32">
        <v>0.1</v>
      </c>
      <c r="E21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REND_CARTEIRA</vt:lpstr>
      <vt:lpstr>SALARIO</vt:lpstr>
      <vt:lpstr>SUG_INVESTIMENTO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Souza</dc:creator>
  <cp:lastModifiedBy>Rafael Souza</cp:lastModifiedBy>
  <dcterms:created xsi:type="dcterms:W3CDTF">2025-06-02T12:22:45Z</dcterms:created>
  <dcterms:modified xsi:type="dcterms:W3CDTF">2025-06-04T17:06:22Z</dcterms:modified>
</cp:coreProperties>
</file>