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rapson/Desktop/"/>
    </mc:Choice>
  </mc:AlternateContent>
  <xr:revisionPtr revIDLastSave="0" documentId="13_ncr:1_{A0981833-1CED-9748-B1F2-E2F950D7E59D}" xr6:coauthVersionLast="47" xr6:coauthVersionMax="47" xr10:uidLastSave="{00000000-0000-0000-0000-000000000000}"/>
  <bookViews>
    <workbookView xWindow="760" yWindow="580" windowWidth="28040" windowHeight="16940" xr2:uid="{6E182FB2-2C71-5D49-96EB-665463ED5370}"/>
  </bookViews>
  <sheets>
    <sheet name="Sheet1" sheetId="1" r:id="rId1"/>
  </sheets>
  <definedNames>
    <definedName name="_xlnm._FilterDatabase" localSheetId="0" hidden="1">Sheet1!$A$1:$M$15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M14" i="1"/>
  <c r="J13" i="1"/>
  <c r="K13" i="1"/>
  <c r="J12" i="1"/>
  <c r="K12" i="1"/>
  <c r="L12" i="1"/>
  <c r="M12" i="1"/>
  <c r="J10" i="1"/>
  <c r="K10" i="1"/>
  <c r="J9" i="1"/>
  <c r="K9" i="1"/>
  <c r="J8" i="1"/>
  <c r="K8" i="1"/>
  <c r="J7" i="1"/>
  <c r="K7" i="1"/>
  <c r="L7" i="1"/>
  <c r="M7" i="1"/>
  <c r="J6" i="1"/>
  <c r="K6" i="1"/>
  <c r="L6" i="1"/>
  <c r="M6" i="1"/>
  <c r="J5" i="1"/>
  <c r="K5" i="1"/>
  <c r="J4" i="1"/>
  <c r="K4" i="1"/>
  <c r="I2" i="1"/>
  <c r="D2" i="1"/>
  <c r="C2" i="1"/>
  <c r="K2" i="1" s="1"/>
  <c r="I3" i="1"/>
  <c r="C3" i="1"/>
  <c r="J3" i="1" s="1"/>
  <c r="I4" i="1"/>
  <c r="L4" i="1" s="1"/>
  <c r="I5" i="1"/>
  <c r="M5" i="1" s="1"/>
  <c r="M15" i="1"/>
  <c r="K15" i="1"/>
  <c r="I8" i="1"/>
  <c r="M8" i="1" s="1"/>
  <c r="I9" i="1"/>
  <c r="L9" i="1" s="1"/>
  <c r="I10" i="1"/>
  <c r="L10" i="1" s="1"/>
  <c r="D11" i="1"/>
  <c r="C11" i="1"/>
  <c r="I11" i="1"/>
  <c r="L15" i="1"/>
  <c r="J15" i="1"/>
  <c r="I13" i="1"/>
  <c r="M13" i="1" s="1"/>
  <c r="J11" i="1" l="1"/>
  <c r="M4" i="1"/>
  <c r="M2" i="1"/>
  <c r="L2" i="1"/>
  <c r="J2" i="1"/>
  <c r="M3" i="1"/>
  <c r="M10" i="1"/>
  <c r="M9" i="1"/>
  <c r="L8" i="1"/>
  <c r="L3" i="1"/>
  <c r="L5" i="1"/>
  <c r="L11" i="1"/>
  <c r="L13" i="1"/>
  <c r="K3" i="1"/>
  <c r="K11" i="1"/>
  <c r="M11" i="1"/>
</calcChain>
</file>

<file path=xl/sharedStrings.xml><?xml version="1.0" encoding="utf-8"?>
<sst xmlns="http://schemas.openxmlformats.org/spreadsheetml/2006/main" count="69" uniqueCount="55">
  <si>
    <t>war</t>
  </si>
  <si>
    <t>total_civ_pop</t>
  </si>
  <si>
    <t>2023 invasion of the Gaza Strip</t>
  </si>
  <si>
    <t>Israel</t>
  </si>
  <si>
    <t>report_period_start</t>
  </si>
  <si>
    <t>report_period_end</t>
  </si>
  <si>
    <t>2022 al-Shabaab invasion of Ethiopia</t>
  </si>
  <si>
    <t>invaded_militant_deaths</t>
  </si>
  <si>
    <t>invaded_civ_deaths</t>
  </si>
  <si>
    <t>region</t>
  </si>
  <si>
    <t>Gaza Strip</t>
  </si>
  <si>
    <t>Somali Region</t>
  </si>
  <si>
    <t>2022 invasion of Ukraine</t>
  </si>
  <si>
    <t>Eastern and Southern Ukraine</t>
  </si>
  <si>
    <t>civ_to_militant_death_ratio</t>
  </si>
  <si>
    <t>civ_deaths_per_month</t>
  </si>
  <si>
    <t>civ_deaths_per_cap_thousand</t>
  </si>
  <si>
    <t>civ_deaths_per_cap_month_million</t>
  </si>
  <si>
    <t>2017 invasion of the Gambia</t>
  </si>
  <si>
    <t>The Gambia</t>
  </si>
  <si>
    <t>2014 Israeli invasion of Gaza</t>
  </si>
  <si>
    <t>source</t>
  </si>
  <si>
    <t>Israel MFA</t>
  </si>
  <si>
    <t>Israel PM</t>
  </si>
  <si>
    <t>Ethiopia</t>
  </si>
  <si>
    <t>OHCHR and United States</t>
  </si>
  <si>
    <t>-</t>
  </si>
  <si>
    <t>2014 invasion of Ukraine</t>
  </si>
  <si>
    <t>United Nations</t>
  </si>
  <si>
    <t>Donbas</t>
  </si>
  <si>
    <t>2011 invasion of Somalia</t>
  </si>
  <si>
    <t>Somalia</t>
  </si>
  <si>
    <t>2009 invasion of Gaza</t>
  </si>
  <si>
    <t>2008 invasion of Georgia</t>
  </si>
  <si>
    <t>2008 invasion of Anjouan</t>
  </si>
  <si>
    <t>2006 invasion of Somalia</t>
  </si>
  <si>
    <t>2004 invasion of Gaza</t>
  </si>
  <si>
    <t>2001 invasion of Afghanistan</t>
  </si>
  <si>
    <t>IDF</t>
  </si>
  <si>
    <t>Georgia</t>
  </si>
  <si>
    <t>South Caucasus Region</t>
  </si>
  <si>
    <t>Anjouan</t>
  </si>
  <si>
    <t>Elman Peace and Human Rights Organisation</t>
  </si>
  <si>
    <t>Southern and Central Somalia</t>
  </si>
  <si>
    <t>2003 invasion of Iraq</t>
  </si>
  <si>
    <t>Project on Defense Alternatives</t>
  </si>
  <si>
    <t>Iraq</t>
  </si>
  <si>
    <t>Afghanistan</t>
  </si>
  <si>
    <t>Al-Shabaab</t>
  </si>
  <si>
    <t>Russia</t>
  </si>
  <si>
    <t>main_invading_force</t>
  </si>
  <si>
    <t>Senegal</t>
  </si>
  <si>
    <t>Kenya</t>
  </si>
  <si>
    <t>Comoros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</si>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</sst>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4" fontId="0" fillId="2" borderId="0" xfId="0" applyNumberFormat="1" applyFill="1"/>
    <xf numFmtId="2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F252-A52A-E847-BD71-A4A557169A32}">
  <dimension ref="A1:M18"/>
  <sheetViews>
    <sheetView tabSelected="1" zoomScale="92" zoomScaleNormal="100" workbookViewId="0">
      <selection activeCell="G17" sqref="G17"/>
    </sheetView>
  </sheetViews>
  <sheetFormatPr baseColWidth="10" defaultRowHeight="16" x14ac:dyDescent="0.2"/>
  <cols>
    <col min="1" max="1" width="31" bestFit="1" customWidth="1"/>
    <col min="2" max="2" width="20.83203125" bestFit="1" customWidth="1"/>
    <col min="3" max="3" width="21" style="3" bestFit="1" customWidth="1"/>
    <col min="4" max="4" width="25.1640625" style="3" bestFit="1" customWidth="1"/>
    <col min="5" max="5" width="19.5" style="1" bestFit="1" customWidth="1"/>
    <col min="6" max="6" width="18.5" style="1" bestFit="1" customWidth="1"/>
    <col min="7" max="7" width="37.83203125" style="1" bestFit="1" customWidth="1"/>
    <col min="8" max="8" width="25.5" style="1" bestFit="1" customWidth="1"/>
    <col min="9" max="9" width="15.83203125" style="3" bestFit="1" customWidth="1"/>
    <col min="10" max="10" width="26.1640625" bestFit="1" customWidth="1"/>
    <col min="11" max="11" width="22" bestFit="1" customWidth="1"/>
    <col min="12" max="12" width="28.33203125" bestFit="1" customWidth="1"/>
    <col min="13" max="13" width="32.5" bestFit="1" customWidth="1"/>
    <col min="15" max="15" width="15.83203125" bestFit="1" customWidth="1"/>
  </cols>
  <sheetData>
    <row r="1" spans="1:13" x14ac:dyDescent="0.2">
      <c r="A1" t="s">
        <v>0</v>
      </c>
      <c r="B1" t="s">
        <v>50</v>
      </c>
      <c r="C1" s="3" t="s">
        <v>8</v>
      </c>
      <c r="D1" s="3" t="s">
        <v>7</v>
      </c>
      <c r="E1" s="1" t="s">
        <v>4</v>
      </c>
      <c r="F1" s="1" t="s">
        <v>5</v>
      </c>
      <c r="G1" s="1" t="s">
        <v>21</v>
      </c>
      <c r="H1" s="1" t="s">
        <v>9</v>
      </c>
      <c r="I1" s="3" t="s">
        <v>1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t="s">
        <v>37</v>
      </c>
      <c r="B2" t="s">
        <v>54</v>
      </c>
      <c r="C2" s="3">
        <f>(1537+2375) / 2</f>
        <v>1956</v>
      </c>
      <c r="D2" s="3">
        <f>(8000+12000)/2</f>
        <v>10000</v>
      </c>
      <c r="E2" s="1">
        <v>37171</v>
      </c>
      <c r="F2" s="1">
        <v>37242</v>
      </c>
      <c r="G2" s="1" t="s">
        <v>26</v>
      </c>
      <c r="H2" s="1" t="s">
        <v>47</v>
      </c>
      <c r="I2" s="3">
        <f>19.69*1000000</f>
        <v>19690000</v>
      </c>
      <c r="J2" s="4">
        <f>C2/D2</f>
        <v>0.1956</v>
      </c>
      <c r="K2" s="2">
        <f>C2/((F2-E2 + 1)/30)</f>
        <v>815</v>
      </c>
      <c r="L2" s="5">
        <f>C2/I2 * 1000</f>
        <v>9.9339766378872513E-2</v>
      </c>
      <c r="M2" s="5">
        <f>C2/I2/((F2-E2+1)/30) * 1000000</f>
        <v>41.391569324530217</v>
      </c>
    </row>
    <row r="3" spans="1:13" x14ac:dyDescent="0.2">
      <c r="A3" t="s">
        <v>44</v>
      </c>
      <c r="B3" t="s">
        <v>54</v>
      </c>
      <c r="C3" s="3">
        <f>(3200 + 4300) / 2</f>
        <v>3750</v>
      </c>
      <c r="D3" s="3">
        <v>11000</v>
      </c>
      <c r="E3" s="1">
        <v>37700</v>
      </c>
      <c r="F3" s="1">
        <v>37742</v>
      </c>
      <c r="G3" s="1" t="s">
        <v>45</v>
      </c>
      <c r="H3" s="1" t="s">
        <v>46</v>
      </c>
      <c r="I3" s="3">
        <f>27.07*1000000</f>
        <v>27070000</v>
      </c>
      <c r="J3" s="4">
        <f>C3/D3</f>
        <v>0.34090909090909088</v>
      </c>
      <c r="K3" s="2">
        <f>C3/((F3-E3 + 1)/30)</f>
        <v>2616.2790697674418</v>
      </c>
      <c r="L3" s="5">
        <f>C3/I3 * 1000</f>
        <v>0.13852973771702992</v>
      </c>
      <c r="M3" s="5">
        <f>C3/I3/((F3-E3+1)/30) * 1000000</f>
        <v>96.648654221183676</v>
      </c>
    </row>
    <row r="4" spans="1:13" x14ac:dyDescent="0.2">
      <c r="A4" t="s">
        <v>36</v>
      </c>
      <c r="B4" t="s">
        <v>3</v>
      </c>
      <c r="C4" s="3">
        <v>12</v>
      </c>
      <c r="D4" s="3">
        <v>41</v>
      </c>
      <c r="E4" s="1">
        <v>38119</v>
      </c>
      <c r="F4" s="1">
        <v>38139</v>
      </c>
      <c r="G4" s="1" t="s">
        <v>38</v>
      </c>
      <c r="H4" s="1" t="s">
        <v>10</v>
      </c>
      <c r="I4" s="3">
        <f>1.3*1000000</f>
        <v>1300000</v>
      </c>
      <c r="J4" s="4">
        <f>C4/D4</f>
        <v>0.29268292682926828</v>
      </c>
      <c r="K4" s="2">
        <f>C4/((F4-E4 + 1)/30)</f>
        <v>17.142857142857142</v>
      </c>
      <c r="L4" s="5">
        <f>C4/I4 * 1000</f>
        <v>9.2307692307692299E-3</v>
      </c>
      <c r="M4" s="5">
        <f>C4/I4/((F4-E4+1)/30) * 1000000</f>
        <v>13.186813186813188</v>
      </c>
    </row>
    <row r="5" spans="1:13" x14ac:dyDescent="0.2">
      <c r="A5" t="s">
        <v>35</v>
      </c>
      <c r="B5" t="s">
        <v>24</v>
      </c>
      <c r="C5" s="3">
        <v>24398</v>
      </c>
      <c r="D5" s="3">
        <v>8000</v>
      </c>
      <c r="E5" s="1">
        <v>38885</v>
      </c>
      <c r="F5" s="1">
        <v>39843</v>
      </c>
      <c r="G5" s="1" t="s">
        <v>42</v>
      </c>
      <c r="H5" s="1" t="s">
        <v>43</v>
      </c>
      <c r="I5" s="3">
        <f>10.78 * 1000000</f>
        <v>10780000</v>
      </c>
      <c r="J5" s="4">
        <f>C5/D5</f>
        <v>3.04975</v>
      </c>
      <c r="K5" s="2">
        <f>C5/((F5-E5 + 1)/30)</f>
        <v>763.23253388946819</v>
      </c>
      <c r="L5" s="5">
        <f>C5/I5 * 1000</f>
        <v>2.2632653061224488</v>
      </c>
      <c r="M5" s="5">
        <f>C5/I5/((F5-E5+1)/30) * 1000000</f>
        <v>70.800791640952525</v>
      </c>
    </row>
    <row r="6" spans="1:13" x14ac:dyDescent="0.2">
      <c r="A6" t="s">
        <v>34</v>
      </c>
      <c r="B6" t="s">
        <v>53</v>
      </c>
      <c r="C6" s="3">
        <v>0</v>
      </c>
      <c r="D6" s="3">
        <v>3</v>
      </c>
      <c r="E6" s="1">
        <v>39532</v>
      </c>
      <c r="F6" s="1">
        <v>39532</v>
      </c>
      <c r="G6" s="1" t="s">
        <v>26</v>
      </c>
      <c r="H6" s="1" t="s">
        <v>41</v>
      </c>
      <c r="I6" s="3">
        <v>277500</v>
      </c>
      <c r="J6" s="4">
        <f>C6/D6</f>
        <v>0</v>
      </c>
      <c r="K6" s="2">
        <f>C6/((F6-E6 + 1)/30)</f>
        <v>0</v>
      </c>
      <c r="L6" s="5">
        <f>C6/I6 * 1000</f>
        <v>0</v>
      </c>
      <c r="M6" s="5">
        <f>C6/I6/((F6-E6+1)/30) * 1000000</f>
        <v>0</v>
      </c>
    </row>
    <row r="7" spans="1:13" x14ac:dyDescent="0.2">
      <c r="A7" t="s">
        <v>33</v>
      </c>
      <c r="B7" t="s">
        <v>49</v>
      </c>
      <c r="C7" s="3">
        <v>224</v>
      </c>
      <c r="D7" s="3">
        <v>180</v>
      </c>
      <c r="E7" s="1">
        <v>39661</v>
      </c>
      <c r="F7" s="1">
        <v>39676</v>
      </c>
      <c r="G7" s="1" t="s">
        <v>39</v>
      </c>
      <c r="H7" s="1" t="s">
        <v>40</v>
      </c>
      <c r="I7" s="3">
        <v>3713804</v>
      </c>
      <c r="J7" s="4">
        <f>C7/D7</f>
        <v>1.2444444444444445</v>
      </c>
      <c r="K7" s="2">
        <f>C7/((F7-E7 + 1)/30)</f>
        <v>420</v>
      </c>
      <c r="L7" s="5">
        <f>C7/I7 * 1000</f>
        <v>6.0315514765991958E-2</v>
      </c>
      <c r="M7" s="5">
        <f>C7/I7/((F7-E7+1)/30) * 1000000</f>
        <v>113.09159018623492</v>
      </c>
    </row>
    <row r="8" spans="1:13" x14ac:dyDescent="0.2">
      <c r="A8" t="s">
        <v>32</v>
      </c>
      <c r="B8" t="s">
        <v>3</v>
      </c>
      <c r="C8" s="3">
        <v>295</v>
      </c>
      <c r="D8" s="3">
        <v>709</v>
      </c>
      <c r="E8" s="1">
        <v>39809</v>
      </c>
      <c r="F8" s="1">
        <v>39831</v>
      </c>
      <c r="G8" s="1" t="s">
        <v>38</v>
      </c>
      <c r="H8" s="1" t="s">
        <v>10</v>
      </c>
      <c r="I8" s="3">
        <f>1.45*1000000</f>
        <v>1450000</v>
      </c>
      <c r="J8" s="4">
        <f>C8/D8</f>
        <v>0.41607898448519043</v>
      </c>
      <c r="K8" s="2">
        <f>C8/((F8-E8 + 1)/30)</f>
        <v>384.78260869565213</v>
      </c>
      <c r="L8" s="5">
        <f>C8/I8 * 1000</f>
        <v>0.20344827586206896</v>
      </c>
      <c r="M8" s="5">
        <f>C8/I8/((F8-E8+1)/30) * 1000000</f>
        <v>265.36731634182905</v>
      </c>
    </row>
    <row r="9" spans="1:13" x14ac:dyDescent="0.2">
      <c r="A9" t="s">
        <v>30</v>
      </c>
      <c r="B9" t="s">
        <v>52</v>
      </c>
      <c r="C9" s="3">
        <v>20</v>
      </c>
      <c r="D9" s="3">
        <v>700</v>
      </c>
      <c r="E9" s="1">
        <v>40832</v>
      </c>
      <c r="F9" s="1">
        <v>41060</v>
      </c>
      <c r="G9" s="1" t="s">
        <v>26</v>
      </c>
      <c r="H9" s="1" t="s">
        <v>31</v>
      </c>
      <c r="I9" s="3">
        <f>12.22*1000000</f>
        <v>12220000</v>
      </c>
      <c r="J9" s="4">
        <f>C9/D9</f>
        <v>2.8571428571428571E-2</v>
      </c>
      <c r="K9" s="2">
        <f>C9/((F9-E9 + 1)/30)</f>
        <v>2.6200873362445414</v>
      </c>
      <c r="L9" s="5">
        <f>C9/I9 * 1000</f>
        <v>1.6366612111292963E-3</v>
      </c>
      <c r="M9" s="5">
        <f>C9/I9/((F9-E9+1)/30) * 1000000</f>
        <v>0.21440976565012615</v>
      </c>
    </row>
    <row r="10" spans="1:13" x14ac:dyDescent="0.2">
      <c r="A10" t="s">
        <v>27</v>
      </c>
      <c r="B10" t="s">
        <v>49</v>
      </c>
      <c r="C10" s="3">
        <v>3404</v>
      </c>
      <c r="D10" s="3">
        <v>4400</v>
      </c>
      <c r="E10" s="1">
        <v>41735</v>
      </c>
      <c r="F10" s="1">
        <v>42004</v>
      </c>
      <c r="G10" s="1" t="s">
        <v>28</v>
      </c>
      <c r="H10" s="1" t="s">
        <v>29</v>
      </c>
      <c r="I10" s="3">
        <f xml:space="preserve">  6.5 * 1000000</f>
        <v>6500000</v>
      </c>
      <c r="J10" s="4">
        <f>C10/D10</f>
        <v>0.77363636363636368</v>
      </c>
      <c r="K10" s="2">
        <f>C10/((F10-E10 + 1)/30)</f>
        <v>378.22222222222223</v>
      </c>
      <c r="L10" s="5">
        <f>C10/I10 * 1000</f>
        <v>0.52369230769230768</v>
      </c>
      <c r="M10" s="5">
        <f>C10/I10/((F10-E10+1)/30) * 1000000</f>
        <v>58.188034188034194</v>
      </c>
    </row>
    <row r="11" spans="1:13" x14ac:dyDescent="0.2">
      <c r="A11" t="s">
        <v>20</v>
      </c>
      <c r="B11" t="s">
        <v>3</v>
      </c>
      <c r="C11" s="3">
        <f>2125*0.46</f>
        <v>977.5</v>
      </c>
      <c r="D11" s="3">
        <f>2125*0.54</f>
        <v>1147.5</v>
      </c>
      <c r="E11" s="1">
        <v>41828</v>
      </c>
      <c r="F11" s="1">
        <v>41877</v>
      </c>
      <c r="G11" s="1" t="s">
        <v>22</v>
      </c>
      <c r="H11" s="1" t="s">
        <v>10</v>
      </c>
      <c r="I11" s="3">
        <f>1.76*1000000</f>
        <v>1760000</v>
      </c>
      <c r="J11" s="4">
        <f>C11/D11</f>
        <v>0.85185185185185186</v>
      </c>
      <c r="K11" s="2">
        <f>C11/((F11-E11 + 1)/30)</f>
        <v>586.5</v>
      </c>
      <c r="L11" s="5">
        <f>C11/I11 * 1000</f>
        <v>0.55539772727272729</v>
      </c>
      <c r="M11" s="5">
        <f>C11/I11/((F11-E11+1)/30) * 1000000</f>
        <v>333.23863636363632</v>
      </c>
    </row>
    <row r="12" spans="1:13" x14ac:dyDescent="0.2">
      <c r="A12" t="s">
        <v>18</v>
      </c>
      <c r="B12" t="s">
        <v>51</v>
      </c>
      <c r="C12" s="3">
        <v>2</v>
      </c>
      <c r="D12" s="3">
        <v>3</v>
      </c>
      <c r="E12" s="1">
        <v>42754</v>
      </c>
      <c r="F12" s="1">
        <v>45440</v>
      </c>
      <c r="G12" s="1" t="s">
        <v>26</v>
      </c>
      <c r="H12" s="1" t="s">
        <v>19</v>
      </c>
      <c r="I12" s="3">
        <v>2468569</v>
      </c>
      <c r="J12" s="4">
        <f>C12/D12</f>
        <v>0.66666666666666663</v>
      </c>
      <c r="K12" s="2">
        <f>C12/((F12-E12 + 1)/30)</f>
        <v>2.2329735764793451E-2</v>
      </c>
      <c r="L12" s="5">
        <f>C12/I12 * 1000</f>
        <v>8.1018598224315383E-4</v>
      </c>
      <c r="M12" s="5">
        <f>C12/I12/((F12-E12+1)/30) * 1000000</f>
        <v>9.0456194519146303E-3</v>
      </c>
    </row>
    <row r="13" spans="1:13" x14ac:dyDescent="0.2">
      <c r="A13" t="s">
        <v>12</v>
      </c>
      <c r="B13" t="s">
        <v>49</v>
      </c>
      <c r="C13" s="3">
        <v>10582</v>
      </c>
      <c r="D13" s="3">
        <v>70000</v>
      </c>
      <c r="E13" s="1">
        <v>44616</v>
      </c>
      <c r="F13" s="1">
        <v>45337</v>
      </c>
      <c r="G13" s="1" t="s">
        <v>25</v>
      </c>
      <c r="H13" s="1" t="s">
        <v>13</v>
      </c>
      <c r="I13" s="3">
        <f>14530001+9761854</f>
        <v>24291855</v>
      </c>
      <c r="J13" s="4">
        <f>C13/D13</f>
        <v>0.15117142857142857</v>
      </c>
      <c r="K13" s="2">
        <f>C13/((F13-E13 + 1)/30)</f>
        <v>439.69529085872574</v>
      </c>
      <c r="L13" s="5">
        <f>C13/I13 * 1000</f>
        <v>0.43561926415253177</v>
      </c>
      <c r="M13" s="5">
        <f>C13/I13/((F13-E13+1)/30) * 1000000</f>
        <v>18.100523441240934</v>
      </c>
    </row>
    <row r="14" spans="1:13" x14ac:dyDescent="0.2">
      <c r="A14" t="s">
        <v>6</v>
      </c>
      <c r="B14" t="s">
        <v>48</v>
      </c>
      <c r="C14" s="3">
        <v>3</v>
      </c>
      <c r="D14" s="3">
        <v>14</v>
      </c>
      <c r="E14" s="1">
        <v>44762</v>
      </c>
      <c r="F14" s="1">
        <v>44783</v>
      </c>
      <c r="G14" s="1" t="s">
        <v>24</v>
      </c>
      <c r="H14" s="1" t="s">
        <v>11</v>
      </c>
      <c r="I14" s="3">
        <v>11748998</v>
      </c>
      <c r="J14" s="4">
        <f>C14/D14</f>
        <v>0.21428571428571427</v>
      </c>
      <c r="K14" s="2">
        <f>C14/((F14-E14 + 1)/30)</f>
        <v>4.0909090909090908</v>
      </c>
      <c r="L14" s="5">
        <f>C14/I14 * 1000</f>
        <v>2.5534092354088407E-4</v>
      </c>
      <c r="M14" s="5">
        <f>C14/I14/((F14-E14+1)/30) * 1000000</f>
        <v>0.34819216846484197</v>
      </c>
    </row>
    <row r="15" spans="1:13" x14ac:dyDescent="0.2">
      <c r="A15" s="6" t="s">
        <v>2</v>
      </c>
      <c r="B15" s="6" t="s">
        <v>3</v>
      </c>
      <c r="C15" s="7">
        <v>16000</v>
      </c>
      <c r="D15" s="7">
        <v>14000</v>
      </c>
      <c r="E15" s="8">
        <v>45206</v>
      </c>
      <c r="F15" s="8">
        <v>45440</v>
      </c>
      <c r="G15" s="8" t="s">
        <v>23</v>
      </c>
      <c r="H15" s="8" t="s">
        <v>10</v>
      </c>
      <c r="I15" s="7">
        <v>2375259</v>
      </c>
      <c r="J15" s="9">
        <f>C15/D15</f>
        <v>1.1428571428571428</v>
      </c>
      <c r="K15" s="10">
        <f>C15/((F15-E15 + 1)/30)</f>
        <v>2042.5531914893618</v>
      </c>
      <c r="L15" s="11">
        <f>C15/I15 * 1000</f>
        <v>6.7361075150120469</v>
      </c>
      <c r="M15" s="11">
        <f>C15/I15/((F15-E15+1)/30) * 1000000</f>
        <v>859.92861893770805</v>
      </c>
    </row>
    <row r="16" spans="1:13" x14ac:dyDescent="0.2">
      <c r="J16" s="4"/>
      <c r="K16" s="2"/>
      <c r="L16" s="5"/>
      <c r="M16" s="5"/>
    </row>
    <row r="17" spans="10:13" x14ac:dyDescent="0.2">
      <c r="J17" s="4"/>
      <c r="K17" s="2"/>
      <c r="L17" s="5"/>
      <c r="M17" s="5"/>
    </row>
    <row r="18" spans="10:13" x14ac:dyDescent="0.2">
      <c r="J18" s="4"/>
      <c r="K18" s="2"/>
      <c r="L18" s="5"/>
      <c r="M18" s="5"/>
    </row>
  </sheetData>
  <autoFilter ref="A1:M15" xr:uid="{B7EBF252-A52A-E847-BD71-A4A557169A32}">
    <sortState xmlns:xlrd2="http://schemas.microsoft.com/office/spreadsheetml/2017/richdata2" ref="A2:M15">
      <sortCondition ref="E1:E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Rapson</dc:creator>
  <cp:lastModifiedBy>Jessica Rapson</cp:lastModifiedBy>
  <dcterms:created xsi:type="dcterms:W3CDTF">2024-05-28T08:59:31Z</dcterms:created>
  <dcterms:modified xsi:type="dcterms:W3CDTF">2024-06-05T15:11:41Z</dcterms:modified>
</cp:coreProperties>
</file>