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25"/>
  <workbookPr/>
  <mc:AlternateContent xmlns:mc="http://schemas.openxmlformats.org/markup-compatibility/2006">
    <mc:Choice Requires="x15">
      <x15ac:absPath xmlns:x15ac="http://schemas.microsoft.com/office/spreadsheetml/2010/11/ac" url="C:\Users\João Victor\Documents\"/>
    </mc:Choice>
  </mc:AlternateContent>
  <xr:revisionPtr revIDLastSave="0" documentId="8_{AE6D9084-5A49-4887-A210-8EEF54882808}" xr6:coauthVersionLast="47" xr6:coauthVersionMax="47" xr10:uidLastSave="{00000000-0000-0000-0000-000000000000}"/>
  <bookViews>
    <workbookView xWindow="0" yWindow="0" windowWidth="7635" windowHeight="4575" firstSheet="2" activeTab="2" xr2:uid="{00000000-000D-0000-FFFF-FFFF00000000}"/>
  </bookViews>
  <sheets>
    <sheet name="Gráfico MRU" sheetId="1" r:id="rId1"/>
    <sheet name="DADOS (2)" sheetId="4" r:id="rId2"/>
    <sheet name="MRUV" sheetId="2" r:id="rId3"/>
    <sheet name="Gráfico MRUV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2" l="1"/>
  <c r="P7" i="2"/>
  <c r="P6" i="2"/>
  <c r="P5" i="2"/>
  <c r="P4" i="2"/>
  <c r="P3" i="2"/>
  <c r="P2" i="2"/>
  <c r="F11" i="2"/>
  <c r="G11" i="2"/>
  <c r="C8" i="2"/>
  <c r="G8" i="2"/>
  <c r="N11" i="4"/>
  <c r="U3" i="4"/>
  <c r="U5" i="4"/>
  <c r="N12" i="4"/>
  <c r="N14" i="4"/>
  <c r="N8" i="4"/>
  <c r="N9" i="4"/>
  <c r="N17" i="4"/>
  <c r="O11" i="4"/>
  <c r="O12" i="4"/>
  <c r="O14" i="4"/>
  <c r="O8" i="4"/>
  <c r="O9" i="4"/>
  <c r="O17" i="4"/>
  <c r="P11" i="4"/>
  <c r="P12" i="4"/>
  <c r="P14" i="4"/>
  <c r="P8" i="4"/>
  <c r="P9" i="4"/>
  <c r="P17" i="4"/>
  <c r="Q11" i="4"/>
  <c r="Q12" i="4"/>
  <c r="Q14" i="4"/>
  <c r="Q8" i="4"/>
  <c r="Q9" i="4"/>
  <c r="Q17" i="4"/>
  <c r="R11" i="4"/>
  <c r="R12" i="4"/>
  <c r="R14" i="4"/>
  <c r="R8" i="4"/>
  <c r="R9" i="4"/>
  <c r="R17" i="4"/>
  <c r="P20" i="4"/>
  <c r="N16" i="4"/>
  <c r="O16" i="4"/>
  <c r="P16" i="4"/>
  <c r="Q16" i="4"/>
  <c r="R16" i="4"/>
  <c r="N20" i="4"/>
  <c r="B11" i="4"/>
  <c r="I3" i="4"/>
  <c r="I5" i="4"/>
  <c r="B12" i="4"/>
  <c r="B14" i="4"/>
  <c r="B8" i="4"/>
  <c r="B9" i="4"/>
  <c r="B17" i="4"/>
  <c r="C11" i="4"/>
  <c r="C12" i="4"/>
  <c r="C14" i="4"/>
  <c r="C8" i="4"/>
  <c r="C9" i="4"/>
  <c r="C17" i="4"/>
  <c r="D11" i="4"/>
  <c r="D12" i="4"/>
  <c r="D14" i="4"/>
  <c r="D8" i="4"/>
  <c r="D9" i="4"/>
  <c r="D17" i="4"/>
  <c r="E11" i="4"/>
  <c r="E12" i="4"/>
  <c r="E14" i="4"/>
  <c r="E8" i="4"/>
  <c r="E9" i="4"/>
  <c r="E17" i="4"/>
  <c r="F11" i="4"/>
  <c r="F12" i="4"/>
  <c r="F14" i="4"/>
  <c r="F8" i="4"/>
  <c r="F9" i="4"/>
  <c r="F17" i="4"/>
  <c r="D20" i="4"/>
  <c r="B16" i="4"/>
  <c r="C16" i="4"/>
  <c r="D16" i="4"/>
  <c r="E16" i="4"/>
  <c r="F16" i="4"/>
  <c r="B20" i="4"/>
  <c r="U4" i="4"/>
  <c r="I4" i="4"/>
  <c r="B8" i="2"/>
  <c r="B16" i="2"/>
  <c r="B22" i="2" s="1"/>
  <c r="C11" i="2"/>
  <c r="D11" i="2"/>
  <c r="E11" i="2"/>
  <c r="B11" i="2"/>
  <c r="K3" i="2"/>
  <c r="F8" i="2"/>
  <c r="E8" i="2"/>
  <c r="D8" i="2"/>
  <c r="C16" i="2"/>
  <c r="C22" i="2" s="1"/>
  <c r="C9" i="2"/>
  <c r="D16" i="2"/>
  <c r="D22" i="2" s="1"/>
  <c r="D9" i="2"/>
  <c r="E16" i="2"/>
  <c r="E22" i="2" s="1"/>
  <c r="E9" i="2"/>
  <c r="F16" i="2"/>
  <c r="F22" i="2" s="1"/>
  <c r="F9" i="2"/>
  <c r="B9" i="2"/>
  <c r="K4" i="2"/>
  <c r="K5" i="2"/>
  <c r="E12" i="2"/>
  <c r="E14" i="2"/>
  <c r="D12" i="2"/>
  <c r="D14" i="2"/>
  <c r="C12" i="2"/>
  <c r="C14" i="2"/>
  <c r="C17" i="2"/>
  <c r="C23" i="2" s="1"/>
  <c r="D17" i="2"/>
  <c r="D23" i="2" s="1"/>
  <c r="E17" i="2"/>
  <c r="E23" i="2" s="1"/>
  <c r="G12" i="2" l="1"/>
  <c r="G14" i="2" s="1"/>
  <c r="F12" i="2"/>
  <c r="F14" i="2" s="1"/>
  <c r="F17" i="2" s="1"/>
  <c r="F23" i="2" s="1"/>
  <c r="G16" i="2"/>
  <c r="G9" i="2"/>
  <c r="G17" i="2"/>
  <c r="G23" i="2" s="1"/>
  <c r="B12" i="2"/>
  <c r="B14" i="2" s="1"/>
  <c r="B17" i="2" s="1"/>
  <c r="D20" i="2" l="1"/>
  <c r="B23" i="2"/>
  <c r="D26" i="2" s="1"/>
  <c r="B20" i="2"/>
  <c r="G22" i="2"/>
  <c r="B26" i="2" s="1"/>
</calcChain>
</file>

<file path=xl/sharedStrings.xml><?xml version="1.0" encoding="utf-8"?>
<sst xmlns="http://schemas.openxmlformats.org/spreadsheetml/2006/main" count="119" uniqueCount="46">
  <si>
    <t>posição x(cm)</t>
  </si>
  <si>
    <t>tempo t(s)</t>
  </si>
  <si>
    <t>Posição (cm)</t>
  </si>
  <si>
    <t>Tempo(s)</t>
  </si>
  <si>
    <t>t1</t>
  </si>
  <si>
    <t>N=</t>
  </si>
  <si>
    <t>t2</t>
  </si>
  <si>
    <t>N-1=</t>
  </si>
  <si>
    <t>t3</t>
  </si>
  <si>
    <t xml:space="preserve">raiz (n) = </t>
  </si>
  <si>
    <t>t4</t>
  </si>
  <si>
    <t>t5</t>
  </si>
  <si>
    <t>precisão=</t>
  </si>
  <si>
    <t>tm</t>
  </si>
  <si>
    <t>tm²</t>
  </si>
  <si>
    <t>σ</t>
  </si>
  <si>
    <t>-----&gt;</t>
  </si>
  <si>
    <r>
      <rPr>
        <sz val="11"/>
        <color rgb="FF000000"/>
        <rFont val="Calibri"/>
      </rPr>
      <t xml:space="preserve">√((∑ (x-x̅)²)/(n-1)) = </t>
    </r>
    <r>
      <rPr>
        <b/>
        <sz val="11"/>
        <color rgb="FF000000"/>
        <rFont val="Calibri"/>
      </rPr>
      <t>desvio padrão</t>
    </r>
  </si>
  <si>
    <t>∆t_a</t>
  </si>
  <si>
    <r>
      <rPr>
        <sz val="11"/>
        <color rgb="FF000000"/>
        <rFont val="Calibri"/>
      </rPr>
      <t xml:space="preserve">σ / √n = </t>
    </r>
    <r>
      <rPr>
        <b/>
        <sz val="11"/>
        <color rgb="FF000000"/>
        <rFont val="Calibri"/>
      </rPr>
      <t>erro aleátorio</t>
    </r>
  </si>
  <si>
    <t>∆t_i</t>
  </si>
  <si>
    <r>
      <rPr>
        <sz val="11"/>
        <color rgb="FF000000"/>
        <rFont val="Calibri"/>
      </rPr>
      <t xml:space="preserve">igual a precisão = </t>
    </r>
    <r>
      <rPr>
        <b/>
        <sz val="11"/>
        <color rgb="FF000000"/>
        <rFont val="Calibri"/>
      </rPr>
      <t>erro instrumental</t>
    </r>
  </si>
  <si>
    <t>∆t</t>
  </si>
  <si>
    <r>
      <rPr>
        <sz val="11"/>
        <color rgb="FF000000"/>
        <rFont val="Calibri"/>
      </rPr>
      <t xml:space="preserve">∆t_a </t>
    </r>
    <r>
      <rPr>
        <b/>
        <sz val="11"/>
        <color rgb="FF000000"/>
        <rFont val="Calibri"/>
      </rPr>
      <t>+</t>
    </r>
    <r>
      <rPr>
        <sz val="11"/>
        <color rgb="FF000000"/>
        <rFont val="Calibri"/>
      </rPr>
      <t xml:space="preserve"> ∆t_i = </t>
    </r>
    <r>
      <rPr>
        <b/>
        <sz val="11"/>
        <color rgb="FF000000"/>
        <rFont val="Calibri"/>
      </rPr>
      <t>erro absoluto</t>
    </r>
  </si>
  <si>
    <r>
      <rPr>
        <sz val="11"/>
        <color rgb="FF000000"/>
        <rFont val="Calibri"/>
      </rPr>
      <t xml:space="preserve">∆t_a </t>
    </r>
    <r>
      <rPr>
        <b/>
        <sz val="11"/>
        <color rgb="FF000000"/>
        <rFont val="Calibri"/>
      </rPr>
      <t>+</t>
    </r>
    <r>
      <rPr>
        <sz val="11"/>
        <color rgb="FF000000"/>
        <rFont val="Calibri"/>
      </rPr>
      <t xml:space="preserve"> ∆t_i = </t>
    </r>
    <r>
      <rPr>
        <b/>
        <sz val="11"/>
        <color rgb="FF000000"/>
        <rFont val="Calibri"/>
      </rPr>
      <t>erro exp. absoluto</t>
    </r>
  </si>
  <si>
    <t>v¯</t>
  </si>
  <si>
    <t>∆v</t>
  </si>
  <si>
    <t>vm =</t>
  </si>
  <si>
    <t>erro experimental =</t>
  </si>
  <si>
    <t>+ -</t>
  </si>
  <si>
    <t>(m/s)</t>
  </si>
  <si>
    <t>Aceleração</t>
  </si>
  <si>
    <t>medidas de tempo</t>
  </si>
  <si>
    <t>a1</t>
  </si>
  <si>
    <t>a2</t>
  </si>
  <si>
    <t>a3</t>
  </si>
  <si>
    <t>a4</t>
  </si>
  <si>
    <t>a5</t>
  </si>
  <si>
    <t>a6</t>
  </si>
  <si>
    <t>aceleração média com os valores pontuais</t>
  </si>
  <si>
    <t>---------------</t>
  </si>
  <si>
    <t>------------------</t>
  </si>
  <si>
    <t>--------------</t>
  </si>
  <si>
    <t>### corrigir os valores da aceleração com o sci davis</t>
  </si>
  <si>
    <t>VELOCIDADE 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</si>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</sst>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00"/>
    <numFmt numFmtId="167" formatCode="0.0000"/>
  </numFmts>
  <fonts count="9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DBFA"/>
        <bgColor indexed="64"/>
      </patternFill>
    </fill>
    <fill>
      <patternFill patternType="solid">
        <fgColor rgb="FFD6FFF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right"/>
    </xf>
    <xf numFmtId="0" fontId="0" fillId="4" borderId="0" xfId="0" applyFill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3" fillId="10" borderId="1" xfId="0" applyFont="1" applyFill="1" applyBorder="1"/>
    <xf numFmtId="0" fontId="3" fillId="10" borderId="2" xfId="0" applyFont="1" applyFill="1" applyBorder="1"/>
    <xf numFmtId="0" fontId="3" fillId="10" borderId="3" xfId="0" applyFont="1" applyFill="1" applyBorder="1"/>
    <xf numFmtId="0" fontId="4" fillId="0" borderId="0" xfId="0" applyFont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12" borderId="9" xfId="0" applyFill="1" applyBorder="1" applyAlignment="1">
      <alignment horizontal="center"/>
    </xf>
    <xf numFmtId="164" fontId="0" fillId="12" borderId="5" xfId="0" applyNumberFormat="1" applyFill="1" applyBorder="1" applyAlignment="1">
      <alignment horizontal="center"/>
    </xf>
    <xf numFmtId="164" fontId="0" fillId="12" borderId="6" xfId="0" applyNumberFormat="1" applyFill="1" applyBorder="1" applyAlignment="1">
      <alignment horizontal="center"/>
    </xf>
    <xf numFmtId="164" fontId="0" fillId="12" borderId="7" xfId="0" applyNumberFormat="1" applyFill="1" applyBorder="1" applyAlignment="1">
      <alignment horizontal="center"/>
    </xf>
    <xf numFmtId="0" fontId="3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4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/>
    <xf numFmtId="0" fontId="8" fillId="0" borderId="0" xfId="0" applyFont="1" applyAlignment="1">
      <alignment horizontal="right"/>
    </xf>
    <xf numFmtId="164" fontId="7" fillId="0" borderId="0" xfId="0" applyNumberFormat="1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FFF6"/>
      <color rgb="FFFFDBFA"/>
      <color rgb="FFFFC7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do MRU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 MRU'!$A$2:$A$6</c:f>
              <c:numCache>
                <c:formatCode>General</c:formatCode>
                <c:ptCount val="5"/>
                <c:pt idx="0">
                  <c:v>0.112</c:v>
                </c:pt>
                <c:pt idx="1">
                  <c:v>0.22500000000000001</c:v>
                </c:pt>
                <c:pt idx="2">
                  <c:v>0.33</c:v>
                </c:pt>
                <c:pt idx="3">
                  <c:v>0.438</c:v>
                </c:pt>
                <c:pt idx="4">
                  <c:v>0.54500000000000004</c:v>
                </c:pt>
              </c:numCache>
            </c:numRef>
          </c:xVal>
          <c:yVal>
            <c:numRef>
              <c:f>'Gráfico MRU'!$B$2:$B$6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1-404C-98D8-79746814B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367088"/>
        <c:axId val="869357104"/>
      </c:scatterChart>
      <c:valAx>
        <c:axId val="86936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57104"/>
        <c:crosses val="autoZero"/>
        <c:crossBetween val="midCat"/>
      </c:valAx>
      <c:valAx>
        <c:axId val="8693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posição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'Gráfico MRUV'!$A$2:$A$7</c:f>
              <c:numCache>
                <c:formatCode>General</c:formatCode>
                <c:ptCount val="6"/>
                <c:pt idx="0">
                  <c:v>0.35199999999999998</c:v>
                </c:pt>
                <c:pt idx="1">
                  <c:v>0.496</c:v>
                </c:pt>
                <c:pt idx="2">
                  <c:v>0.60599999999999998</c:v>
                </c:pt>
                <c:pt idx="3">
                  <c:v>0.69</c:v>
                </c:pt>
                <c:pt idx="4">
                  <c:v>0.76300000000000001</c:v>
                </c:pt>
                <c:pt idx="5">
                  <c:v>0.83899999999999997</c:v>
                </c:pt>
              </c:numCache>
            </c:numRef>
          </c:xVal>
          <c:yVal>
            <c:numRef>
              <c:f>'Gráfico MRUV'!$B$2:$B$7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6-4FBB-BC0A-9E5582E9F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731623"/>
        <c:axId val="596931656"/>
      </c:scatterChart>
      <c:valAx>
        <c:axId val="1620731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31656"/>
        <c:crosses val="autoZero"/>
        <c:crossBetween val="midCat"/>
      </c:valAx>
      <c:valAx>
        <c:axId val="5969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31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76200</xdr:rowOff>
    </xdr:from>
    <xdr:to>
      <xdr:col>15</xdr:col>
      <xdr:colOff>600075</xdr:colOff>
      <xdr:row>26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171450</xdr:rowOff>
    </xdr:from>
    <xdr:to>
      <xdr:col>17</xdr:col>
      <xdr:colOff>542925</xdr:colOff>
      <xdr:row>26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965F84-7851-F745-DF70-C851C3CB1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6"/>
  <sheetViews>
    <sheetView workbookViewId="0">
      <selection activeCell="R29" sqref="R29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0.112</v>
      </c>
      <c r="B2">
        <v>10</v>
      </c>
    </row>
    <row r="3" spans="1:2">
      <c r="A3">
        <v>0.22500000000000001</v>
      </c>
      <c r="B3">
        <v>20</v>
      </c>
    </row>
    <row r="4" spans="1:2">
      <c r="A4">
        <v>0.33</v>
      </c>
      <c r="B4">
        <v>30</v>
      </c>
    </row>
    <row r="5" spans="1:2">
      <c r="A5">
        <v>0.438</v>
      </c>
      <c r="B5">
        <v>40</v>
      </c>
    </row>
    <row r="6" spans="1:2">
      <c r="A6">
        <v>0.54500000000000004</v>
      </c>
      <c r="B6">
        <v>50</v>
      </c>
    </row>
  </sheetData>
  <pageMargins left="0.511811024" right="0.511811024" top="0.78740157499999996" bottom="0.78740157499999996" header="0.31496062000000002" footer="0.31496062000000002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5AA5-3A99-5D4C-B0AD-625094F6CF92}">
  <dimension ref="A1:U21"/>
  <sheetViews>
    <sheetView workbookViewId="0">
      <selection activeCell="G21" sqref="G21"/>
    </sheetView>
  </sheetViews>
  <sheetFormatPr defaultRowHeight="15"/>
  <cols>
    <col min="1" max="2" width="8.5703125" customWidth="1"/>
    <col min="3" max="3" width="9.5703125" customWidth="1"/>
    <col min="4" max="4" width="8.85546875" customWidth="1"/>
    <col min="5" max="5" width="8.140625" bestFit="1" customWidth="1"/>
    <col min="6" max="6" width="7.85546875" customWidth="1"/>
    <col min="7" max="7" width="6.140625" customWidth="1"/>
    <col min="9" max="9" width="5.7109375" customWidth="1"/>
    <col min="14" max="18" width="10.28515625" bestFit="1" customWidth="1"/>
  </cols>
  <sheetData>
    <row r="1" spans="1:21" ht="15.75" thickBot="1">
      <c r="B1" s="15"/>
      <c r="C1" s="16"/>
      <c r="D1" s="16" t="s">
        <v>2</v>
      </c>
      <c r="E1" s="16"/>
      <c r="F1" s="17"/>
      <c r="N1" s="15"/>
      <c r="O1" s="16"/>
      <c r="P1" s="16" t="s">
        <v>2</v>
      </c>
      <c r="Q1" s="16"/>
      <c r="R1" s="17"/>
    </row>
    <row r="2" spans="1:21" ht="15.75" thickBot="1">
      <c r="A2" s="63" t="s">
        <v>3</v>
      </c>
      <c r="B2" s="60">
        <v>10</v>
      </c>
      <c r="C2" s="61">
        <v>20</v>
      </c>
      <c r="D2" s="61">
        <v>30</v>
      </c>
      <c r="E2" s="61">
        <v>40</v>
      </c>
      <c r="F2" s="62">
        <v>50</v>
      </c>
      <c r="M2" s="63" t="s">
        <v>3</v>
      </c>
      <c r="N2" s="60">
        <v>10</v>
      </c>
      <c r="O2" s="61">
        <v>20</v>
      </c>
      <c r="P2" s="61">
        <v>30</v>
      </c>
      <c r="Q2" s="61">
        <v>40</v>
      </c>
      <c r="R2" s="62">
        <v>50</v>
      </c>
    </row>
    <row r="3" spans="1:21">
      <c r="A3" s="30" t="s">
        <v>4</v>
      </c>
      <c r="B3" s="64">
        <v>0.10299999999999999</v>
      </c>
      <c r="C3" s="65">
        <v>0.22500000000000001</v>
      </c>
      <c r="D3" s="65">
        <v>0.33600000000000002</v>
      </c>
      <c r="E3" s="65">
        <v>0.41799999999999998</v>
      </c>
      <c r="F3" s="66">
        <v>0.52200000000000002</v>
      </c>
      <c r="H3" s="2" t="s">
        <v>5</v>
      </c>
      <c r="I3" s="3">
        <f>COUNT(B3:B7)</f>
        <v>5</v>
      </c>
      <c r="M3" s="30" t="s">
        <v>4</v>
      </c>
      <c r="N3" s="64">
        <v>0.13700000000000001</v>
      </c>
      <c r="O3" s="65">
        <v>0.26500000000000001</v>
      </c>
      <c r="P3" s="65">
        <v>0.40200000000000002</v>
      </c>
      <c r="Q3" s="65">
        <v>0.57899999999999996</v>
      </c>
      <c r="R3" s="66">
        <v>0.73699999999999999</v>
      </c>
      <c r="T3" s="2" t="s">
        <v>5</v>
      </c>
      <c r="U3" s="3">
        <f>COUNT(N3:N7)</f>
        <v>5</v>
      </c>
    </row>
    <row r="4" spans="1:21">
      <c r="A4" s="31" t="s">
        <v>6</v>
      </c>
      <c r="B4" s="19">
        <v>0.11600000000000001</v>
      </c>
      <c r="C4" s="11">
        <v>0.22500000000000001</v>
      </c>
      <c r="D4" s="11">
        <v>0.33500000000000002</v>
      </c>
      <c r="E4" s="11">
        <v>0.443</v>
      </c>
      <c r="F4" s="20">
        <v>0.53100000000000003</v>
      </c>
      <c r="H4" s="2" t="s">
        <v>7</v>
      </c>
      <c r="I4" s="3">
        <f>I3-1</f>
        <v>4</v>
      </c>
      <c r="M4" s="31" t="s">
        <v>6</v>
      </c>
      <c r="N4" s="19">
        <v>0.13600000000000001</v>
      </c>
      <c r="O4" s="11">
        <v>0.253</v>
      </c>
      <c r="P4" s="11">
        <v>0.40699999999999997</v>
      </c>
      <c r="Q4" s="11">
        <v>0.57099999999999995</v>
      </c>
      <c r="R4" s="20">
        <v>0.745</v>
      </c>
      <c r="T4" s="2" t="s">
        <v>7</v>
      </c>
      <c r="U4" s="3">
        <f>U3-1</f>
        <v>4</v>
      </c>
    </row>
    <row r="5" spans="1:21">
      <c r="A5" s="32" t="s">
        <v>8</v>
      </c>
      <c r="B5" s="21">
        <v>0.113</v>
      </c>
      <c r="C5" s="12">
        <v>0.22500000000000001</v>
      </c>
      <c r="D5" s="12">
        <v>0.33300000000000002</v>
      </c>
      <c r="E5" s="12">
        <v>0.442</v>
      </c>
      <c r="F5" s="22">
        <v>0.55600000000000005</v>
      </c>
      <c r="H5" s="2" t="s">
        <v>9</v>
      </c>
      <c r="I5">
        <f>SQRT(I3)</f>
        <v>2.2360679774997898</v>
      </c>
      <c r="M5" s="32" t="s">
        <v>8</v>
      </c>
      <c r="N5" s="21">
        <v>0.13700000000000001</v>
      </c>
      <c r="O5" s="12">
        <v>0.254</v>
      </c>
      <c r="P5" s="12">
        <v>0.40699999999999997</v>
      </c>
      <c r="Q5" s="12">
        <v>0.57699999999999996</v>
      </c>
      <c r="R5" s="22">
        <v>0.74099999999999999</v>
      </c>
      <c r="T5" s="2" t="s">
        <v>9</v>
      </c>
      <c r="U5">
        <f>SQRT(U3)</f>
        <v>2.2360679774997898</v>
      </c>
    </row>
    <row r="6" spans="1:21">
      <c r="A6" s="33" t="s">
        <v>10</v>
      </c>
      <c r="B6" s="23">
        <v>0.114</v>
      </c>
      <c r="C6" s="13">
        <v>0.22600000000000001</v>
      </c>
      <c r="D6" s="13">
        <v>0.33400000000000002</v>
      </c>
      <c r="E6" s="13">
        <v>0.441</v>
      </c>
      <c r="F6" s="24">
        <v>0.55800000000000005</v>
      </c>
      <c r="M6" s="33" t="s">
        <v>10</v>
      </c>
      <c r="N6" s="23">
        <v>0.13800000000000001</v>
      </c>
      <c r="O6" s="13">
        <v>0.255</v>
      </c>
      <c r="P6" s="13">
        <v>0.42099999999999999</v>
      </c>
      <c r="Q6" s="13">
        <v>0.57599999999999996</v>
      </c>
      <c r="R6" s="24">
        <v>0.74399999999999999</v>
      </c>
    </row>
    <row r="7" spans="1:21">
      <c r="A7" s="34" t="s">
        <v>11</v>
      </c>
      <c r="B7" s="25">
        <v>0.113</v>
      </c>
      <c r="C7" s="14">
        <v>0.22600000000000001</v>
      </c>
      <c r="D7" s="14">
        <v>0.313</v>
      </c>
      <c r="E7" s="14">
        <v>0.44400000000000001</v>
      </c>
      <c r="F7" s="26">
        <v>0.56000000000000005</v>
      </c>
      <c r="H7" t="s">
        <v>12</v>
      </c>
      <c r="I7">
        <v>1E-3</v>
      </c>
      <c r="M7" s="34" t="s">
        <v>11</v>
      </c>
      <c r="N7" s="25">
        <v>0.13300000000000001</v>
      </c>
      <c r="O7" s="14">
        <v>0.25600000000000001</v>
      </c>
      <c r="P7" s="14">
        <v>0.42</v>
      </c>
      <c r="Q7" s="14">
        <v>0.58199999999999996</v>
      </c>
      <c r="R7" s="26">
        <v>0.745</v>
      </c>
      <c r="T7" t="s">
        <v>12</v>
      </c>
      <c r="U7">
        <v>1E-3</v>
      </c>
    </row>
    <row r="8" spans="1:21" ht="15.75" thickBot="1">
      <c r="A8" s="35" t="s">
        <v>13</v>
      </c>
      <c r="B8" s="27">
        <f>AVERAGE(B3:B7)</f>
        <v>0.11180000000000001</v>
      </c>
      <c r="C8" s="28">
        <f>AVERAGE(C3:C7)</f>
        <v>0.22539999999999999</v>
      </c>
      <c r="D8" s="28">
        <f>AVERAGE(D3:D7)</f>
        <v>0.33019999999999999</v>
      </c>
      <c r="E8" s="28">
        <f>AVERAGE(E3:E7)</f>
        <v>0.43760000000000004</v>
      </c>
      <c r="F8" s="29">
        <f>AVERAGE(F3:F7)</f>
        <v>0.5454</v>
      </c>
      <c r="M8" s="35" t="s">
        <v>13</v>
      </c>
      <c r="N8" s="27">
        <f>AVERAGE(N3:N7)</f>
        <v>0.13620000000000002</v>
      </c>
      <c r="O8" s="28">
        <f>AVERAGE(O3:O7)</f>
        <v>0.25660000000000005</v>
      </c>
      <c r="P8" s="28">
        <f>AVERAGE(P3:P7)</f>
        <v>0.41139999999999999</v>
      </c>
      <c r="Q8" s="28">
        <f>AVERAGE(Q3:Q7)</f>
        <v>0.57699999999999996</v>
      </c>
      <c r="R8" s="29">
        <f>AVERAGE(R3:R7)</f>
        <v>0.74239999999999995</v>
      </c>
    </row>
    <row r="9" spans="1:21">
      <c r="A9" s="1" t="s">
        <v>14</v>
      </c>
      <c r="B9" s="9">
        <f>B8^(2)</f>
        <v>1.2499240000000002E-2</v>
      </c>
      <c r="C9" s="9">
        <f>C8^(2)</f>
        <v>5.0805159999999995E-2</v>
      </c>
      <c r="D9" s="9">
        <f>D8^(2)</f>
        <v>0.10903204</v>
      </c>
      <c r="E9" s="9">
        <f>E8^(2)</f>
        <v>0.19149376000000004</v>
      </c>
      <c r="F9" s="9">
        <f>F8^(2)</f>
        <v>0.29746116</v>
      </c>
      <c r="M9" s="1" t="s">
        <v>14</v>
      </c>
      <c r="N9" s="9">
        <f>N8^(2)</f>
        <v>1.8550440000000005E-2</v>
      </c>
      <c r="O9" s="9">
        <f>O8^(2)</f>
        <v>6.5843560000000023E-2</v>
      </c>
      <c r="P9" s="9">
        <f>P8^(2)</f>
        <v>0.16924995999999998</v>
      </c>
      <c r="Q9" s="9">
        <f>Q8^(2)</f>
        <v>0.33292899999999997</v>
      </c>
      <c r="R9" s="9">
        <f>R8^(2)</f>
        <v>0.55115775999999994</v>
      </c>
    </row>
    <row r="11" spans="1:21">
      <c r="A11" s="55" t="s">
        <v>15</v>
      </c>
      <c r="B11" s="36">
        <f>STDEV(B3:B7)</f>
        <v>5.069516742254635E-3</v>
      </c>
      <c r="C11" s="37">
        <f>STDEV(C3:C7)</f>
        <v>5.4772255750516665E-4</v>
      </c>
      <c r="D11" s="37">
        <f>STDEV(D3:D7)</f>
        <v>9.6798760322640582E-3</v>
      </c>
      <c r="E11" s="37">
        <f>STDEV(E3:E7)</f>
        <v>1.1013627921806702E-2</v>
      </c>
      <c r="F11" s="38">
        <f>STDEV(F3:F7)</f>
        <v>1.7601136326953457E-2</v>
      </c>
      <c r="G11" s="1" t="s">
        <v>16</v>
      </c>
      <c r="H11" s="18" t="s">
        <v>17</v>
      </c>
      <c r="K11" s="6"/>
      <c r="M11" s="55" t="s">
        <v>15</v>
      </c>
      <c r="N11" s="36">
        <f>STDEV(N3:N7)</f>
        <v>1.9235384061671362E-3</v>
      </c>
      <c r="O11" s="37">
        <f>STDEV(O3:O7)</f>
        <v>4.8270073544588723E-3</v>
      </c>
      <c r="P11" s="37">
        <f>STDEV(P3:P7)</f>
        <v>8.5615419172015896E-3</v>
      </c>
      <c r="Q11" s="37">
        <f>STDEV(Q3:Q7)</f>
        <v>4.0620192023179836E-3</v>
      </c>
      <c r="R11" s="38">
        <f>STDEV(R3:R7)</f>
        <v>3.4351128074635363E-3</v>
      </c>
      <c r="S11" s="1" t="s">
        <v>16</v>
      </c>
      <c r="T11" s="18" t="s">
        <v>17</v>
      </c>
    </row>
    <row r="12" spans="1:21">
      <c r="A12" s="56" t="s">
        <v>18</v>
      </c>
      <c r="B12" s="39">
        <f>B11/I5</f>
        <v>2.2671568097509288E-3</v>
      </c>
      <c r="C12" s="40">
        <f>C11/I5</f>
        <v>2.4494897427831806E-4</v>
      </c>
      <c r="D12" s="41">
        <f>D11/I5</f>
        <v>4.3289721643826762E-3</v>
      </c>
      <c r="E12" s="41">
        <f>E11/I5</f>
        <v>4.9254441424099044E-3</v>
      </c>
      <c r="F12" s="42">
        <f>F11/I5</f>
        <v>7.8714674616617783E-3</v>
      </c>
      <c r="G12" s="1" t="s">
        <v>16</v>
      </c>
      <c r="H12" s="18" t="s">
        <v>19</v>
      </c>
      <c r="M12" s="56" t="s">
        <v>18</v>
      </c>
      <c r="N12" s="68">
        <f>N11/U5</f>
        <v>8.6023252670426337E-4</v>
      </c>
      <c r="O12" s="69">
        <f>O11/U5</f>
        <v>2.1587033144922921E-3</v>
      </c>
      <c r="P12" s="69">
        <f>P11/U5</f>
        <v>3.8288379438153261E-3</v>
      </c>
      <c r="Q12" s="69">
        <f>Q11/U5</f>
        <v>1.8165902124584964E-3</v>
      </c>
      <c r="R12" s="70">
        <f>R11/U5</f>
        <v>1.5362291495737228E-3</v>
      </c>
      <c r="S12" s="1" t="s">
        <v>16</v>
      </c>
      <c r="T12" s="18" t="s">
        <v>19</v>
      </c>
    </row>
    <row r="13" spans="1:21">
      <c r="A13" s="56" t="s">
        <v>20</v>
      </c>
      <c r="B13" s="43">
        <v>1E-3</v>
      </c>
      <c r="C13" s="44">
        <v>1E-3</v>
      </c>
      <c r="D13" s="44">
        <v>1E-3</v>
      </c>
      <c r="E13" s="44">
        <v>1E-3</v>
      </c>
      <c r="F13" s="45">
        <v>1E-3</v>
      </c>
      <c r="G13" s="1" t="s">
        <v>16</v>
      </c>
      <c r="H13" s="18" t="s">
        <v>21</v>
      </c>
      <c r="M13" s="56" t="s">
        <v>20</v>
      </c>
      <c r="N13" s="43">
        <v>1E-3</v>
      </c>
      <c r="O13" s="44">
        <v>1E-3</v>
      </c>
      <c r="P13" s="44">
        <v>1E-3</v>
      </c>
      <c r="Q13" s="44">
        <v>1E-3</v>
      </c>
      <c r="R13" s="45">
        <v>1E-3</v>
      </c>
      <c r="S13" s="1" t="s">
        <v>16</v>
      </c>
      <c r="T13" s="18" t="s">
        <v>21</v>
      </c>
    </row>
    <row r="14" spans="1:21" ht="15.75" thickBot="1">
      <c r="A14" s="57" t="s">
        <v>22</v>
      </c>
      <c r="B14" s="46">
        <f>B12+B13</f>
        <v>3.2671568097509289E-3</v>
      </c>
      <c r="C14" s="47">
        <f t="shared" ref="C14:F14" si="0">C12+C13</f>
        <v>1.244948974278318E-3</v>
      </c>
      <c r="D14" s="47">
        <f t="shared" si="0"/>
        <v>5.3289721643826763E-3</v>
      </c>
      <c r="E14" s="47">
        <f t="shared" si="0"/>
        <v>5.9254441424099044E-3</v>
      </c>
      <c r="F14" s="48">
        <f t="shared" si="0"/>
        <v>8.8714674616617792E-3</v>
      </c>
      <c r="G14" s="1" t="s">
        <v>16</v>
      </c>
      <c r="H14" s="18" t="s">
        <v>23</v>
      </c>
      <c r="M14" s="57" t="s">
        <v>22</v>
      </c>
      <c r="N14" s="52">
        <f>N12+N13</f>
        <v>1.8602325267042634E-3</v>
      </c>
      <c r="O14" s="53">
        <f t="shared" ref="O14:R14" si="1">O12+O13</f>
        <v>3.1587033144922921E-3</v>
      </c>
      <c r="P14" s="53">
        <f t="shared" si="1"/>
        <v>4.8288379438153261E-3</v>
      </c>
      <c r="Q14" s="53">
        <f t="shared" si="1"/>
        <v>2.8165902124584964E-3</v>
      </c>
      <c r="R14" s="54">
        <f t="shared" si="1"/>
        <v>2.5362291495737229E-3</v>
      </c>
      <c r="S14" s="1" t="s">
        <v>16</v>
      </c>
      <c r="T14" s="18" t="s">
        <v>24</v>
      </c>
    </row>
    <row r="16" spans="1:21" ht="15.75" thickBot="1">
      <c r="A16" s="58" t="s">
        <v>25</v>
      </c>
      <c r="B16" s="49">
        <f>B2/B8</f>
        <v>89.445438282647572</v>
      </c>
      <c r="C16" s="50">
        <f>C2/C8</f>
        <v>88.731144631765758</v>
      </c>
      <c r="D16" s="50">
        <f>D2/D8</f>
        <v>90.854027861901884</v>
      </c>
      <c r="E16" s="50">
        <f>E2/E8</f>
        <v>91.407678244972573</v>
      </c>
      <c r="F16" s="51">
        <f>F2/F8</f>
        <v>91.675834250091683</v>
      </c>
      <c r="M16" s="58" t="s">
        <v>25</v>
      </c>
      <c r="N16" s="49">
        <f>N2/N8</f>
        <v>73.421439060205572</v>
      </c>
      <c r="O16" s="50">
        <f>O2/O8</f>
        <v>77.942322681215884</v>
      </c>
      <c r="P16" s="50">
        <f>P2/P8</f>
        <v>72.921730675741372</v>
      </c>
      <c r="Q16" s="50">
        <f>Q2/Q8</f>
        <v>69.32409012131717</v>
      </c>
      <c r="R16" s="51">
        <f>R2/R8</f>
        <v>67.349137931034491</v>
      </c>
    </row>
    <row r="17" spans="1:18" ht="15.75" thickBot="1">
      <c r="A17" s="59" t="s">
        <v>26</v>
      </c>
      <c r="B17" s="52">
        <f>(B2*B14+0.05*B8)/B9</f>
        <v>3.0611115633837964</v>
      </c>
      <c r="C17" s="53">
        <f>(C2*C14+0.05*C8)/C9</f>
        <v>0.71191547247496845</v>
      </c>
      <c r="D17" s="53">
        <f>(D2*D14+0.05*D8)/D9</f>
        <v>1.6176819669840194</v>
      </c>
      <c r="E17" s="53">
        <f>(E2*E14+0.05*E8)/E9</f>
        <v>1.3519906115812657</v>
      </c>
      <c r="F17" s="54">
        <f>(F2*F14+0.05*F8)/F9</f>
        <v>1.5828734517242149</v>
      </c>
      <c r="L17" s="5"/>
      <c r="M17" s="59" t="s">
        <v>26</v>
      </c>
      <c r="N17" s="52">
        <f>(N2*N14+0.05*N8)/N9</f>
        <v>1.3699041783937538</v>
      </c>
      <c r="O17" s="53">
        <f>(O2*O14+0.05*O8)/O9</f>
        <v>1.1543128331737504</v>
      </c>
      <c r="P17" s="53">
        <f>(P2*P14+0.05*P8)/P9</f>
        <v>0.97746042784565401</v>
      </c>
      <c r="Q17" s="53">
        <f>(Q2*Q14+0.05*Q8)/Q9</f>
        <v>0.42505641893118312</v>
      </c>
      <c r="R17" s="54">
        <f>(R2*R14+0.05*R8)/R9</f>
        <v>0.29743109754761715</v>
      </c>
    </row>
    <row r="18" spans="1:18">
      <c r="A18" s="7"/>
      <c r="B18" s="4"/>
      <c r="M18" s="7"/>
      <c r="N18" s="4"/>
    </row>
    <row r="19" spans="1:18">
      <c r="A19" s="7"/>
      <c r="B19" s="67" t="s">
        <v>27</v>
      </c>
      <c r="D19" s="8" t="s">
        <v>28</v>
      </c>
      <c r="E19" s="8"/>
      <c r="M19" s="7"/>
      <c r="N19" s="67" t="s">
        <v>27</v>
      </c>
      <c r="P19" s="8" t="s">
        <v>28</v>
      </c>
      <c r="Q19" s="8"/>
    </row>
    <row r="20" spans="1:18">
      <c r="A20" s="7"/>
      <c r="B20" s="10">
        <f>AVERAGE(B16:F16)</f>
        <v>90.4228246542759</v>
      </c>
      <c r="C20" s="1" t="s">
        <v>29</v>
      </c>
      <c r="D20" s="10">
        <f>AVERAGE(B17:F17)</f>
        <v>1.6651146132296528</v>
      </c>
      <c r="E20" t="s">
        <v>30</v>
      </c>
      <c r="M20" s="7"/>
      <c r="N20" s="10">
        <f>AVERAGE(N16:R16)</f>
        <v>72.191744093902898</v>
      </c>
      <c r="O20" s="1" t="s">
        <v>29</v>
      </c>
      <c r="P20" s="10">
        <f>AVERAGE(N17:R17)</f>
        <v>0.84483299117839172</v>
      </c>
      <c r="Q20" t="s">
        <v>30</v>
      </c>
    </row>
    <row r="21" spans="1:18">
      <c r="A21" s="7"/>
      <c r="B2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2148-60E9-428F-8461-9BAAD7F5EA74}">
  <dimension ref="A1:W26"/>
  <sheetViews>
    <sheetView tabSelected="1" workbookViewId="0">
      <selection activeCell="N15" sqref="N15"/>
    </sheetView>
  </sheetViews>
  <sheetFormatPr defaultRowHeight="15"/>
  <cols>
    <col min="1" max="2" width="8.5703125" customWidth="1"/>
    <col min="3" max="3" width="12.7109375" customWidth="1"/>
    <col min="4" max="4" width="8.85546875" customWidth="1"/>
    <col min="5" max="5" width="8.140625" bestFit="1" customWidth="1"/>
    <col min="6" max="6" width="7.85546875" customWidth="1"/>
    <col min="7" max="7" width="9.7109375" customWidth="1"/>
    <col min="9" max="9" width="5.7109375" customWidth="1"/>
    <col min="14" max="18" width="10.28515625" bestFit="1" customWidth="1"/>
  </cols>
  <sheetData>
    <row r="1" spans="1:23">
      <c r="B1" s="15"/>
      <c r="C1" s="16"/>
      <c r="D1" s="16" t="s">
        <v>2</v>
      </c>
      <c r="E1" s="16"/>
      <c r="F1" s="17"/>
      <c r="G1" s="17"/>
      <c r="O1" t="s">
        <v>31</v>
      </c>
      <c r="P1" s="75"/>
      <c r="Q1" s="75"/>
      <c r="R1" s="75"/>
      <c r="S1" s="75"/>
      <c r="T1" s="75"/>
    </row>
    <row r="2" spans="1:23">
      <c r="A2" s="63" t="s">
        <v>3</v>
      </c>
      <c r="B2" s="60">
        <v>10</v>
      </c>
      <c r="C2" s="61">
        <v>20</v>
      </c>
      <c r="D2" s="61">
        <v>30</v>
      </c>
      <c r="E2" s="61">
        <v>40</v>
      </c>
      <c r="F2" s="62">
        <v>50</v>
      </c>
      <c r="G2" s="62">
        <v>60</v>
      </c>
      <c r="J2" t="s">
        <v>32</v>
      </c>
      <c r="N2" s="78"/>
      <c r="O2" s="79" t="s">
        <v>33</v>
      </c>
      <c r="P2" s="79">
        <f>(2*B2)/B9</f>
        <v>161.41528925619838</v>
      </c>
      <c r="Q2" s="79"/>
      <c r="R2" s="79"/>
      <c r="S2" s="79"/>
      <c r="T2" s="79"/>
      <c r="U2" s="78"/>
      <c r="V2" s="78"/>
    </row>
    <row r="3" spans="1:23">
      <c r="A3" s="30" t="s">
        <v>4</v>
      </c>
      <c r="B3" s="64">
        <v>0.35099999999999998</v>
      </c>
      <c r="C3" s="65">
        <v>0.49199999999999999</v>
      </c>
      <c r="D3" s="65">
        <v>0.60899999999999999</v>
      </c>
      <c r="E3" s="65">
        <v>0.69399999999999995</v>
      </c>
      <c r="F3" s="66">
        <v>0.76700000000000002</v>
      </c>
      <c r="G3" s="66">
        <v>0.84299999999999997</v>
      </c>
      <c r="J3" s="2" t="s">
        <v>5</v>
      </c>
      <c r="K3" s="3">
        <f>COUNT(B3:B7)</f>
        <v>5</v>
      </c>
      <c r="N3" s="78"/>
      <c r="O3" s="79" t="s">
        <v>34</v>
      </c>
      <c r="P3" s="79">
        <f>(2*C2)/C9</f>
        <v>162.8536121908306</v>
      </c>
      <c r="Q3" s="79"/>
      <c r="S3" s="79"/>
      <c r="T3" s="79"/>
      <c r="U3" s="78"/>
      <c r="V3" s="80"/>
      <c r="W3" s="3"/>
    </row>
    <row r="4" spans="1:23">
      <c r="A4" s="31" t="s">
        <v>6</v>
      </c>
      <c r="B4" s="19">
        <v>0.35399999999999998</v>
      </c>
      <c r="C4" s="11">
        <v>0.5</v>
      </c>
      <c r="D4" s="11">
        <v>0.60399999999999998</v>
      </c>
      <c r="E4" s="11">
        <v>0.68600000000000005</v>
      </c>
      <c r="F4" s="20">
        <v>0.76500000000000001</v>
      </c>
      <c r="G4" s="20">
        <v>0.84</v>
      </c>
      <c r="J4" s="2" t="s">
        <v>7</v>
      </c>
      <c r="K4" s="3">
        <f>K3-1</f>
        <v>4</v>
      </c>
      <c r="N4" s="78"/>
      <c r="O4" s="79" t="s">
        <v>35</v>
      </c>
      <c r="P4" s="79">
        <f>(2*D2)/D9</f>
        <v>163.49057166222281</v>
      </c>
      <c r="Q4" s="79"/>
      <c r="R4" s="79"/>
      <c r="S4" s="79"/>
      <c r="T4" s="79"/>
      <c r="U4" s="78"/>
      <c r="V4" s="80"/>
      <c r="W4" s="3"/>
    </row>
    <row r="5" spans="1:23">
      <c r="A5" s="32" t="s">
        <v>8</v>
      </c>
      <c r="B5" s="21">
        <v>0.35399999999999998</v>
      </c>
      <c r="C5" s="12">
        <v>0.49199999999999999</v>
      </c>
      <c r="D5" s="12">
        <v>0.60099999999999998</v>
      </c>
      <c r="E5" s="12">
        <v>0.69199999999999995</v>
      </c>
      <c r="F5" s="22">
        <v>0.76200000000000001</v>
      </c>
      <c r="G5" s="22">
        <v>0.83899999999999997</v>
      </c>
      <c r="J5" s="2" t="s">
        <v>9</v>
      </c>
      <c r="K5">
        <f>SQRT(K3)</f>
        <v>2.2360679774997898</v>
      </c>
      <c r="N5" s="78"/>
      <c r="O5" s="79" t="s">
        <v>36</v>
      </c>
      <c r="P5" s="79">
        <f>(2*E2)/E9</f>
        <v>168.03192606595249</v>
      </c>
      <c r="Q5" s="79"/>
      <c r="R5" s="79"/>
      <c r="S5" s="79"/>
      <c r="T5" s="79"/>
      <c r="U5" s="78"/>
      <c r="V5" s="80"/>
    </row>
    <row r="6" spans="1:23">
      <c r="A6" s="33" t="s">
        <v>10</v>
      </c>
      <c r="B6" s="23">
        <v>0.35199999999999998</v>
      </c>
      <c r="C6" s="13">
        <v>0.497</v>
      </c>
      <c r="D6" s="13">
        <v>0.60499999999999998</v>
      </c>
      <c r="E6" s="13">
        <v>0.68600000000000005</v>
      </c>
      <c r="F6" s="24">
        <v>0.76100000000000001</v>
      </c>
      <c r="G6" s="24">
        <v>0.83399999999999996</v>
      </c>
      <c r="N6" s="78"/>
      <c r="O6" s="79" t="s">
        <v>37</v>
      </c>
      <c r="P6" s="79">
        <f>(2*F2)/F9</f>
        <v>171.77142719725711</v>
      </c>
      <c r="Q6" s="79"/>
      <c r="R6" s="79"/>
      <c r="S6" s="79"/>
      <c r="T6" s="79"/>
      <c r="U6" s="78"/>
      <c r="V6" s="78"/>
    </row>
    <row r="7" spans="1:23">
      <c r="A7" s="34" t="s">
        <v>11</v>
      </c>
      <c r="B7" s="25">
        <v>0.34899999999999998</v>
      </c>
      <c r="C7" s="14">
        <v>0.497</v>
      </c>
      <c r="D7" s="14">
        <v>0.61</v>
      </c>
      <c r="E7" s="14">
        <v>0.69199999999999995</v>
      </c>
      <c r="F7" s="26">
        <v>0.76</v>
      </c>
      <c r="G7" s="26">
        <v>0.83799999999999997</v>
      </c>
      <c r="J7" t="s">
        <v>12</v>
      </c>
      <c r="K7">
        <v>1E-3</v>
      </c>
      <c r="N7" s="78"/>
      <c r="O7" s="79" t="s">
        <v>38</v>
      </c>
      <c r="P7" s="79">
        <f>(2*G2)/G9</f>
        <v>170.55497907972625</v>
      </c>
      <c r="Q7" s="79"/>
      <c r="R7" s="79"/>
      <c r="S7" s="79"/>
      <c r="T7" s="79"/>
      <c r="U7" s="78"/>
      <c r="V7" s="78"/>
    </row>
    <row r="8" spans="1:23">
      <c r="A8" s="71" t="s">
        <v>13</v>
      </c>
      <c r="B8" s="72">
        <f>AVERAGE(B3:B7)</f>
        <v>0.35199999999999998</v>
      </c>
      <c r="C8" s="73">
        <f>AVERAGE(C3:C7)</f>
        <v>0.49559999999999993</v>
      </c>
      <c r="D8" s="73">
        <f>AVERAGE(D3:D7)</f>
        <v>0.60580000000000001</v>
      </c>
      <c r="E8" s="73">
        <f>AVERAGE(E3:E7)</f>
        <v>0.69000000000000006</v>
      </c>
      <c r="F8" s="74">
        <f>AVERAGE(F3:F7)</f>
        <v>0.76300000000000012</v>
      </c>
      <c r="G8" s="74">
        <f>AVERAGE(G3:G7)</f>
        <v>0.83879999999999999</v>
      </c>
      <c r="N8" s="78"/>
      <c r="O8" s="79"/>
      <c r="P8" s="81"/>
      <c r="Q8" s="81"/>
      <c r="R8" s="81"/>
      <c r="S8" s="81"/>
      <c r="T8" s="81"/>
      <c r="U8" s="78"/>
      <c r="V8" s="78"/>
    </row>
    <row r="9" spans="1:23">
      <c r="A9" s="1" t="s">
        <v>14</v>
      </c>
      <c r="B9" s="9">
        <f>B8^(2)</f>
        <v>0.12390399999999999</v>
      </c>
      <c r="C9" s="9">
        <f>C8^(2)</f>
        <v>0.24561935999999993</v>
      </c>
      <c r="D9" s="9">
        <f>D8^(2)</f>
        <v>0.36699364000000001</v>
      </c>
      <c r="E9" s="9">
        <f>E8^(2)</f>
        <v>0.47610000000000008</v>
      </c>
      <c r="F9" s="9">
        <f>F8^(2)</f>
        <v>0.58216900000000016</v>
      </c>
      <c r="G9" s="9">
        <f>G8^(2)</f>
        <v>0.70358544000000001</v>
      </c>
      <c r="N9" s="78"/>
      <c r="O9" s="79" t="s">
        <v>39</v>
      </c>
      <c r="P9" s="82"/>
      <c r="Q9" s="82"/>
      <c r="R9" s="82"/>
      <c r="S9" s="82"/>
      <c r="T9" s="82"/>
      <c r="U9" s="78"/>
      <c r="V9" s="78"/>
    </row>
    <row r="10" spans="1:23">
      <c r="N10" s="78"/>
      <c r="O10" s="78">
        <f>AVERAGE(P2:P7)</f>
        <v>166.3529675753646</v>
      </c>
      <c r="P10" s="78"/>
      <c r="Q10" s="78"/>
      <c r="R10" s="78"/>
      <c r="S10" s="78"/>
      <c r="T10" s="78"/>
      <c r="U10" s="78"/>
      <c r="V10" s="78"/>
    </row>
    <row r="11" spans="1:23">
      <c r="A11" s="55" t="s">
        <v>15</v>
      </c>
      <c r="B11" s="36">
        <f>STDEV(B3:B7)</f>
        <v>2.1213203435596446E-3</v>
      </c>
      <c r="C11" s="37">
        <f>STDEV(C3:C7)</f>
        <v>3.5071355833500395E-3</v>
      </c>
      <c r="D11" s="37">
        <f>STDEV(D3:D7)</f>
        <v>3.7013511046643526E-3</v>
      </c>
      <c r="E11" s="37">
        <f>STDEV(E3:E7)</f>
        <v>3.7416573867738853E-3</v>
      </c>
      <c r="F11" s="38">
        <f>STDEV(F3:F7)</f>
        <v>2.9154759474226528E-3</v>
      </c>
      <c r="G11" s="38">
        <f>STDEV(G3:G7)</f>
        <v>3.2710854467592281E-3</v>
      </c>
      <c r="H11" t="s">
        <v>40</v>
      </c>
      <c r="I11" s="1" t="s">
        <v>16</v>
      </c>
      <c r="J11" s="18" t="s">
        <v>17</v>
      </c>
      <c r="M11" s="6"/>
      <c r="N11" s="78"/>
      <c r="O11" s="79"/>
      <c r="P11" s="83"/>
      <c r="Q11" s="83"/>
      <c r="R11" s="83"/>
      <c r="S11" s="83"/>
      <c r="T11" s="83"/>
      <c r="U11" s="79"/>
      <c r="V11" s="18"/>
    </row>
    <row r="12" spans="1:23">
      <c r="A12" s="56" t="s">
        <v>18</v>
      </c>
      <c r="B12" s="39">
        <f>B11/K5</f>
        <v>9.4868329805051469E-4</v>
      </c>
      <c r="C12" s="40">
        <f>C11/K5</f>
        <v>1.5684387141358135E-3</v>
      </c>
      <c r="D12" s="41">
        <f>D11/K5</f>
        <v>1.6552945357246863E-3</v>
      </c>
      <c r="E12" s="41">
        <f>E11/K5</f>
        <v>1.6733200530681259E-3</v>
      </c>
      <c r="F12" s="42">
        <f>F11/K5</f>
        <v>1.3038404810405309E-3</v>
      </c>
      <c r="G12" s="42">
        <f>G11/K5</f>
        <v>1.4628738838327806E-3</v>
      </c>
      <c r="H12" t="s">
        <v>41</v>
      </c>
      <c r="I12" s="1" t="s">
        <v>16</v>
      </c>
      <c r="J12" s="18" t="s">
        <v>19</v>
      </c>
      <c r="N12" s="78"/>
      <c r="O12" s="79"/>
      <c r="P12" s="81"/>
      <c r="Q12" s="81"/>
      <c r="R12" s="81"/>
      <c r="S12" s="81"/>
      <c r="T12" s="81"/>
      <c r="U12" s="79"/>
      <c r="V12" s="18"/>
    </row>
    <row r="13" spans="1:23">
      <c r="A13" s="56" t="s">
        <v>20</v>
      </c>
      <c r="B13" s="43">
        <v>1E-3</v>
      </c>
      <c r="C13" s="44">
        <v>1E-3</v>
      </c>
      <c r="D13" s="44">
        <v>1E-3</v>
      </c>
      <c r="E13" s="44">
        <v>1E-3</v>
      </c>
      <c r="F13" s="45">
        <v>1E-3</v>
      </c>
      <c r="G13" s="45">
        <v>1E-3</v>
      </c>
      <c r="H13" t="s">
        <v>42</v>
      </c>
      <c r="I13" s="1" t="s">
        <v>16</v>
      </c>
      <c r="J13" s="18" t="s">
        <v>21</v>
      </c>
      <c r="N13" s="78"/>
      <c r="O13" s="79"/>
      <c r="P13" s="79"/>
      <c r="Q13" s="79"/>
      <c r="R13" s="79"/>
      <c r="S13" s="79"/>
      <c r="T13" s="79"/>
      <c r="U13" s="79"/>
      <c r="V13" s="18"/>
    </row>
    <row r="14" spans="1:23">
      <c r="A14" s="57" t="s">
        <v>22</v>
      </c>
      <c r="B14" s="46">
        <f>B12+B13</f>
        <v>1.9486832980505147E-3</v>
      </c>
      <c r="C14" s="47">
        <f t="shared" ref="C14:F14" si="0">C12+C13</f>
        <v>2.5684387141358136E-3</v>
      </c>
      <c r="D14" s="47">
        <f t="shared" si="0"/>
        <v>2.6552945357246863E-3</v>
      </c>
      <c r="E14" s="47">
        <f t="shared" si="0"/>
        <v>2.6733200530681261E-3</v>
      </c>
      <c r="F14" s="48">
        <f t="shared" si="0"/>
        <v>2.3038404810405309E-3</v>
      </c>
      <c r="G14" s="48">
        <f>G12+G13</f>
        <v>2.4628738838327804E-3</v>
      </c>
      <c r="H14" t="s">
        <v>42</v>
      </c>
      <c r="I14" s="1" t="s">
        <v>16</v>
      </c>
      <c r="J14" s="18" t="s">
        <v>23</v>
      </c>
      <c r="N14" s="78" t="s">
        <v>43</v>
      </c>
      <c r="O14" s="79"/>
      <c r="P14" s="81"/>
      <c r="Q14" s="81"/>
      <c r="R14" s="81"/>
      <c r="S14" s="81"/>
      <c r="T14" s="81"/>
      <c r="U14" s="79"/>
      <c r="V14" s="18"/>
    </row>
    <row r="15" spans="1:23">
      <c r="N15" s="78"/>
      <c r="O15" s="78"/>
      <c r="P15" s="78"/>
      <c r="Q15" s="78"/>
      <c r="R15" s="78"/>
      <c r="S15" s="78"/>
      <c r="T15" s="78"/>
      <c r="U15" s="78"/>
      <c r="V15" s="78"/>
    </row>
    <row r="16" spans="1:23">
      <c r="A16" s="58" t="s">
        <v>25</v>
      </c>
      <c r="B16" s="49">
        <f>B2/B8</f>
        <v>28.40909090909091</v>
      </c>
      <c r="C16" s="50">
        <f>C2/C8</f>
        <v>40.355125100887818</v>
      </c>
      <c r="D16" s="50">
        <f>D2/D8</f>
        <v>49.521294156487286</v>
      </c>
      <c r="E16" s="50">
        <f>E2/E8</f>
        <v>57.971014492753618</v>
      </c>
      <c r="F16" s="51">
        <f>F2/F8</f>
        <v>65.530799475753597</v>
      </c>
      <c r="G16" s="51">
        <f>G2/G8</f>
        <v>71.530758226037193</v>
      </c>
      <c r="N16" s="78"/>
      <c r="O16" s="79"/>
      <c r="P16" s="84"/>
      <c r="Q16" s="84"/>
      <c r="R16" s="84"/>
      <c r="S16" s="84"/>
      <c r="T16" s="84"/>
      <c r="U16" s="78"/>
      <c r="V16" s="78"/>
    </row>
    <row r="17" spans="1:22">
      <c r="A17" s="59" t="s">
        <v>26</v>
      </c>
      <c r="B17" s="52">
        <f>(B2*B14+0.05*B8)/B9</f>
        <v>0.29931909365722781</v>
      </c>
      <c r="C17" s="53">
        <f>(C2*C14+0.05*C8)/C9</f>
        <v>0.31002757389611424</v>
      </c>
      <c r="D17" s="53">
        <f>(D2*D14+0.05*D8)/D9</f>
        <v>0.29959330104941484</v>
      </c>
      <c r="E17" s="53">
        <f>(E2*E14+0.05*E8)/E9</f>
        <v>0.29706532686982784</v>
      </c>
      <c r="F17" s="54">
        <f>(F2*F14+0.05*F8)/F9</f>
        <v>0.26339778320732726</v>
      </c>
      <c r="G17" s="54">
        <f>(G2*G14+0.05*G8)/G9</f>
        <v>0.26963666705491635</v>
      </c>
      <c r="N17" s="85"/>
      <c r="O17" s="79"/>
      <c r="P17" s="81"/>
      <c r="Q17" s="81"/>
      <c r="R17" s="81"/>
      <c r="S17" s="81"/>
      <c r="T17" s="81"/>
      <c r="U17" s="78"/>
      <c r="V17" s="78"/>
    </row>
    <row r="18" spans="1:22">
      <c r="A18" s="7"/>
      <c r="B18" s="4"/>
      <c r="N18" s="78"/>
      <c r="O18" s="86"/>
      <c r="P18" s="87"/>
      <c r="Q18" s="78"/>
      <c r="R18" s="78"/>
      <c r="S18" s="78"/>
      <c r="T18" s="78"/>
      <c r="U18" s="78"/>
      <c r="V18" s="78"/>
    </row>
    <row r="19" spans="1:22">
      <c r="A19" s="7"/>
      <c r="B19" s="67" t="s">
        <v>27</v>
      </c>
      <c r="D19" s="8" t="s">
        <v>28</v>
      </c>
      <c r="E19" s="8"/>
      <c r="N19" s="78"/>
      <c r="O19" s="86"/>
      <c r="P19" s="88"/>
      <c r="Q19" s="78"/>
      <c r="R19" s="78"/>
      <c r="S19" s="78"/>
      <c r="T19" s="78"/>
      <c r="U19" s="78"/>
      <c r="V19" s="78"/>
    </row>
    <row r="20" spans="1:22">
      <c r="A20" s="7"/>
      <c r="B20" s="10">
        <f>AVERAGE(B16:G16)</f>
        <v>52.219680393501733</v>
      </c>
      <c r="C20" s="1" t="s">
        <v>29</v>
      </c>
      <c r="D20" s="10">
        <f>AVERAGE(B17:G17)</f>
        <v>0.28983995762247144</v>
      </c>
      <c r="E20" t="s">
        <v>30</v>
      </c>
      <c r="N20" s="78"/>
      <c r="O20" s="86"/>
      <c r="P20" s="84"/>
      <c r="Q20" s="79"/>
      <c r="R20" s="84"/>
      <c r="S20" s="78"/>
      <c r="T20" s="78"/>
      <c r="U20" s="78"/>
      <c r="V20" s="78"/>
    </row>
    <row r="21" spans="1:22">
      <c r="A21" s="7" t="s">
        <v>44</v>
      </c>
      <c r="B21" s="4"/>
      <c r="N21" s="78"/>
      <c r="O21" s="78"/>
      <c r="P21" s="78"/>
      <c r="Q21" s="78"/>
      <c r="R21" s="78"/>
      <c r="S21" s="78"/>
      <c r="T21" s="78"/>
      <c r="U21" s="78"/>
      <c r="V21" s="78"/>
    </row>
    <row r="22" spans="1:22">
      <c r="A22" s="58" t="s">
        <v>25</v>
      </c>
      <c r="B22" s="49">
        <f>2*B16</f>
        <v>56.81818181818182</v>
      </c>
      <c r="C22" s="49">
        <f>2*C16</f>
        <v>80.710250201775636</v>
      </c>
      <c r="D22" s="49">
        <f t="shared" ref="C22:G22" si="1">2*D16</f>
        <v>99.042588312974573</v>
      </c>
      <c r="E22" s="49">
        <f t="shared" si="1"/>
        <v>115.94202898550724</v>
      </c>
      <c r="F22" s="49">
        <f t="shared" si="1"/>
        <v>131.06159895150719</v>
      </c>
      <c r="G22" s="49">
        <f t="shared" si="1"/>
        <v>143.06151645207439</v>
      </c>
      <c r="N22" s="78"/>
      <c r="O22" s="78"/>
      <c r="P22" s="78"/>
      <c r="Q22" s="78"/>
      <c r="R22" s="78"/>
      <c r="S22" s="78"/>
      <c r="T22" s="78"/>
      <c r="U22" s="78"/>
      <c r="V22" s="78"/>
    </row>
    <row r="23" spans="1:22">
      <c r="A23" s="59" t="s">
        <v>26</v>
      </c>
      <c r="B23" s="52">
        <f>2*B17</f>
        <v>0.59863818731445562</v>
      </c>
      <c r="C23" s="52">
        <f t="shared" ref="C23:G23" si="2">2*C17</f>
        <v>0.62005514779222848</v>
      </c>
      <c r="D23" s="52">
        <f t="shared" si="2"/>
        <v>0.59918660209882968</v>
      </c>
      <c r="E23" s="52">
        <f t="shared" si="2"/>
        <v>0.59413065373965568</v>
      </c>
      <c r="F23" s="52">
        <f t="shared" si="2"/>
        <v>0.52679556641465453</v>
      </c>
      <c r="G23" s="52">
        <f t="shared" si="2"/>
        <v>0.53927333410983269</v>
      </c>
    </row>
    <row r="24" spans="1:22">
      <c r="A24" s="7"/>
      <c r="B24" s="4"/>
      <c r="J24" s="76" t="s">
        <v>45</v>
      </c>
    </row>
    <row r="25" spans="1:22">
      <c r="A25" s="7"/>
      <c r="B25" s="67" t="s">
        <v>27</v>
      </c>
      <c r="D25" s="8" t="s">
        <v>28</v>
      </c>
      <c r="E25" s="8"/>
    </row>
    <row r="26" spans="1:22">
      <c r="A26" s="7"/>
      <c r="B26" s="10">
        <f>AVERAGE(B22:G22)</f>
        <v>104.43936078700347</v>
      </c>
      <c r="C26" s="1" t="s">
        <v>29</v>
      </c>
      <c r="D26" s="10">
        <f>AVERAGE(B23:G23)</f>
        <v>0.57967991524494289</v>
      </c>
      <c r="E26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707C-B5D5-4C2A-A1FC-3C977A1FC7AA}">
  <sheetPr>
    <pageSetUpPr fitToPage="1"/>
  </sheetPr>
  <dimension ref="A1:B8"/>
  <sheetViews>
    <sheetView workbookViewId="0">
      <selection sqref="A1:B7"/>
    </sheetView>
  </sheetViews>
  <sheetFormatPr defaultRowHeight="15"/>
  <sheetData>
    <row r="1" spans="1:2">
      <c r="A1" t="s">
        <v>1</v>
      </c>
      <c r="B1" t="s">
        <v>0</v>
      </c>
    </row>
    <row r="2" spans="1:2">
      <c r="A2">
        <v>0.35199999999999998</v>
      </c>
      <c r="B2">
        <v>10</v>
      </c>
    </row>
    <row r="3" spans="1:2">
      <c r="A3">
        <v>0.496</v>
      </c>
      <c r="B3">
        <v>20</v>
      </c>
    </row>
    <row r="4" spans="1:2">
      <c r="A4">
        <v>0.60599999999999998</v>
      </c>
      <c r="B4">
        <v>30</v>
      </c>
    </row>
    <row r="5" spans="1:2">
      <c r="A5">
        <v>0.69</v>
      </c>
      <c r="B5">
        <v>40</v>
      </c>
    </row>
    <row r="6" spans="1:2">
      <c r="A6">
        <v>0.76300000000000001</v>
      </c>
      <c r="B6">
        <v>50</v>
      </c>
    </row>
    <row r="7" spans="1:2">
      <c r="A7">
        <v>0.83899999999999997</v>
      </c>
      <c r="B7">
        <v>60</v>
      </c>
    </row>
    <row r="8" spans="1:2">
      <c r="A8" s="77"/>
    </row>
  </sheetData>
  <pageMargins left="0.511811024" right="0.511811024" top="0.78740157499999996" bottom="0.78740157499999996" header="0.31496062000000002" footer="0.31496062000000002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Victor</dc:creator>
  <cp:keywords/>
  <dc:description/>
  <cp:lastModifiedBy/>
  <cp:revision/>
  <dcterms:created xsi:type="dcterms:W3CDTF">2022-07-11T20:11:08Z</dcterms:created>
  <dcterms:modified xsi:type="dcterms:W3CDTF">2022-08-01T23:24:22Z</dcterms:modified>
  <cp:category/>
  <cp:contentStatus/>
</cp:coreProperties>
</file>