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ariss/PycharmProjects/e-vrp/evrp/data/"/>
    </mc:Choice>
  </mc:AlternateContent>
  <xr:revisionPtr revIDLastSave="0" documentId="13_ncr:40009_{5BD10262-8EDC-5C40-B064-6255B246BAFF}" xr6:coauthVersionLast="46" xr6:coauthVersionMax="46" xr10:uidLastSave="{00000000-0000-0000-0000-000000000000}"/>
  <bookViews>
    <workbookView xWindow="-3220" yWindow="-21620" windowWidth="27640" windowHeight="16940" activeTab="1"/>
  </bookViews>
  <sheets>
    <sheet name="vehicle_parameters" sheetId="1" r:id="rId1"/>
    <sheet name="energy_prices" sheetId="2" r:id="rId2"/>
  </sheets>
  <calcPr calcId="0"/>
</workbook>
</file>

<file path=xl/calcChain.xml><?xml version="1.0" encoding="utf-8"?>
<calcChain xmlns="http://schemas.openxmlformats.org/spreadsheetml/2006/main">
  <c r="AN18" i="2" l="1"/>
  <c r="AN17" i="2"/>
  <c r="AN16" i="2"/>
  <c r="AN15" i="2"/>
  <c r="AK20" i="2"/>
  <c r="AG20" i="2"/>
  <c r="AI19" i="2"/>
  <c r="AI18" i="2"/>
  <c r="AI17" i="2"/>
  <c r="AI16" i="2"/>
  <c r="AI15" i="2"/>
  <c r="AE17" i="2"/>
  <c r="AE18" i="2"/>
  <c r="AE19" i="2"/>
  <c r="AE15" i="2"/>
  <c r="AE16" i="2"/>
  <c r="AA20" i="2"/>
  <c r="AA23" i="2"/>
  <c r="AA21" i="2"/>
  <c r="AA22" i="2"/>
  <c r="AA17" i="2"/>
  <c r="AA15" i="2"/>
  <c r="AA16" i="2"/>
  <c r="C5" i="1"/>
  <c r="C6" i="1"/>
  <c r="C7" i="1"/>
  <c r="C3" i="1"/>
  <c r="C2" i="1"/>
  <c r="C4" i="1"/>
  <c r="C8" i="1"/>
  <c r="C10" i="1"/>
</calcChain>
</file>

<file path=xl/sharedStrings.xml><?xml version="1.0" encoding="utf-8"?>
<sst xmlns="http://schemas.openxmlformats.org/spreadsheetml/2006/main" count="187" uniqueCount="79">
  <si>
    <t>vehicle_type_id</t>
  </si>
  <si>
    <t>r</t>
  </si>
  <si>
    <t>v</t>
  </si>
  <si>
    <t>cc</t>
  </si>
  <si>
    <t>co</t>
  </si>
  <si>
    <t>cm</t>
  </si>
  <si>
    <t>cy</t>
  </si>
  <si>
    <t>QMAX</t>
  </si>
  <si>
    <t>EMIN</t>
  </si>
  <si>
    <t>EMAX</t>
  </si>
  <si>
    <t>PMAX</t>
  </si>
  <si>
    <t>EV Class 8: Tesla Semi 500 miles</t>
  </si>
  <si>
    <t>[kWh/km] Electric consumption per unit distance</t>
  </si>
  <si>
    <t>[$/km] Amortized vehicle maintenance cost</t>
  </si>
  <si>
    <t>[$/kWh] Nominal cycle cost to minimize V2G actions</t>
  </si>
  <si>
    <t>[kg] Maximum payload limit for all vehicles</t>
  </si>
  <si>
    <t>[kWh] Minimum EV battery SOE limit</t>
  </si>
  <si>
    <t>[kWh] Maximum EV battery SOE limit</t>
  </si>
  <si>
    <t>[kW] EV inverter size limiting charge and discharge</t>
  </si>
  <si>
    <t>Source</t>
  </si>
  <si>
    <t>https://www.tesla.com/semi</t>
  </si>
  <si>
    <t>km/mile</t>
  </si>
  <si>
    <t>t_S/hour</t>
  </si>
  <si>
    <t>Amortization periods</t>
  </si>
  <si>
    <t>Vehicle years</t>
  </si>
  <si>
    <t>Annual discount rate</t>
  </si>
  <si>
    <t>https://www.trucks.com/2019/09/05/everything-we-know-about-the-tesla-semi-truck/</t>
  </si>
  <si>
    <t>kg/lb</t>
  </si>
  <si>
    <t>https://seekingalpha.com/instablog/227454-john-petersen/2323012-data-on-class-8-tractor-trailer-combination-weights</t>
  </si>
  <si>
    <t>[km/time] Vehicle average speed for vehicle</t>
  </si>
  <si>
    <t>https://www.paragonrouting.com/en-us/blog/post/want-optimize-your-fleet-know-your-average-trucking-cost-mile/</t>
  </si>
  <si>
    <t>https://electrek.co/2020/06/06/tesla-battery-degradation-replacement/</t>
  </si>
  <si>
    <t>Degradation %</t>
  </si>
  <si>
    <t>[$/time] Vehicle operating cost (wages)</t>
  </si>
  <si>
    <t>[$/vehicle/horizon] Amortized capital cost for purchasing a vehicle</t>
  </si>
  <si>
    <t>Timestep Size (hrs)</t>
  </si>
  <si>
    <t>Time Horizon (T)</t>
  </si>
  <si>
    <t>Utility</t>
  </si>
  <si>
    <t>Southern California Edison</t>
  </si>
  <si>
    <t>Tariff Library</t>
  </si>
  <si>
    <t>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</t>
  </si>
  <si>
    <t>Fixed Energy Price</t>
  </si>
  <si>
    <t>Time-of-Use (TOU) Energy Price</t>
  </si>
  <si>
    <t>Schedule</t>
  </si>
  <si>
    <t>GS-1: General Service, Non-Demand</t>
  </si>
  <si>
    <t>TOU-GS-1 Option E: Time-of-Use General Service</t>
  </si>
  <si>
    <t>TOU-GS-1 Option D: Time-of-Use General Service</t>
  </si>
  <si>
    <t>TOU-GS-1-RTP Option D: General Service, Small, Real-Time Pricing</t>
  </si>
  <si>
    <t>TOU-EV-7 Option E: Time-of-Use General Service Electric Vehicle Charging</t>
  </si>
  <si>
    <t>TOU-EV-7 Option D: Time-of-Use General Service Electric Vehicle Charging</t>
  </si>
  <si>
    <t>Effective</t>
  </si>
  <si>
    <t>Service Voltage</t>
  </si>
  <si>
    <t>&lt;2kV</t>
  </si>
  <si>
    <t>Size</t>
  </si>
  <si>
    <t>&lt;20kW</t>
  </si>
  <si>
    <t>Time</t>
  </si>
  <si>
    <t>Timestep</t>
  </si>
  <si>
    <t>Summer Rate ($/kWh)</t>
  </si>
  <si>
    <t>Weekday Summer Rate ($/kWh)</t>
  </si>
  <si>
    <t>Hot Summer (&gt;=91) Weekday Rate ($/kWh)</t>
  </si>
  <si>
    <t>Winter Rate ($/kWh)</t>
  </si>
  <si>
    <t>Demand Charge ($/kW)</t>
  </si>
  <si>
    <t>Facilities+On-Peak</t>
  </si>
  <si>
    <t>Weekday Winter Rate ($/kWh)</t>
  </si>
  <si>
    <t>Facilities+Mid-Peak</t>
  </si>
  <si>
    <t>20kW-500kW</t>
  </si>
  <si>
    <t>TOU-EV-8: GENERAL SERVICE TIME-OF-USE
 ELECTRIC VEHICLE CHARGING - DEMAND METERED</t>
  </si>
  <si>
    <t>https://www.pge.com/tariffs/index.page</t>
  </si>
  <si>
    <t>Pacific Gas &amp; Electric</t>
  </si>
  <si>
    <t>BEV-1: Business Electric Vehicles</t>
  </si>
  <si>
    <t>&lt;100kW</t>
  </si>
  <si>
    <t>Rate ($/kWh)</t>
  </si>
  <si>
    <t>Subscription Charge</t>
  </si>
  <si>
    <t>&gt;100kW</t>
  </si>
  <si>
    <t>BEV-2: Business Electric Vehicles</t>
  </si>
  <si>
    <t>San Diego Gas &amp; Electric</t>
  </si>
  <si>
    <t>https://www.sdge.com/rates-and-regulations/current-and-effective-tariffs</t>
  </si>
  <si>
    <t>&lt;500kW</t>
  </si>
  <si>
    <t>TOU-M: Bundled EV 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</si>
</sst>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0_);[Red]\(&quot;$&quot;#,##0.0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20" fillId="0" borderId="0" xfId="0" applyNumberFormat="1" applyFont="1"/>
    <xf numFmtId="0" fontId="18" fillId="0" borderId="0" xfId="42" applyAlignme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0</xdr:row>
      <xdr:rowOff>0</xdr:rowOff>
    </xdr:from>
    <xdr:to>
      <xdr:col>10</xdr:col>
      <xdr:colOff>50800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6280D-151A-DE4E-B26B-136F3028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0"/>
          <a:ext cx="5016500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36</xdr:col>
      <xdr:colOff>495300</xdr:colOff>
      <xdr:row>8</xdr:row>
      <xdr:rowOff>16027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26BD5-E420-7241-8A45-C82C3C4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0" y="0"/>
          <a:ext cx="2971800" cy="164162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50</xdr:col>
      <xdr:colOff>604695</xdr:colOff>
      <xdr:row>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E2C407-9614-D749-83B6-F22A6B6B7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0" y="0"/>
          <a:ext cx="7208695" cy="162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agonrouting.com/en-us/blog/post/want-optimize-your-fleet-know-your-average-trucking-cost-mile/" TargetMode="External"/><Relationship Id="rId3" Type="http://schemas.openxmlformats.org/officeDocument/2006/relationships/hyperlink" Target="https://www.tesla.com/semi" TargetMode="External"/><Relationship Id="rId7" Type="http://schemas.openxmlformats.org/officeDocument/2006/relationships/hyperlink" Target="https://www.paragonrouting.com/en-us/blog/post/want-optimize-your-fleet-know-your-average-trucking-cost-mile/" TargetMode="External"/><Relationship Id="rId2" Type="http://schemas.openxmlformats.org/officeDocument/2006/relationships/hyperlink" Target="https://www.tesla.com/semi" TargetMode="External"/><Relationship Id="rId1" Type="http://schemas.openxmlformats.org/officeDocument/2006/relationships/hyperlink" Target="https://www.tesla.com/semi" TargetMode="External"/><Relationship Id="rId6" Type="http://schemas.openxmlformats.org/officeDocument/2006/relationships/hyperlink" Target="https://seekingalpha.com/instablog/227454-john-petersen/2323012-data-on-class-8-tractor-trailer-combination-weights" TargetMode="External"/><Relationship Id="rId5" Type="http://schemas.openxmlformats.org/officeDocument/2006/relationships/hyperlink" Target="https://www.trucks.com/2019/09/05/everything-we-know-about-the-tesla-semi-truck/" TargetMode="External"/><Relationship Id="rId4" Type="http://schemas.openxmlformats.org/officeDocument/2006/relationships/hyperlink" Target="https://www.tesla.com/semi" TargetMode="External"/><Relationship Id="rId9" Type="http://schemas.openxmlformats.org/officeDocument/2006/relationships/hyperlink" Target="https://electrek.co/2020/06/06/tesla-battery-degradation-replacemen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brary.sce.com/content/dam/sce-doclib/public/regulatory/tariff/electric/schedules/general-service-&amp;-industrial-rates/ELECTRIC_SCHEDULES_TOU-EV-8.pdf" TargetMode="External"/><Relationship Id="rId13" Type="http://schemas.openxmlformats.org/officeDocument/2006/relationships/hyperlink" Target="https://www.sdge.com/sites/default/files/sdge.pydff_-_rate_waiver_fact_sheet.pdf" TargetMode="External"/><Relationship Id="rId3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7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2" Type="http://schemas.openxmlformats.org/officeDocument/2006/relationships/hyperlink" Target="https://www.sdge.com/rates-and-regulations/current-and-effective-tariffs" TargetMode="External"/><Relationship Id="rId2" Type="http://schemas.openxmlformats.org/officeDocument/2006/relationships/hyperlink" Target="https://library.sce.com/content/dam/sce-doclib/public/regulatory/tariff/electric/schedules/general-service-&amp;-industrial-rates/ELECTRIC_SCHEDULES_GS-1.pdf" TargetMode="External"/><Relationship Id="rId1" Type="http://schemas.openxmlformats.org/officeDocument/2006/relationships/hyperlink" Target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TargetMode="External"/><Relationship Id="rId6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1" Type="http://schemas.openxmlformats.org/officeDocument/2006/relationships/hyperlink" Target="https://www.pge.com/tariffs/assets/pdf/tariffbook/ELEC_SCHEDS_BEV.pdf" TargetMode="External"/><Relationship Id="rId5" Type="http://schemas.openxmlformats.org/officeDocument/2006/relationships/hyperlink" Target="https://library.sce.com/content/dam/sce-doclib/public/regulatory/tariff/electric/schedules/general-service-&amp;-industrial-rates/ELECTRIC_SCHEDULES_TOU-GS-1-RTP.pdf" TargetMode="External"/><Relationship Id="rId10" Type="http://schemas.openxmlformats.org/officeDocument/2006/relationships/hyperlink" Target="https://www.pge.com/tariffs/assets/pdf/tariffbook/ELEC_SCHEDS_BEV.pdf" TargetMode="External"/><Relationship Id="rId4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9" Type="http://schemas.openxmlformats.org/officeDocument/2006/relationships/hyperlink" Target="https://www.pge.com/tariffs/index.page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5" sqref="C25"/>
    </sheetView>
  </sheetViews>
  <sheetFormatPr baseColWidth="10" defaultRowHeight="16" x14ac:dyDescent="0.2"/>
  <cols>
    <col min="1" max="1" width="18.5" bestFit="1" customWidth="1"/>
    <col min="2" max="2" width="53.6640625" bestFit="1" customWidth="1"/>
    <col min="3" max="3" width="28.5" bestFit="1" customWidth="1"/>
  </cols>
  <sheetData>
    <row r="1" spans="1:4" x14ac:dyDescent="0.2">
      <c r="A1" t="s">
        <v>0</v>
      </c>
      <c r="C1" t="s">
        <v>11</v>
      </c>
      <c r="D1" t="s">
        <v>19</v>
      </c>
    </row>
    <row r="2" spans="1:4" x14ac:dyDescent="0.2">
      <c r="A2" t="s">
        <v>1</v>
      </c>
      <c r="B2" t="s">
        <v>12</v>
      </c>
      <c r="C2">
        <f>2/$B$14</f>
        <v>1.2427454732996135</v>
      </c>
      <c r="D2" s="1" t="s">
        <v>20</v>
      </c>
    </row>
    <row r="3" spans="1:4" x14ac:dyDescent="0.2">
      <c r="A3" t="s">
        <v>2</v>
      </c>
      <c r="B3" t="s">
        <v>29</v>
      </c>
      <c r="C3">
        <f>60*$B$14/$B$13</f>
        <v>24.1401</v>
      </c>
      <c r="D3" s="1" t="s">
        <v>20</v>
      </c>
    </row>
    <row r="4" spans="1:4" x14ac:dyDescent="0.2">
      <c r="A4" t="s">
        <v>3</v>
      </c>
      <c r="B4" t="s">
        <v>34</v>
      </c>
      <c r="C4" s="2">
        <f>PMT($B$17/$B$18,$B$16*$B$18,180000)</f>
        <v>-49.863545266331982</v>
      </c>
      <c r="D4" s="1" t="s">
        <v>20</v>
      </c>
    </row>
    <row r="5" spans="1:4" x14ac:dyDescent="0.2">
      <c r="A5" t="s">
        <v>4</v>
      </c>
      <c r="B5" t="s">
        <v>33</v>
      </c>
      <c r="C5">
        <f>(0.556+0.18)/$B$14*$C$3</f>
        <v>11.040000000000001</v>
      </c>
      <c r="D5" s="1" t="s">
        <v>30</v>
      </c>
    </row>
    <row r="6" spans="1:4" x14ac:dyDescent="0.2">
      <c r="A6" t="s">
        <v>5</v>
      </c>
      <c r="B6" t="s">
        <v>13</v>
      </c>
      <c r="C6">
        <f>(0.171+0.084+0.024+0.038+0.03)/$B$14</f>
        <v>0.21561633961748292</v>
      </c>
      <c r="D6" s="1" t="s">
        <v>30</v>
      </c>
    </row>
    <row r="7" spans="1:4" x14ac:dyDescent="0.2">
      <c r="A7" t="s">
        <v>6</v>
      </c>
      <c r="B7" t="s">
        <v>14</v>
      </c>
      <c r="C7" s="4">
        <f>$C$4*$B$19/$C$10</f>
        <v>-4.986354526633199E-3</v>
      </c>
      <c r="D7" s="1" t="s">
        <v>31</v>
      </c>
    </row>
    <row r="8" spans="1:4" x14ac:dyDescent="0.2">
      <c r="A8" t="s">
        <v>7</v>
      </c>
      <c r="B8" t="s">
        <v>15</v>
      </c>
      <c r="C8">
        <f>40000*$B$15</f>
        <v>18143.68</v>
      </c>
      <c r="D8" s="1" t="s">
        <v>28</v>
      </c>
    </row>
    <row r="9" spans="1:4" x14ac:dyDescent="0.2">
      <c r="A9" t="s">
        <v>8</v>
      </c>
      <c r="B9" t="s">
        <v>16</v>
      </c>
      <c r="C9">
        <v>0</v>
      </c>
    </row>
    <row r="10" spans="1:4" x14ac:dyDescent="0.2">
      <c r="A10" t="s">
        <v>9</v>
      </c>
      <c r="B10" t="s">
        <v>17</v>
      </c>
      <c r="C10">
        <f>500*$C$2*$B$14</f>
        <v>999.99999999999989</v>
      </c>
      <c r="D10" s="1" t="s">
        <v>20</v>
      </c>
    </row>
    <row r="11" spans="1:4" x14ac:dyDescent="0.2">
      <c r="A11" t="s">
        <v>10</v>
      </c>
      <c r="B11" t="s">
        <v>18</v>
      </c>
      <c r="C11">
        <v>1000</v>
      </c>
      <c r="D11" s="1" t="s">
        <v>26</v>
      </c>
    </row>
    <row r="13" spans="1:4" x14ac:dyDescent="0.2">
      <c r="A13" t="s">
        <v>22</v>
      </c>
      <c r="B13">
        <v>4</v>
      </c>
    </row>
    <row r="14" spans="1:4" x14ac:dyDescent="0.2">
      <c r="A14" t="s">
        <v>21</v>
      </c>
      <c r="B14">
        <v>1.60934</v>
      </c>
    </row>
    <row r="15" spans="1:4" x14ac:dyDescent="0.2">
      <c r="A15" t="s">
        <v>27</v>
      </c>
      <c r="B15">
        <v>0.453592</v>
      </c>
    </row>
    <row r="16" spans="1:4" x14ac:dyDescent="0.2">
      <c r="A16" t="s">
        <v>24</v>
      </c>
      <c r="B16">
        <v>15</v>
      </c>
    </row>
    <row r="17" spans="1:2" x14ac:dyDescent="0.2">
      <c r="A17" t="s">
        <v>25</v>
      </c>
      <c r="B17" s="3">
        <v>0.06</v>
      </c>
    </row>
    <row r="18" spans="1:2" x14ac:dyDescent="0.2">
      <c r="A18" t="s">
        <v>23</v>
      </c>
      <c r="B18">
        <v>365</v>
      </c>
    </row>
    <row r="19" spans="1:2" x14ac:dyDescent="0.2">
      <c r="A19" t="s">
        <v>32</v>
      </c>
      <c r="B19" s="3">
        <v>0.1</v>
      </c>
    </row>
  </sheetData>
  <hyperlinks>
    <hyperlink ref="D2" r:id="rId1"/>
    <hyperlink ref="D3" r:id="rId2"/>
    <hyperlink ref="D4" r:id="rId3"/>
    <hyperlink ref="D10" r:id="rId4"/>
    <hyperlink ref="D11" r:id="rId5"/>
    <hyperlink ref="D8" r:id="rId6"/>
    <hyperlink ref="D5" r:id="rId7"/>
    <hyperlink ref="D6" r:id="rId8"/>
    <hyperlink ref="D7" r:id="rId9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7"/>
  <sheetViews>
    <sheetView tabSelected="1" topLeftCell="AG1" workbookViewId="0">
      <selection activeCell="AO18" sqref="AO18"/>
    </sheetView>
  </sheetViews>
  <sheetFormatPr baseColWidth="10" defaultRowHeight="16" x14ac:dyDescent="0.2"/>
  <sheetData>
    <row r="1" spans="1:41" x14ac:dyDescent="0.2">
      <c r="A1" s="5" t="s">
        <v>35</v>
      </c>
      <c r="B1" s="6">
        <v>0.25</v>
      </c>
      <c r="C1" s="6"/>
      <c r="D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41" x14ac:dyDescent="0.2">
      <c r="A2" s="5" t="s">
        <v>36</v>
      </c>
      <c r="B2" s="6">
        <v>96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4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41" x14ac:dyDescent="0.2">
      <c r="A4" s="5" t="s">
        <v>37</v>
      </c>
      <c r="B4" s="6" t="s"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D4" s="5" t="s">
        <v>37</v>
      </c>
      <c r="AE4" s="6" t="s">
        <v>68</v>
      </c>
      <c r="AM4" s="5" t="s">
        <v>37</v>
      </c>
      <c r="AN4" s="6" t="s">
        <v>75</v>
      </c>
    </row>
    <row r="5" spans="1:41" x14ac:dyDescent="0.2">
      <c r="A5" s="5" t="s">
        <v>39</v>
      </c>
      <c r="B5" s="1" t="s">
        <v>40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10" t="s">
        <v>39</v>
      </c>
      <c r="AE5" s="1" t="s">
        <v>67</v>
      </c>
      <c r="AM5" s="10" t="s">
        <v>39</v>
      </c>
      <c r="AN5" s="1" t="s">
        <v>76</v>
      </c>
    </row>
    <row r="6" spans="1:4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4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41" x14ac:dyDescent="0.2">
      <c r="A8" s="7" t="s">
        <v>41</v>
      </c>
      <c r="B8" s="6"/>
      <c r="C8" s="6"/>
      <c r="D8" s="6"/>
      <c r="E8" s="7" t="s">
        <v>42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41" x14ac:dyDescent="0.2">
      <c r="A9" s="5" t="s">
        <v>43</v>
      </c>
      <c r="B9" s="1" t="s">
        <v>44</v>
      </c>
      <c r="C9" s="6"/>
      <c r="D9" s="6"/>
      <c r="E9" s="5" t="s">
        <v>43</v>
      </c>
      <c r="F9" s="1" t="s">
        <v>45</v>
      </c>
      <c r="G9" s="6"/>
      <c r="H9" s="6"/>
      <c r="I9" s="5" t="s">
        <v>43</v>
      </c>
      <c r="J9" s="1" t="s">
        <v>46</v>
      </c>
      <c r="K9" s="6"/>
      <c r="L9" s="6"/>
      <c r="M9" s="5" t="s">
        <v>43</v>
      </c>
      <c r="N9" s="1" t="s">
        <v>47</v>
      </c>
      <c r="O9" s="6"/>
      <c r="P9" s="6"/>
      <c r="Q9" s="5" t="s">
        <v>43</v>
      </c>
      <c r="R9" s="1" t="s">
        <v>48</v>
      </c>
      <c r="S9" s="6"/>
      <c r="T9" s="6"/>
      <c r="U9" s="5" t="s">
        <v>43</v>
      </c>
      <c r="V9" s="1" t="s">
        <v>49</v>
      </c>
      <c r="W9" s="6"/>
      <c r="X9" s="6"/>
      <c r="Y9" s="5" t="s">
        <v>43</v>
      </c>
      <c r="Z9" s="9" t="s">
        <v>66</v>
      </c>
      <c r="AA9" s="6"/>
      <c r="AB9" s="6"/>
      <c r="AC9" s="5"/>
      <c r="AD9" s="5" t="s">
        <v>43</v>
      </c>
      <c r="AE9" s="9" t="s">
        <v>69</v>
      </c>
      <c r="AF9" s="6"/>
      <c r="AH9" s="5" t="s">
        <v>43</v>
      </c>
      <c r="AI9" s="9" t="s">
        <v>74</v>
      </c>
      <c r="AJ9" s="6"/>
      <c r="AM9" s="5" t="s">
        <v>43</v>
      </c>
      <c r="AN9" s="9" t="s">
        <v>78</v>
      </c>
      <c r="AO9" s="6"/>
    </row>
    <row r="10" spans="1:41" x14ac:dyDescent="0.2">
      <c r="A10" s="5" t="s">
        <v>50</v>
      </c>
      <c r="B10" s="8">
        <v>44105</v>
      </c>
      <c r="C10" s="6"/>
      <c r="D10" s="6"/>
      <c r="E10" s="5" t="s">
        <v>50</v>
      </c>
      <c r="F10" s="8">
        <v>44105</v>
      </c>
      <c r="G10" s="6"/>
      <c r="H10" s="6"/>
      <c r="I10" s="5" t="s">
        <v>50</v>
      </c>
      <c r="J10" s="8">
        <v>44105</v>
      </c>
      <c r="K10" s="6"/>
      <c r="L10" s="6"/>
      <c r="M10" s="5" t="s">
        <v>50</v>
      </c>
      <c r="N10" s="8">
        <v>44105</v>
      </c>
      <c r="O10" s="6"/>
      <c r="P10" s="6"/>
      <c r="Q10" s="5" t="s">
        <v>50</v>
      </c>
      <c r="R10" s="8">
        <v>44105</v>
      </c>
      <c r="S10" s="6"/>
      <c r="T10" s="6"/>
      <c r="U10" s="5" t="s">
        <v>50</v>
      </c>
      <c r="V10" s="8">
        <v>44105</v>
      </c>
      <c r="W10" s="6"/>
      <c r="X10" s="6"/>
      <c r="Y10" s="5" t="s">
        <v>50</v>
      </c>
      <c r="Z10" s="8">
        <v>43525</v>
      </c>
      <c r="AA10" s="6"/>
      <c r="AB10" s="6"/>
      <c r="AC10" s="5"/>
      <c r="AD10" s="5" t="s">
        <v>50</v>
      </c>
      <c r="AE10" s="8">
        <v>44256</v>
      </c>
      <c r="AF10" s="6"/>
      <c r="AH10" s="5" t="s">
        <v>50</v>
      </c>
      <c r="AI10" s="8">
        <v>44256</v>
      </c>
      <c r="AJ10" s="6"/>
      <c r="AM10" s="5" t="s">
        <v>50</v>
      </c>
      <c r="AN10" s="8">
        <v>44256</v>
      </c>
      <c r="AO10" s="6"/>
    </row>
    <row r="11" spans="1:41" x14ac:dyDescent="0.2">
      <c r="A11" s="5" t="s">
        <v>51</v>
      </c>
      <c r="B11" s="6" t="s">
        <v>52</v>
      </c>
      <c r="C11" s="6"/>
      <c r="D11" s="6"/>
      <c r="E11" s="5" t="s">
        <v>51</v>
      </c>
      <c r="F11" s="6" t="s">
        <v>52</v>
      </c>
      <c r="G11" s="6"/>
      <c r="H11" s="6"/>
      <c r="I11" s="5" t="s">
        <v>51</v>
      </c>
      <c r="J11" s="6" t="s">
        <v>52</v>
      </c>
      <c r="K11" s="6"/>
      <c r="L11" s="6"/>
      <c r="M11" s="5" t="s">
        <v>51</v>
      </c>
      <c r="N11" s="6" t="s">
        <v>52</v>
      </c>
      <c r="O11" s="6"/>
      <c r="P11" s="6"/>
      <c r="Q11" s="5" t="s">
        <v>51</v>
      </c>
      <c r="R11" s="6" t="s">
        <v>52</v>
      </c>
      <c r="S11" s="6"/>
      <c r="T11" s="6"/>
      <c r="U11" s="5" t="s">
        <v>51</v>
      </c>
      <c r="V11" s="6" t="s">
        <v>52</v>
      </c>
      <c r="W11" s="6"/>
      <c r="X11" s="6"/>
      <c r="Y11" s="5" t="s">
        <v>51</v>
      </c>
      <c r="Z11" s="6" t="s">
        <v>52</v>
      </c>
      <c r="AA11" s="6"/>
      <c r="AB11" s="6"/>
      <c r="AC11" s="5"/>
      <c r="AD11" s="5" t="s">
        <v>51</v>
      </c>
      <c r="AE11" s="6" t="s">
        <v>52</v>
      </c>
      <c r="AF11" s="6"/>
      <c r="AH11" s="5" t="s">
        <v>51</v>
      </c>
      <c r="AI11" s="6" t="s">
        <v>52</v>
      </c>
      <c r="AJ11" s="6"/>
      <c r="AM11" s="5" t="s">
        <v>51</v>
      </c>
      <c r="AN11" s="6" t="s">
        <v>52</v>
      </c>
      <c r="AO11" s="6"/>
    </row>
    <row r="12" spans="1:41" x14ac:dyDescent="0.2">
      <c r="A12" s="5" t="s">
        <v>53</v>
      </c>
      <c r="B12" s="6" t="s">
        <v>54</v>
      </c>
      <c r="C12" s="6"/>
      <c r="D12" s="6"/>
      <c r="E12" s="5" t="s">
        <v>53</v>
      </c>
      <c r="F12" s="6" t="s">
        <v>54</v>
      </c>
      <c r="G12" s="6"/>
      <c r="H12" s="6"/>
      <c r="I12" s="5" t="s">
        <v>53</v>
      </c>
      <c r="J12" s="6" t="s">
        <v>54</v>
      </c>
      <c r="K12" s="6"/>
      <c r="L12" s="6"/>
      <c r="M12" s="5" t="s">
        <v>53</v>
      </c>
      <c r="N12" s="6" t="s">
        <v>54</v>
      </c>
      <c r="O12" s="6"/>
      <c r="P12" s="6"/>
      <c r="Q12" s="5" t="s">
        <v>53</v>
      </c>
      <c r="R12" s="6" t="s">
        <v>54</v>
      </c>
      <c r="S12" s="6"/>
      <c r="T12" s="6"/>
      <c r="U12" s="5" t="s">
        <v>53</v>
      </c>
      <c r="V12" s="6" t="s">
        <v>54</v>
      </c>
      <c r="W12" s="6"/>
      <c r="X12" s="6"/>
      <c r="Y12" s="5" t="s">
        <v>53</v>
      </c>
      <c r="Z12" s="6" t="s">
        <v>65</v>
      </c>
      <c r="AA12" s="6"/>
      <c r="AB12" s="6"/>
      <c r="AC12" s="5"/>
      <c r="AD12" s="5" t="s">
        <v>53</v>
      </c>
      <c r="AE12" s="6" t="s">
        <v>70</v>
      </c>
      <c r="AF12" s="6"/>
      <c r="AH12" s="5" t="s">
        <v>53</v>
      </c>
      <c r="AI12" s="6" t="s">
        <v>73</v>
      </c>
      <c r="AJ12" s="6"/>
      <c r="AM12" s="5" t="s">
        <v>53</v>
      </c>
      <c r="AN12" s="6" t="s">
        <v>77</v>
      </c>
      <c r="AO12" s="6"/>
    </row>
    <row r="13" spans="1:4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H13" s="6"/>
      <c r="AI13" s="6"/>
      <c r="AJ13" s="6"/>
      <c r="AM13" s="6"/>
      <c r="AN13" s="6"/>
      <c r="AO13" s="6"/>
    </row>
    <row r="14" spans="1:41" x14ac:dyDescent="0.2">
      <c r="A14" s="5" t="s">
        <v>55</v>
      </c>
      <c r="B14" s="5" t="s">
        <v>56</v>
      </c>
      <c r="C14" s="5" t="s">
        <v>57</v>
      </c>
      <c r="D14" s="6"/>
      <c r="E14" s="5" t="s">
        <v>55</v>
      </c>
      <c r="F14" s="5" t="s">
        <v>56</v>
      </c>
      <c r="G14" s="5" t="s">
        <v>58</v>
      </c>
      <c r="H14" s="6"/>
      <c r="I14" s="5" t="s">
        <v>55</v>
      </c>
      <c r="J14" s="5" t="s">
        <v>56</v>
      </c>
      <c r="K14" s="5" t="s">
        <v>58</v>
      </c>
      <c r="L14" s="6"/>
      <c r="M14" s="5" t="s">
        <v>55</v>
      </c>
      <c r="N14" s="5" t="s">
        <v>56</v>
      </c>
      <c r="O14" s="5" t="s">
        <v>59</v>
      </c>
      <c r="P14" s="6"/>
      <c r="Q14" s="5" t="s">
        <v>55</v>
      </c>
      <c r="R14" s="5" t="s">
        <v>56</v>
      </c>
      <c r="S14" s="5" t="s">
        <v>58</v>
      </c>
      <c r="T14" s="6"/>
      <c r="U14" s="5" t="s">
        <v>55</v>
      </c>
      <c r="V14" s="5" t="s">
        <v>56</v>
      </c>
      <c r="W14" s="5" t="s">
        <v>58</v>
      </c>
      <c r="X14" s="6"/>
      <c r="Y14" s="5" t="s">
        <v>55</v>
      </c>
      <c r="Z14" s="5" t="s">
        <v>56</v>
      </c>
      <c r="AA14" s="5" t="s">
        <v>58</v>
      </c>
      <c r="AB14" s="6"/>
      <c r="AC14" s="5"/>
      <c r="AD14" s="5" t="s">
        <v>55</v>
      </c>
      <c r="AE14" s="5" t="s">
        <v>56</v>
      </c>
      <c r="AF14" s="5" t="s">
        <v>71</v>
      </c>
      <c r="AH14" s="5" t="s">
        <v>55</v>
      </c>
      <c r="AI14" s="5" t="s">
        <v>56</v>
      </c>
      <c r="AJ14" s="5" t="s">
        <v>71</v>
      </c>
      <c r="AM14" s="5" t="s">
        <v>55</v>
      </c>
      <c r="AN14" s="5" t="s">
        <v>56</v>
      </c>
      <c r="AO14" s="5" t="s">
        <v>58</v>
      </c>
    </row>
    <row r="15" spans="1:41" x14ac:dyDescent="0.2">
      <c r="A15" s="6">
        <v>0</v>
      </c>
      <c r="B15" s="6">
        <v>0</v>
      </c>
      <c r="C15" s="6">
        <v>0.22255</v>
      </c>
      <c r="D15" s="6"/>
      <c r="E15" s="6">
        <v>0</v>
      </c>
      <c r="F15" s="6">
        <v>0</v>
      </c>
      <c r="G15" s="6">
        <v>0.16835</v>
      </c>
      <c r="H15" s="6"/>
      <c r="I15" s="6">
        <v>0</v>
      </c>
      <c r="J15" s="6">
        <v>0</v>
      </c>
      <c r="K15" s="6">
        <v>9.5409999999999995E-2</v>
      </c>
      <c r="L15" s="6"/>
      <c r="M15" s="6">
        <v>0</v>
      </c>
      <c r="N15" s="6">
        <v>0</v>
      </c>
      <c r="O15" s="6">
        <v>0.10671</v>
      </c>
      <c r="P15" s="6"/>
      <c r="Q15" s="6">
        <v>0</v>
      </c>
      <c r="R15" s="6">
        <v>0</v>
      </c>
      <c r="S15" s="6">
        <v>0.16089999999999999</v>
      </c>
      <c r="T15" s="6"/>
      <c r="U15" s="6">
        <v>0</v>
      </c>
      <c r="V15" s="6">
        <v>0</v>
      </c>
      <c r="W15" s="6">
        <v>9.5409999999999995E-2</v>
      </c>
      <c r="X15" s="6"/>
      <c r="Y15" s="6">
        <v>0</v>
      </c>
      <c r="Z15" s="6">
        <v>0</v>
      </c>
      <c r="AA15" s="6">
        <f xml:space="preserve"> 0.081+0.06705</f>
        <v>0.14805000000000001</v>
      </c>
      <c r="AB15" s="6"/>
      <c r="AC15" s="6"/>
      <c r="AD15" s="6">
        <v>0</v>
      </c>
      <c r="AE15" s="6">
        <f>AD15/$B$1</f>
        <v>0</v>
      </c>
      <c r="AF15" s="6">
        <v>0.13253999999999999</v>
      </c>
      <c r="AH15" s="6">
        <v>0</v>
      </c>
      <c r="AI15" s="6">
        <f>AH15/$B$1</f>
        <v>0</v>
      </c>
      <c r="AJ15" s="6">
        <v>0.12651000000000001</v>
      </c>
      <c r="AM15" s="6">
        <v>0</v>
      </c>
      <c r="AN15" s="6">
        <f>AM15/$B$1</f>
        <v>0</v>
      </c>
      <c r="AO15" s="6">
        <v>0.11</v>
      </c>
    </row>
    <row r="16" spans="1:41" x14ac:dyDescent="0.2">
      <c r="A16" s="6"/>
      <c r="B16" s="6"/>
      <c r="C16" s="6"/>
      <c r="D16" s="6"/>
      <c r="E16" s="6">
        <v>16</v>
      </c>
      <c r="F16" s="6">
        <v>64</v>
      </c>
      <c r="G16" s="6">
        <v>0.44944000000000001</v>
      </c>
      <c r="H16" s="6"/>
      <c r="I16" s="6">
        <v>16</v>
      </c>
      <c r="J16" s="6">
        <v>64</v>
      </c>
      <c r="K16" s="6">
        <v>0.15851999999999999</v>
      </c>
      <c r="L16" s="6"/>
      <c r="M16" s="6">
        <v>1</v>
      </c>
      <c r="N16" s="6">
        <v>4</v>
      </c>
      <c r="O16" s="6">
        <v>0.10682</v>
      </c>
      <c r="P16" s="6"/>
      <c r="Q16" s="6">
        <v>16</v>
      </c>
      <c r="R16" s="6">
        <v>64</v>
      </c>
      <c r="S16" s="6">
        <v>0.43872</v>
      </c>
      <c r="T16" s="6"/>
      <c r="U16" s="6">
        <v>16</v>
      </c>
      <c r="V16" s="6">
        <v>64</v>
      </c>
      <c r="W16" s="6">
        <v>0.15851999999999999</v>
      </c>
      <c r="X16" s="6"/>
      <c r="Y16" s="6">
        <v>16</v>
      </c>
      <c r="Z16" s="6">
        <v>64</v>
      </c>
      <c r="AA16" s="6">
        <f>0.23202+0.31966</f>
        <v>0.55167999999999995</v>
      </c>
      <c r="AB16" s="6"/>
      <c r="AC16" s="6"/>
      <c r="AD16" s="6">
        <v>9</v>
      </c>
      <c r="AE16" s="6">
        <f>AD16/$B$1</f>
        <v>36</v>
      </c>
      <c r="AF16" s="6">
        <v>0.10588</v>
      </c>
      <c r="AH16" s="6">
        <v>9</v>
      </c>
      <c r="AI16" s="6">
        <f>AH16/$B$1</f>
        <v>36</v>
      </c>
      <c r="AJ16" s="6">
        <v>0.10324</v>
      </c>
      <c r="AM16" s="6">
        <v>6</v>
      </c>
      <c r="AN16" s="6">
        <f>AM16/$B$1</f>
        <v>24</v>
      </c>
      <c r="AO16" s="6">
        <v>0.19</v>
      </c>
    </row>
    <row r="17" spans="1:42" x14ac:dyDescent="0.2">
      <c r="A17" s="5" t="s">
        <v>55</v>
      </c>
      <c r="B17" s="5" t="s">
        <v>56</v>
      </c>
      <c r="C17" s="5" t="s">
        <v>60</v>
      </c>
      <c r="D17" s="6"/>
      <c r="E17" s="6">
        <v>21</v>
      </c>
      <c r="F17" s="6">
        <v>84</v>
      </c>
      <c r="G17" s="6">
        <v>0.16835</v>
      </c>
      <c r="H17" s="6"/>
      <c r="I17" s="6">
        <v>21</v>
      </c>
      <c r="J17" s="6">
        <v>84</v>
      </c>
      <c r="K17" s="6">
        <v>9.5409999999999995E-2</v>
      </c>
      <c r="L17" s="6"/>
      <c r="M17" s="6">
        <v>2</v>
      </c>
      <c r="N17" s="6">
        <v>8</v>
      </c>
      <c r="O17" s="6">
        <v>0.1069</v>
      </c>
      <c r="P17" s="6"/>
      <c r="Q17" s="6">
        <v>21</v>
      </c>
      <c r="R17" s="6">
        <v>84</v>
      </c>
      <c r="S17" s="6">
        <v>0.16089999999999999</v>
      </c>
      <c r="T17" s="6"/>
      <c r="U17" s="6">
        <v>21</v>
      </c>
      <c r="V17" s="6">
        <v>84</v>
      </c>
      <c r="W17" s="6">
        <v>9.5409999999999995E-2</v>
      </c>
      <c r="X17" s="6"/>
      <c r="Y17" s="6">
        <v>21</v>
      </c>
      <c r="Z17" s="6">
        <v>84</v>
      </c>
      <c r="AA17" s="6">
        <f xml:space="preserve"> 0.081+0.06705</f>
        <v>0.14805000000000001</v>
      </c>
      <c r="AB17" s="6"/>
      <c r="AC17" s="6"/>
      <c r="AD17" s="6">
        <v>14</v>
      </c>
      <c r="AE17" s="6">
        <f t="shared" ref="AE17:AE19" si="0">AD17/$B$1</f>
        <v>56</v>
      </c>
      <c r="AF17" s="6">
        <v>0.13253999999999999</v>
      </c>
      <c r="AH17" s="6">
        <v>14</v>
      </c>
      <c r="AI17" s="6">
        <f t="shared" ref="AI17:AI19" si="1">AH17/$B$1</f>
        <v>56</v>
      </c>
      <c r="AJ17" s="6">
        <v>0.12651000000000001</v>
      </c>
      <c r="AM17" s="6">
        <v>16</v>
      </c>
      <c r="AN17" s="6">
        <f t="shared" ref="AN17:AN19" si="2">AM17/$B$1</f>
        <v>64</v>
      </c>
      <c r="AO17" s="6">
        <v>0.39</v>
      </c>
    </row>
    <row r="18" spans="1:42" x14ac:dyDescent="0.2">
      <c r="A18" s="6">
        <v>0</v>
      </c>
      <c r="B18" s="6">
        <v>0</v>
      </c>
      <c r="C18" s="6">
        <v>0.17457</v>
      </c>
      <c r="D18" s="6"/>
      <c r="E18" s="6"/>
      <c r="F18" s="6"/>
      <c r="G18" s="6"/>
      <c r="H18" s="6"/>
      <c r="I18" s="6" t="s">
        <v>61</v>
      </c>
      <c r="J18" s="6" t="s">
        <v>62</v>
      </c>
      <c r="K18" s="6">
        <v>27.97</v>
      </c>
      <c r="L18" s="6">
        <v>0.93233333330000001</v>
      </c>
      <c r="M18" s="6">
        <v>3</v>
      </c>
      <c r="N18" s="6">
        <v>12</v>
      </c>
      <c r="O18" s="6">
        <v>0.10872</v>
      </c>
      <c r="P18" s="6"/>
      <c r="Q18" s="6"/>
      <c r="R18" s="6"/>
      <c r="S18" s="6"/>
      <c r="T18" s="6"/>
      <c r="U18" s="6" t="s">
        <v>61</v>
      </c>
      <c r="V18" s="6" t="s">
        <v>62</v>
      </c>
      <c r="W18" s="6">
        <v>27.97</v>
      </c>
      <c r="X18" s="6">
        <v>0.93233333330000001</v>
      </c>
      <c r="Y18" s="6"/>
      <c r="Z18" s="6"/>
      <c r="AA18" s="6"/>
      <c r="AB18" s="6"/>
      <c r="AC18" s="6"/>
      <c r="AD18" s="6">
        <v>16</v>
      </c>
      <c r="AE18" s="6">
        <f t="shared" si="0"/>
        <v>64</v>
      </c>
      <c r="AF18" s="6">
        <v>0.32455000000000001</v>
      </c>
      <c r="AH18" s="6">
        <v>16</v>
      </c>
      <c r="AI18" s="6">
        <f t="shared" si="1"/>
        <v>64</v>
      </c>
      <c r="AJ18" s="6">
        <v>0.33973999999999999</v>
      </c>
      <c r="AM18" s="6">
        <v>21</v>
      </c>
      <c r="AN18" s="6">
        <f t="shared" si="2"/>
        <v>84</v>
      </c>
      <c r="AO18" s="6">
        <v>0.19</v>
      </c>
    </row>
    <row r="19" spans="1:42" x14ac:dyDescent="0.2">
      <c r="A19" s="6"/>
      <c r="B19" s="6"/>
      <c r="C19" s="6"/>
      <c r="D19" s="6"/>
      <c r="E19" s="5" t="s">
        <v>55</v>
      </c>
      <c r="F19" s="5" t="s">
        <v>56</v>
      </c>
      <c r="G19" s="5" t="s">
        <v>63</v>
      </c>
      <c r="H19" s="6"/>
      <c r="I19" s="6"/>
      <c r="J19" s="6"/>
      <c r="K19" s="6"/>
      <c r="L19" s="6"/>
      <c r="M19" s="6">
        <v>4</v>
      </c>
      <c r="N19" s="6">
        <v>16</v>
      </c>
      <c r="O19" s="6">
        <v>0.11311</v>
      </c>
      <c r="P19" s="6"/>
      <c r="Q19" s="5" t="s">
        <v>55</v>
      </c>
      <c r="R19" s="5" t="s">
        <v>56</v>
      </c>
      <c r="S19" s="5" t="s">
        <v>63</v>
      </c>
      <c r="T19" s="6"/>
      <c r="U19" s="6"/>
      <c r="V19" s="6"/>
      <c r="W19" s="6"/>
      <c r="X19" s="6"/>
      <c r="Y19" s="5" t="s">
        <v>55</v>
      </c>
      <c r="Z19" s="5" t="s">
        <v>56</v>
      </c>
      <c r="AA19" s="5" t="s">
        <v>63</v>
      </c>
      <c r="AB19" s="6"/>
      <c r="AC19" s="6"/>
      <c r="AD19" s="6">
        <v>21</v>
      </c>
      <c r="AE19" s="6">
        <f t="shared" si="0"/>
        <v>84</v>
      </c>
      <c r="AF19" s="6">
        <v>0.13253999999999999</v>
      </c>
      <c r="AH19" s="6">
        <v>21</v>
      </c>
      <c r="AI19" s="6">
        <f t="shared" si="1"/>
        <v>84</v>
      </c>
      <c r="AJ19" s="6">
        <v>0.12651000000000001</v>
      </c>
      <c r="AM19" s="6"/>
      <c r="AN19" s="6"/>
      <c r="AP19" s="6"/>
    </row>
    <row r="20" spans="1:42" x14ac:dyDescent="0.2">
      <c r="A20" s="6"/>
      <c r="B20" s="6"/>
      <c r="C20" s="6"/>
      <c r="D20" s="6"/>
      <c r="E20" s="6">
        <v>0</v>
      </c>
      <c r="F20" s="6">
        <v>0</v>
      </c>
      <c r="G20" s="6">
        <v>0.15834000000000001</v>
      </c>
      <c r="H20" s="6"/>
      <c r="I20" s="5" t="s">
        <v>55</v>
      </c>
      <c r="J20" s="5" t="s">
        <v>56</v>
      </c>
      <c r="K20" s="5" t="s">
        <v>63</v>
      </c>
      <c r="L20" s="6"/>
      <c r="M20" s="6">
        <v>5</v>
      </c>
      <c r="N20" s="6">
        <v>20</v>
      </c>
      <c r="O20" s="6">
        <v>0.11945</v>
      </c>
      <c r="P20" s="6"/>
      <c r="Q20" s="6">
        <v>0</v>
      </c>
      <c r="R20" s="6">
        <v>0</v>
      </c>
      <c r="S20" s="6">
        <v>0.15282000000000001</v>
      </c>
      <c r="T20" s="6"/>
      <c r="U20" s="5" t="s">
        <v>55</v>
      </c>
      <c r="V20" s="5" t="s">
        <v>56</v>
      </c>
      <c r="W20" s="5" t="s">
        <v>63</v>
      </c>
      <c r="X20" s="6"/>
      <c r="Y20" s="6">
        <v>0</v>
      </c>
      <c r="Z20" s="6">
        <v>0</v>
      </c>
      <c r="AA20" s="6">
        <f xml:space="preserve"> 0.081+0.07674</f>
        <v>0.15773999999999999</v>
      </c>
      <c r="AB20" s="6"/>
      <c r="AC20" s="5"/>
      <c r="AD20" s="6" t="s">
        <v>61</v>
      </c>
      <c r="AE20" s="6" t="s">
        <v>72</v>
      </c>
      <c r="AF20" s="6">
        <v>1.24</v>
      </c>
      <c r="AG20" s="6">
        <f>AF20/30</f>
        <v>4.1333333333333333E-2</v>
      </c>
      <c r="AH20" s="6" t="s">
        <v>61</v>
      </c>
      <c r="AI20" s="6" t="s">
        <v>72</v>
      </c>
      <c r="AJ20" s="6">
        <v>1.91</v>
      </c>
      <c r="AK20" s="6">
        <f>AJ20/30</f>
        <v>6.3666666666666663E-2</v>
      </c>
      <c r="AM20" s="6"/>
      <c r="AN20" s="6"/>
      <c r="AP20" s="6"/>
    </row>
    <row r="21" spans="1:42" x14ac:dyDescent="0.2">
      <c r="A21" s="6"/>
      <c r="B21" s="6"/>
      <c r="C21" s="6"/>
      <c r="D21" s="6"/>
      <c r="E21" s="6">
        <v>8</v>
      </c>
      <c r="F21" s="6">
        <v>32</v>
      </c>
      <c r="G21" s="6">
        <v>0.12656999999999999</v>
      </c>
      <c r="H21" s="6"/>
      <c r="I21" s="6">
        <v>0</v>
      </c>
      <c r="J21" s="6">
        <v>0</v>
      </c>
      <c r="K21" s="6">
        <v>0.10362</v>
      </c>
      <c r="L21" s="6"/>
      <c r="M21" s="6">
        <v>6</v>
      </c>
      <c r="N21" s="6">
        <v>24</v>
      </c>
      <c r="O21" s="6">
        <v>0.10845</v>
      </c>
      <c r="P21" s="6"/>
      <c r="Q21" s="6">
        <v>8</v>
      </c>
      <c r="R21" s="6">
        <v>32</v>
      </c>
      <c r="S21" s="6">
        <v>9.493E-2</v>
      </c>
      <c r="T21" s="6"/>
      <c r="U21" s="6">
        <v>0</v>
      </c>
      <c r="V21" s="6">
        <v>0</v>
      </c>
      <c r="W21" s="6">
        <v>0.10362</v>
      </c>
      <c r="X21" s="6"/>
      <c r="Y21" s="6">
        <v>8</v>
      </c>
      <c r="Z21" s="6">
        <v>32</v>
      </c>
      <c r="AA21" s="6">
        <f xml:space="preserve"> 0.05482 +0.03868</f>
        <v>9.35E-2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42" x14ac:dyDescent="0.2">
      <c r="A22" s="6"/>
      <c r="B22" s="6"/>
      <c r="C22" s="6"/>
      <c r="D22" s="6"/>
      <c r="E22" s="6">
        <v>16</v>
      </c>
      <c r="F22" s="6">
        <v>64</v>
      </c>
      <c r="G22" s="6">
        <v>0.27677000000000002</v>
      </c>
      <c r="H22" s="6"/>
      <c r="I22" s="6">
        <v>8</v>
      </c>
      <c r="J22" s="6">
        <v>32</v>
      </c>
      <c r="K22" s="6">
        <v>8.4169999999999995E-2</v>
      </c>
      <c r="L22" s="6"/>
      <c r="M22" s="6">
        <v>7</v>
      </c>
      <c r="N22" s="6">
        <v>28</v>
      </c>
      <c r="O22" s="6">
        <v>0.10326</v>
      </c>
      <c r="P22" s="6"/>
      <c r="Q22" s="6">
        <v>16</v>
      </c>
      <c r="R22" s="6">
        <v>64</v>
      </c>
      <c r="S22" s="6">
        <v>0.34627000000000002</v>
      </c>
      <c r="T22" s="6"/>
      <c r="U22" s="6">
        <v>8</v>
      </c>
      <c r="V22" s="6">
        <v>32</v>
      </c>
      <c r="W22" s="6">
        <v>8.4169999999999995E-2</v>
      </c>
      <c r="X22" s="6"/>
      <c r="Y22" s="6">
        <v>16</v>
      </c>
      <c r="Z22" s="6">
        <v>64</v>
      </c>
      <c r="AA22" s="6">
        <f>0.23202+0.12466</f>
        <v>0.35668</v>
      </c>
      <c r="AB22" s="6"/>
      <c r="AC22" s="6"/>
      <c r="AD22" s="5"/>
      <c r="AE22" s="5"/>
      <c r="AF22" s="5"/>
    </row>
    <row r="23" spans="1:42" x14ac:dyDescent="0.2">
      <c r="A23" s="6"/>
      <c r="B23" s="6"/>
      <c r="C23" s="6"/>
      <c r="D23" s="6"/>
      <c r="E23" s="6">
        <v>21</v>
      </c>
      <c r="F23" s="6">
        <v>84</v>
      </c>
      <c r="G23" s="6">
        <v>0.15834000000000001</v>
      </c>
      <c r="H23" s="6"/>
      <c r="I23" s="6">
        <v>16</v>
      </c>
      <c r="J23" s="6">
        <v>64</v>
      </c>
      <c r="K23" s="6">
        <v>0.15304000000000001</v>
      </c>
      <c r="L23" s="6"/>
      <c r="M23" s="6">
        <v>8</v>
      </c>
      <c r="N23" s="6">
        <v>32</v>
      </c>
      <c r="O23" s="6">
        <v>9.9860000000000004E-2</v>
      </c>
      <c r="P23" s="6"/>
      <c r="Q23" s="6">
        <v>21</v>
      </c>
      <c r="R23" s="6">
        <v>84</v>
      </c>
      <c r="S23" s="6">
        <v>0.15282000000000001</v>
      </c>
      <c r="T23" s="6"/>
      <c r="U23" s="6">
        <v>16</v>
      </c>
      <c r="V23" s="6">
        <v>64</v>
      </c>
      <c r="W23" s="6">
        <v>0.15304000000000001</v>
      </c>
      <c r="X23" s="6"/>
      <c r="Y23" s="6">
        <v>21</v>
      </c>
      <c r="Z23" s="6">
        <v>84</v>
      </c>
      <c r="AA23" s="6">
        <f xml:space="preserve"> 0.081+0.07674</f>
        <v>0.15773999999999999</v>
      </c>
      <c r="AB23" s="6"/>
      <c r="AC23" s="6"/>
      <c r="AD23" s="6"/>
      <c r="AE23" s="6"/>
      <c r="AF23" s="6"/>
    </row>
    <row r="24" spans="1:42" x14ac:dyDescent="0.2">
      <c r="A24" s="6"/>
      <c r="B24" s="6"/>
      <c r="C24" s="6"/>
      <c r="D24" s="6"/>
      <c r="E24" s="6"/>
      <c r="F24" s="6"/>
      <c r="G24" s="6"/>
      <c r="H24" s="6"/>
      <c r="I24" s="6">
        <v>21</v>
      </c>
      <c r="J24" s="6">
        <v>84</v>
      </c>
      <c r="K24" s="6">
        <v>0.10362</v>
      </c>
      <c r="L24" s="6"/>
      <c r="M24" s="6">
        <v>9</v>
      </c>
      <c r="N24" s="6">
        <v>36</v>
      </c>
      <c r="O24" s="6">
        <v>9.7780000000000006E-2</v>
      </c>
      <c r="P24" s="6"/>
      <c r="Q24" s="6"/>
      <c r="R24" s="6"/>
      <c r="S24" s="6"/>
      <c r="T24" s="6"/>
      <c r="U24" s="6">
        <v>21</v>
      </c>
      <c r="V24" s="6">
        <v>84</v>
      </c>
      <c r="W24" s="6">
        <v>0.10362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42" x14ac:dyDescent="0.2">
      <c r="A25" s="6"/>
      <c r="B25" s="6"/>
      <c r="C25" s="6"/>
      <c r="D25" s="6"/>
      <c r="E25" s="6"/>
      <c r="F25" s="6"/>
      <c r="G25" s="6"/>
      <c r="H25" s="6"/>
      <c r="I25" s="6" t="s">
        <v>61</v>
      </c>
      <c r="J25" s="6" t="s">
        <v>64</v>
      </c>
      <c r="K25" s="6">
        <v>13.35</v>
      </c>
      <c r="L25" s="6">
        <v>0.44500000000000001</v>
      </c>
      <c r="M25" s="6">
        <v>10</v>
      </c>
      <c r="N25" s="6">
        <v>40</v>
      </c>
      <c r="O25" s="6">
        <v>9.8059999999999994E-2</v>
      </c>
      <c r="P25" s="6"/>
      <c r="Q25" s="6"/>
      <c r="R25" s="6"/>
      <c r="S25" s="6"/>
      <c r="T25" s="6"/>
      <c r="U25" s="6" t="s">
        <v>61</v>
      </c>
      <c r="V25" s="6" t="s">
        <v>64</v>
      </c>
      <c r="W25" s="6">
        <v>13.35</v>
      </c>
      <c r="X25" s="6">
        <v>0.44500000000000001</v>
      </c>
      <c r="Y25" s="6"/>
      <c r="Z25" s="6"/>
      <c r="AA25" s="6"/>
      <c r="AB25" s="6"/>
      <c r="AC25" s="6"/>
      <c r="AD25" s="6"/>
      <c r="AE25" s="6"/>
      <c r="AF25" s="6"/>
    </row>
    <row r="26" spans="1:42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11</v>
      </c>
      <c r="N26" s="6">
        <v>44</v>
      </c>
      <c r="O26" s="6">
        <v>9.9110000000000004E-2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D26" s="6"/>
      <c r="AE26" s="6"/>
      <c r="AF26" s="6"/>
    </row>
    <row r="27" spans="1:42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12</v>
      </c>
      <c r="N27" s="6">
        <v>48</v>
      </c>
      <c r="O27" s="6">
        <v>0.10269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D27" s="6"/>
      <c r="AE27" s="6"/>
      <c r="AF27" s="6"/>
    </row>
    <row r="28" spans="1:42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13</v>
      </c>
      <c r="N28" s="6">
        <v>52</v>
      </c>
      <c r="O28" s="6">
        <v>0.11342000000000001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D28" s="6"/>
      <c r="AE28" s="6"/>
      <c r="AF28" s="6"/>
    </row>
    <row r="29" spans="1:42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14</v>
      </c>
      <c r="N29" s="6">
        <v>56</v>
      </c>
      <c r="O29" s="6">
        <v>0.11541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42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15</v>
      </c>
      <c r="N30" s="6">
        <v>60</v>
      </c>
      <c r="O30" s="6">
        <v>0.11863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4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16</v>
      </c>
      <c r="N31" s="6">
        <v>64</v>
      </c>
      <c r="O31" s="6">
        <v>0.18189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4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17</v>
      </c>
      <c r="N32" s="6">
        <v>68</v>
      </c>
      <c r="O32" s="6">
        <v>4.4770899999999996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18</v>
      </c>
      <c r="N33" s="6">
        <v>72</v>
      </c>
      <c r="O33" s="6">
        <v>4.31473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19</v>
      </c>
      <c r="N34" s="6">
        <v>76</v>
      </c>
      <c r="O34" s="6">
        <v>1.1270199999999999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20</v>
      </c>
      <c r="N35" s="6">
        <v>80</v>
      </c>
      <c r="O35" s="6">
        <v>0.1726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21</v>
      </c>
      <c r="N36" s="6">
        <v>84</v>
      </c>
      <c r="O36" s="6">
        <v>0.12218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22</v>
      </c>
      <c r="N37" s="6">
        <v>88</v>
      </c>
      <c r="O37" s="6">
        <v>0.11151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>
        <v>23</v>
      </c>
      <c r="N38" s="6">
        <v>92</v>
      </c>
      <c r="O38" s="6">
        <v>0.10883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 t="s">
        <v>61</v>
      </c>
      <c r="N39" s="6" t="s">
        <v>62</v>
      </c>
      <c r="O39" s="6">
        <v>13.03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hyperlinks>
    <hyperlink ref="B5" r:id="rId1" display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/>
    <hyperlink ref="B9" r:id="rId2" display="https://library.sce.com/content/dam/sce-doclib/public/regulatory/tariff/electric/schedules/general-service-&amp;-industrial-rates/ELECTRIC_SCHEDULES_GS-1.pdf"/>
    <hyperlink ref="F9" r:id="rId3" display="https://library.sce.com/content/dam/sce-doclib/public/regulatory/tariff/electric/schedules/general-service-&amp;-industrial-rates/ELECTRIC_SCHEDULES_TOU-GS-1.pdf"/>
    <hyperlink ref="J9" r:id="rId4" display="https://library.sce.com/content/dam/sce-doclib/public/regulatory/tariff/electric/schedules/general-service-&amp;-industrial-rates/ELECTRIC_SCHEDULES_TOU-GS-1.pdf"/>
    <hyperlink ref="N9" r:id="rId5" display="https://library.sce.com/content/dam/sce-doclib/public/regulatory/tariff/electric/schedules/general-service-&amp;-industrial-rates/ELECTRIC_SCHEDULES_TOU-GS-1-RTP.pdf"/>
    <hyperlink ref="R9" r:id="rId6" display="https://library.sce.com/content/dam/sce-doclib/public/regulatory/tariff/electric/schedules/general-service-&amp;-industrial-rates/ELECTRIC_SCHEDULES_TOU-GS-1.pdf"/>
    <hyperlink ref="V9" r:id="rId7" display="https://library.sce.com/content/dam/sce-doclib/public/regulatory/tariff/electric/schedules/general-service-&amp;-industrial-rates/ELECTRIC_SCHEDULES_TOU-GS-1.pdf"/>
    <hyperlink ref="Z9" r:id="rId8" display="https://library.sce.com/content/dam/sce-doclib/public/regulatory/tariff/electric/schedules/general-service-&amp;-industrial-rates/ELECTRIC_SCHEDULES_TOU-EV-8.pdf"/>
    <hyperlink ref="AE5" r:id="rId9"/>
    <hyperlink ref="AE9" r:id="rId10"/>
    <hyperlink ref="AI9" r:id="rId11"/>
    <hyperlink ref="AN5" r:id="rId12"/>
    <hyperlink ref="AN9" r:id="rId13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vehicle_parameters</vt:lpstr>
      <vt:lpstr>energy_prices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Ariss</dc:creator>
  <cp:lastModifiedBy>Rami Ariss</cp:lastModifiedBy>
  <dcterms:created xsi:type="dcterms:W3CDTF">2021-03-17T10:30:06Z</dcterms:created>
  <dcterms:modified xsi:type="dcterms:W3CDTF">2021-03-17T12:49:12Z</dcterms:modified>
</cp:coreProperties>
</file>