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fileSharing readOnlyRecommended="1"/>
  <workbookPr defaultThemeVersion="166925"/>
  <mc:AlternateContent xmlns:mc="http://schemas.openxmlformats.org/markup-compatibility/2006">
    <mc:Choice Requires="x15">
      <x15ac:absPath xmlns:x15ac="http://schemas.microsoft.com/office/spreadsheetml/2010/11/ac" url="X:\Fund Management\Fund Management Team Files\FM Personal Folders\Richard\PycharmProjects\The Harpoon\"/>
    </mc:Choice>
  </mc:AlternateContent>
  <xr:revisionPtr revIDLastSave="0" documentId="13_ncr:1_{59B61DF8-E519-4E02-9C08-10A24827745A}" xr6:coauthVersionLast="47" xr6:coauthVersionMax="47" xr10:uidLastSave="{00000000-0000-0000-0000-000000000000}"/>
  <bookViews>
    <workbookView xWindow="28680" yWindow="-120" windowWidth="29040" windowHeight="15840" tabRatio="757" activeTab="7" xr2:uid="{999F52BA-D2FF-425D-8559-FEC8672B03CF}"/>
  </bookViews>
  <sheets>
    <sheet name="Portfolio holdings" sheetId="1" r:id="rId1"/>
    <sheet name="Portfolio Comparison" sheetId="2" r:id="rId2"/>
    <sheet name="Performance Comparison" sheetId="6" r:id="rId3"/>
    <sheet name="Allocation" sheetId="4" r:id="rId4"/>
    <sheet name="Price Lookup" sheetId="3" r:id="rId5"/>
    <sheet name="Introduction" sheetId="5" r:id="rId6"/>
    <sheet name="Asset Allocation" sheetId="9" r:id="rId7"/>
    <sheet name="Performance" sheetId="10" r:id="rId8"/>
    <sheet name="Ongoing Charges" sheetId="11" r:id="rId9"/>
    <sheet name="Variables" sheetId="7" r:id="rId10"/>
  </sheets>
  <definedNames>
    <definedName name="_xlnm._FilterDatabase" localSheetId="0" hidden="1">'Portfolio holdings'!$A$1:$L$1</definedName>
    <definedName name="_xlnm._FilterDatabase" localSheetId="9" hidden="1">Variables!$B$7:$B$16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1" i="7" l="1"/>
  <c r="B29" i="7"/>
  <c r="B28" i="7"/>
  <c r="B26" i="7"/>
  <c r="B25" i="7"/>
  <c r="B23" i="7"/>
  <c r="B22" i="7"/>
  <c r="B20" i="7"/>
  <c r="B6" i="7"/>
  <c r="B3" i="7"/>
  <c r="B2" i="7"/>
  <c r="C13" i="1"/>
  <c r="D9" i="1" s="1"/>
  <c r="G9" i="1" s="1"/>
  <c r="H19" i="2"/>
  <c r="B5" i="7" s="1"/>
  <c r="F8" i="1" a="1"/>
  <c r="F6" i="1" a="1"/>
  <c r="F11" i="1" a="1"/>
  <c r="F4" i="1" a="1"/>
  <c r="F5" i="1" a="1"/>
  <c r="F10" i="1" a="1"/>
  <c r="F2" i="1" a="1"/>
  <c r="F9" i="1" a="1"/>
  <c r="F7" i="1" a="1"/>
  <c r="F3" i="1" a="1"/>
  <c r="F10" i="1" l="1"/>
  <c r="F9" i="1"/>
  <c r="F4" i="1"/>
  <c r="F6" i="1"/>
  <c r="F8" i="1"/>
  <c r="F5" i="1"/>
  <c r="F11" i="1"/>
  <c r="F7" i="1"/>
  <c r="F3" i="1"/>
  <c r="F2" i="1"/>
  <c r="D8" i="1"/>
  <c r="D7" i="1"/>
  <c r="D6" i="1"/>
  <c r="D11" i="1"/>
  <c r="D3" i="1"/>
  <c r="D10" i="1"/>
  <c r="D2" i="1"/>
  <c r="D5" i="1"/>
  <c r="D4" i="1"/>
  <c r="H8" i="2"/>
  <c r="H9" i="2"/>
  <c r="H10" i="2"/>
  <c r="H11" i="2"/>
  <c r="H12" i="2"/>
  <c r="H13" i="2"/>
  <c r="H14" i="2"/>
  <c r="H15" i="2"/>
  <c r="H16" i="2"/>
  <c r="H7" i="2"/>
  <c r="F13" i="1" l="1"/>
  <c r="G10" i="1"/>
  <c r="G3" i="1"/>
  <c r="G6" i="1"/>
  <c r="G11" i="1"/>
  <c r="G7" i="1"/>
  <c r="G4" i="1"/>
  <c r="G8" i="1"/>
  <c r="G5" i="1"/>
  <c r="G2" i="1"/>
  <c r="D13" i="1"/>
  <c r="H23" i="2"/>
  <c r="A2" i="2" l="1"/>
  <c r="A3" i="2"/>
  <c r="D3" i="2" l="1"/>
  <c r="A20" i="2" l="1"/>
  <c r="J2" i="2" l="1"/>
  <c r="I2" i="2"/>
  <c r="H2" i="2"/>
  <c r="G2" i="2"/>
  <c r="F2" i="2"/>
  <c r="E2" i="2"/>
  <c r="C2" i="2"/>
  <c r="B2" i="2"/>
  <c r="M2" i="2" l="1"/>
  <c r="L2" i="2"/>
  <c r="B9" i="2"/>
  <c r="B11" i="7" s="1"/>
  <c r="B8" i="2"/>
  <c r="B12" i="7" s="1"/>
  <c r="B7" i="2"/>
  <c r="B6" i="2"/>
  <c r="B10" i="7" s="1"/>
  <c r="B10" i="2" l="1"/>
  <c r="B14" i="7" s="1"/>
  <c r="J3" i="2" l="1"/>
  <c r="B3" i="2" l="1"/>
  <c r="C3" i="2"/>
  <c r="I3" i="2"/>
  <c r="F3" i="2"/>
  <c r="E3" i="2"/>
  <c r="G3" i="2"/>
  <c r="H3" i="2"/>
  <c r="M3" i="2" l="1"/>
  <c r="H25" i="2" a="1"/>
  <c r="H25" i="2" s="1"/>
  <c r="H26" i="2" s="1"/>
  <c r="E9" i="2"/>
  <c r="B8" i="7" s="1"/>
  <c r="E7" i="2"/>
  <c r="E8" i="2"/>
  <c r="B9" i="7" s="1"/>
  <c r="L3" i="2"/>
  <c r="E6" i="2"/>
  <c r="B7" i="7" s="1"/>
  <c r="E10" i="2" l="1"/>
  <c r="B13"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<sst xmlns="http://schemas.openxmlformats.org/spreadsheetml/2006/main" count="358" uniqueCount="182">
  <si>
    <t>Fund Name</t>
  </si>
  <si>
    <t>Holding Value</t>
  </si>
  <si>
    <t>Cash</t>
  </si>
  <si>
    <t>ISIN</t>
  </si>
  <si>
    <t>Portfolio Comparison</t>
  </si>
  <si>
    <t>Bonds</t>
  </si>
  <si>
    <t>Property</t>
  </si>
  <si>
    <t>Asia Pacific</t>
  </si>
  <si>
    <t>Emerging Markets</t>
  </si>
  <si>
    <t>Japan</t>
  </si>
  <si>
    <t>Europe</t>
  </si>
  <si>
    <t>North America</t>
  </si>
  <si>
    <t>UK</t>
  </si>
  <si>
    <t>Sector</t>
  </si>
  <si>
    <t>Weighting</t>
  </si>
  <si>
    <t>Margetts Equity Exposure</t>
  </si>
  <si>
    <t>OCF</t>
  </si>
  <si>
    <t>Other</t>
  </si>
  <si>
    <t>Total</t>
  </si>
  <si>
    <t>Client Equity Exposure</t>
  </si>
  <si>
    <t>% Holding</t>
  </si>
  <si>
    <t>Margetts Tactical Allocation</t>
  </si>
  <si>
    <t>Margetts Cash &amp; Bonds</t>
  </si>
  <si>
    <t>Client Cash &amp; Bonds</t>
  </si>
  <si>
    <t>Margetts Cash, Bonds, &amp; Property</t>
  </si>
  <si>
    <t>Client Cash, Bonds, &amp; Property</t>
  </si>
  <si>
    <t>Margetts Developed Markets Assets</t>
  </si>
  <si>
    <t>Client Developed Markets Assets</t>
  </si>
  <si>
    <t>Margetts Emerging Markets Assets</t>
  </si>
  <si>
    <t>Client Emerging Markets Assets</t>
  </si>
  <si>
    <t>Margetts 2</t>
  </si>
  <si>
    <t>Margetts 2 - 3</t>
  </si>
  <si>
    <t>Margetts 3</t>
  </si>
  <si>
    <t>Margetts 3-4</t>
  </si>
  <si>
    <t>Margetts 4</t>
  </si>
  <si>
    <t>Margetts 4-5</t>
  </si>
  <si>
    <t>Margetts 5</t>
  </si>
  <si>
    <t>Margetts 5-6</t>
  </si>
  <si>
    <t>Margetts 6</t>
  </si>
  <si>
    <t>Margetts 6-7</t>
  </si>
  <si>
    <t>Margetts 7</t>
  </si>
  <si>
    <t>Margetts 7-8</t>
  </si>
  <si>
    <t>Fund</t>
  </si>
  <si>
    <t>Fee R Class</t>
  </si>
  <si>
    <t>Fee S Class</t>
  </si>
  <si>
    <t>Fee Legacy</t>
  </si>
  <si>
    <t>R Class</t>
  </si>
  <si>
    <t>S Class</t>
  </si>
  <si>
    <t>Providence</t>
  </si>
  <si>
    <t>Legacy</t>
  </si>
  <si>
    <t>Select</t>
  </si>
  <si>
    <t>International</t>
  </si>
  <si>
    <t>Venture</t>
  </si>
  <si>
    <t>Date of Request</t>
  </si>
  <si>
    <t>Margetts Fund</t>
  </si>
  <si>
    <t>Margetts Share Class</t>
  </si>
  <si>
    <t>UK Equity Income</t>
  </si>
  <si>
    <t>Client Name</t>
  </si>
  <si>
    <t>Client Portfolio Type</t>
  </si>
  <si>
    <t>Information Table</t>
  </si>
  <si>
    <t>Additional Client Charges</t>
  </si>
  <si>
    <t>Weighted Average Client OCF</t>
  </si>
  <si>
    <t>Total Client Charges</t>
  </si>
  <si>
    <t>Margetts Weighted OCF</t>
  </si>
  <si>
    <t>Allowable Sectors</t>
  </si>
  <si>
    <t xml:space="preserve">In the below report, </t>
  </si>
  <si>
    <t xml:space="preserve">Margetts have compared the back tested performance of the client’s portfolio using holdings and weightings provided to us on </t>
  </si>
  <si>
    <t>.</t>
  </si>
  <si>
    <t>Margetts</t>
  </si>
  <si>
    <t>Client</t>
  </si>
  <si>
    <t>Time Period</t>
  </si>
  <si>
    <t>YTD</t>
  </si>
  <si>
    <t>Variables List</t>
  </si>
  <si>
    <t>Introduction</t>
  </si>
  <si>
    <t>client_name</t>
  </si>
  <si>
    <t>margetts_portfolio_identifier</t>
  </si>
  <si>
    <t>new_paragraph</t>
  </si>
  <si>
    <t>date_provided</t>
  </si>
  <si>
    <t>Performance Run Until</t>
  </si>
  <si>
    <t xml:space="preserve">. This analysis does not reflect the performance achieved by the client’s account and only provides an indication of the current client portfolio’s expected risk and return characteristics. All performance data has been sourced from Morningstar. All performance figures have been run to </t>
  </si>
  <si>
    <t>performance_end_date</t>
  </si>
  <si>
    <t>new_line</t>
  </si>
  <si>
    <t>Asset Allocation</t>
  </si>
  <si>
    <t>When assessing the risk profile of a portfolio, Margetts typically begin by comparing the collective cash and fixed interest weightings (assumed to be lower risk assets) and equities (assumed to be higher risk assets). The cash and bond exposure in the client’s portfolio is c.</t>
  </si>
  <si>
    <t>%.</t>
  </si>
  <si>
    <t xml:space="preserve">Margetts believe that identifying the split between Western developed equities (UK, North America, and Europe) and developing markets / Asian equities (Asia Pacific, Japan, and Emerging Markets) is useful when examining the risk of the equity allocation within a portfolio. </t>
  </si>
  <si>
    <t xml:space="preserve">% allocation to developed Western economies, whereas the Margetts </t>
  </si>
  <si>
    <t xml:space="preserve"> strategy, which has a combined allocation of c.</t>
  </si>
  <si>
    <t xml:space="preserve">The Margetts </t>
  </si>
  <si>
    <t xml:space="preserve">% to developing and Asian economies, and the client’s portfolio has a </t>
  </si>
  <si>
    <t xml:space="preserve">%. Equities within developing regions and Asia tend to be higher risk than those within developed Western economies given the prevalence of corruption, lower corporate governance standards and the relatively less stable political backdrop. Therefore, Margetts classify Asian and developing market equities as relatively higher risk. </t>
  </si>
  <si>
    <t>client_cash_bond</t>
  </si>
  <si>
    <t>margetts_cash_bond</t>
  </si>
  <si>
    <t>client_developed_markets</t>
  </si>
  <si>
    <t>margetts_developed_markets</t>
  </si>
  <si>
    <t>margetts_emerging_markets</t>
  </si>
  <si>
    <t>client_emerging_markets</t>
  </si>
  <si>
    <t xml:space="preserve"> than that of the Margetts Risk Rated </t>
  </si>
  <si>
    <t xml:space="preserve"> exposure of c.</t>
  </si>
  <si>
    <t xml:space="preserve"> portfolio allocates c.</t>
  </si>
  <si>
    <t xml:space="preserve"> allocation of c.</t>
  </si>
  <si>
    <t>margetts_developed_markets_higher_lower</t>
  </si>
  <si>
    <t>client_emerging_markets_higher_lower</t>
  </si>
  <si>
    <t>client_cash_bond_higher_lower</t>
  </si>
  <si>
    <t xml:space="preserve">Overall, the client’s portfolio has a </t>
  </si>
  <si>
    <t xml:space="preserve"> exposure to cash and bonds (c.</t>
  </si>
  <si>
    <t xml:space="preserve">%), with a </t>
  </si>
  <si>
    <t>client_equities_higher_lower</t>
  </si>
  <si>
    <t xml:space="preserve"> exposure to equities (c.</t>
  </si>
  <si>
    <t>client_equity</t>
  </si>
  <si>
    <t>% compared to c.</t>
  </si>
  <si>
    <t>margetts_equity</t>
  </si>
  <si>
    <t xml:space="preserve"> risk when compared to the Margetts portfolio.</t>
  </si>
  <si>
    <t>client_equity_higher_lower</t>
  </si>
  <si>
    <t>percieved_client_emerging_markets</t>
  </si>
  <si>
    <t>Performance</t>
  </si>
  <si>
    <t>Variables</t>
  </si>
  <si>
    <t xml:space="preserve">Over 5 years, an investment into Margetts Risk Rated </t>
  </si>
  <si>
    <t xml:space="preserve"> would have returned c.</t>
  </si>
  <si>
    <t xml:space="preserve">%, </t>
  </si>
  <si>
    <t>5_y_performance_margetts</t>
  </si>
  <si>
    <t>5_y_performance_client</t>
  </si>
  <si>
    <t xml:space="preserve">Over 3 years, an investment into Margetts Risk Rated </t>
  </si>
  <si>
    <t>3_y_performance_margetts</t>
  </si>
  <si>
    <t xml:space="preserve">%, which is </t>
  </si>
  <si>
    <t>3_y_performance_client</t>
  </si>
  <si>
    <t xml:space="preserve">% over the same period, as shown on the chart below. </t>
  </si>
  <si>
    <t xml:space="preserve">Over 1 year, the Margetts RR </t>
  </si>
  <si>
    <t xml:space="preserve"> returning c.</t>
  </si>
  <si>
    <t>1_y_performance_margetts</t>
  </si>
  <si>
    <t xml:space="preserve">% and </t>
  </si>
  <si>
    <t>1_y_performance_client</t>
  </si>
  <si>
    <t xml:space="preserve">%. </t>
  </si>
  <si>
    <t>annualised_performance_calc</t>
  </si>
  <si>
    <t>Variable Values</t>
  </si>
  <si>
    <t>Over the year to date (</t>
  </si>
  <si>
    <t xml:space="preserve">) the Margetts RR </t>
  </si>
  <si>
    <t>ytd_performance_margetts</t>
  </si>
  <si>
    <t>ytd_performance_client</t>
  </si>
  <si>
    <t>Risk Scale</t>
  </si>
  <si>
    <t xml:space="preserve"> at c.</t>
  </si>
  <si>
    <t>5_y_margetts_relative_performance</t>
  </si>
  <si>
    <t>3_y_margetts_relative_performance</t>
  </si>
  <si>
    <t>1_y_margetts_relative_performance</t>
  </si>
  <si>
    <t>ytd_margetts_relative_performance</t>
  </si>
  <si>
    <t xml:space="preserve"> the back tested performance of the portfolio held by </t>
  </si>
  <si>
    <t xml:space="preserve"> the client's portfolio. This is shown on the chart below, with Margetts RR </t>
  </si>
  <si>
    <t>Annualised</t>
  </si>
  <si>
    <t xml:space="preserve">'s portfolio is compared to the Margetts Risk Rated </t>
  </si>
  <si>
    <t xml:space="preserve"> model portfolio. Performance of </t>
  </si>
  <si>
    <t>'s portfolio has a c.</t>
  </si>
  <si>
    <t>%, as shown on the chart below.</t>
  </si>
  <si>
    <t>'s portfolio returning c.</t>
  </si>
  <si>
    <t xml:space="preserve"> the client's portfolio. This is demonstrated on the chart below, with Margetts </t>
  </si>
  <si>
    <t>client_portfolio_risk_rating</t>
  </si>
  <si>
    <t>Risk Score</t>
  </si>
  <si>
    <t xml:space="preserve"> portfolio holds a </t>
  </si>
  <si>
    <t xml:space="preserve">%). Due to the asset allocation of the client's portfolio, Margetts could suggest that the client's portfolio </t>
  </si>
  <si>
    <t>'s portfolio which would have returned c.</t>
  </si>
  <si>
    <t xml:space="preserve">The below table details the weighted average of underlying ongoing charges of the funds included in </t>
  </si>
  <si>
    <t xml:space="preserve">’s portfolio and the weighted average ongoing charge of the Margetts funds included in the Margetts Risk Rated </t>
  </si>
  <si>
    <t xml:space="preserve"> strategy.</t>
  </si>
  <si>
    <t>Ongoing Charges</t>
  </si>
  <si>
    <t xml:space="preserve">'s portfolio has been back tested using the latest portfolio positioning provided. To compare the client’s portfolio to the Margetts Risk Rated </t>
  </si>
  <si>
    <t xml:space="preserve"> Portfolio Comparison with Margetts Risk Rated </t>
  </si>
  <si>
    <t>top_five_strategies</t>
  </si>
  <si>
    <t xml:space="preserve">Whilst </t>
  </si>
  <si>
    <t xml:space="preserve">'s portfolio is reasonably well diversified geographically, it is relatively highly concentrated. The top 5 strategies in </t>
  </si>
  <si>
    <t>'s portfolio account for c.</t>
  </si>
  <si>
    <t xml:space="preserve">% of the overall portfolio. Each Margetts fund holds between 12-18 strategies at between 4% and 8% weightings, meaning the largest 5 individual holdings could account for a maximum of 40% of the portfolio, although this level of concentration is typically avoided by Margetts. This level of concentration within the clients portfolio may add to the perceived idiosyncratic risk of </t>
  </si>
  <si>
    <t xml:space="preserve">'s portfolio has a </t>
  </si>
  <si>
    <t xml:space="preserve"> exposure to emerging markets when compared to the Margetts RR </t>
  </si>
  <si>
    <t xml:space="preserve"> strategy. The greater level of diversification within the Margetts strategy may also be a contributory factor towards the risk profile of the two portfolios when compared to one another. When summarising the risk levels of the two strategies, the Margetts RR </t>
  </si>
  <si>
    <t xml:space="preserve"> strategy would be considered to have marginally less risk appetite when compared to </t>
  </si>
  <si>
    <t>'s portfolio.</t>
  </si>
  <si>
    <t xml:space="preserve"> strategy. </t>
  </si>
  <si>
    <t xml:space="preserve"> strategy performed </t>
  </si>
  <si>
    <t>the year to date</t>
  </si>
  <si>
    <t>'s portfolio. The Margetts Risk Rated strategies attempt to reduce this risk by implementing the above diversification strategies.</t>
  </si>
  <si>
    <t xml:space="preserve"> strategy, we have assessed their geographical and asset class allocations. The asset allocation for the Margetts portfolio referenced in the following report refers to the long-term strategic asset allocation.</t>
  </si>
  <si>
    <t xml:space="preserve"> exposure to cash and bonds compared to the Margetts RR </t>
  </si>
  <si>
    <t>% and the client's portfolio returning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</si>
</sst>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0.0%"/>
    <numFmt numFmtId="166" formatCode="[$-F800]dddd\,\ mmmm\ dd\,\ yyyy"/>
  </numFmts>
  <fonts count="8" x14ac:knownFonts="1">
    <font>
      <sz val="11"/>
      <color theme="1"/>
      <name val="Calibri"/>
      <family val="2"/>
      <scheme val="minor"/>
    </font>
    <font>
      <b/>
      <sz val="11"/>
      <color theme="1"/>
      <name val="Calibri"/>
      <family val="2"/>
      <scheme val="minor"/>
    </font>
    <font>
      <sz val="8"/>
      <name val="Calibri"/>
      <family val="2"/>
      <scheme val="minor"/>
    </font>
    <font>
      <sz val="11"/>
      <color theme="1"/>
      <name val="Calibri"/>
      <family val="2"/>
      <scheme val="minor"/>
    </font>
    <font>
      <b/>
      <sz val="12"/>
      <color theme="1"/>
      <name val="Calibri"/>
      <family val="2"/>
      <scheme val="minor"/>
    </font>
    <font>
      <sz val="11"/>
      <color rgb="FFFFFFFF"/>
      <name val="Ubuntu Mono"/>
      <family val="3"/>
    </font>
    <font>
      <sz val="12"/>
      <color rgb="FF000000"/>
      <name val="Calibri"/>
      <family val="2"/>
      <scheme val="minor"/>
    </font>
    <font>
      <sz val="1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36">
    <border>
      <left/>
      <right/>
      <top/>
      <bottom/>
      <diagonal/>
    </border>
    <border>
      <left/>
      <right/>
      <top style="thin">
        <color indexed="64"/>
      </top>
      <bottom style="double">
        <color indexed="64"/>
      </bottom>
      <diagonal/>
    </border>
    <border>
      <left style="medium">
        <color indexed="64"/>
      </left>
      <right/>
      <top/>
      <bottom/>
      <diagonal/>
    </border>
    <border>
      <left style="medium">
        <color indexed="64"/>
      </left>
      <right/>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thin">
        <color indexed="64"/>
      </top>
      <bottom/>
      <diagonal/>
    </border>
    <border>
      <left/>
      <right style="medium">
        <color indexed="64"/>
      </right>
      <top style="thin">
        <color indexed="64"/>
      </top>
      <bottom style="medium">
        <color indexed="64"/>
      </bottom>
      <diagonal/>
    </border>
    <border>
      <left/>
      <right style="medium">
        <color indexed="64"/>
      </right>
      <top style="thin">
        <color indexed="64"/>
      </top>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medium">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9" fontId="3" fillId="0" borderId="0" applyFont="0" applyFill="0" applyBorder="0" applyAlignment="0" applyProtection="0"/>
  </cellStyleXfs>
  <cellXfs count="87">
    <xf numFmtId="0" fontId="0" fillId="0" borderId="0" xfId="0"/>
    <xf numFmtId="0" fontId="1" fillId="0" borderId="0" xfId="0" applyFont="1"/>
    <xf numFmtId="164" fontId="0" fillId="0" borderId="0" xfId="0" applyNumberFormat="1"/>
    <xf numFmtId="10" fontId="0" fillId="0" borderId="0" xfId="0" applyNumberFormat="1"/>
    <xf numFmtId="0" fontId="1" fillId="0" borderId="0" xfId="0" applyFont="1" applyAlignment="1">
      <alignment horizontal="center"/>
    </xf>
    <xf numFmtId="9" fontId="0" fillId="0" borderId="0" xfId="0" applyNumberFormat="1"/>
    <xf numFmtId="4" fontId="0" fillId="0" borderId="0" xfId="0" applyNumberFormat="1"/>
    <xf numFmtId="164" fontId="0" fillId="0" borderId="1" xfId="0" applyNumberFormat="1" applyBorder="1"/>
    <xf numFmtId="10" fontId="1" fillId="0" borderId="0" xfId="1" applyNumberFormat="1" applyFont="1"/>
    <xf numFmtId="10" fontId="0" fillId="0" borderId="0" xfId="1" applyNumberFormat="1" applyFont="1"/>
    <xf numFmtId="165" fontId="0" fillId="0" borderId="0" xfId="1" applyNumberFormat="1" applyFont="1"/>
    <xf numFmtId="165" fontId="0" fillId="0" borderId="0" xfId="0" applyNumberFormat="1"/>
    <xf numFmtId="165" fontId="1" fillId="0" borderId="0" xfId="0" applyNumberFormat="1" applyFont="1"/>
    <xf numFmtId="0" fontId="0" fillId="0" borderId="0" xfId="0" applyNumberFormat="1" applyFont="1" applyAlignment="1">
      <alignment horizontal="center"/>
    </xf>
    <xf numFmtId="9" fontId="0" fillId="0" borderId="0" xfId="0" applyNumberFormat="1" applyAlignment="1">
      <alignment horizontal="center"/>
    </xf>
    <xf numFmtId="2" fontId="0" fillId="0" borderId="0" xfId="0" applyNumberFormat="1"/>
    <xf numFmtId="0" fontId="0" fillId="0" borderId="4" xfId="0" applyBorder="1"/>
    <xf numFmtId="10" fontId="0" fillId="0" borderId="1" xfId="0" applyNumberFormat="1" applyBorder="1"/>
    <xf numFmtId="0" fontId="0" fillId="0" borderId="5" xfId="0" applyBorder="1"/>
    <xf numFmtId="2" fontId="0" fillId="0" borderId="0" xfId="0" applyNumberFormat="1" applyBorder="1"/>
    <xf numFmtId="4" fontId="0" fillId="0" borderId="7" xfId="0" applyNumberFormat="1" applyBorder="1"/>
    <xf numFmtId="0" fontId="0" fillId="2" borderId="8" xfId="0" applyFill="1" applyBorder="1" applyAlignment="1">
      <alignment horizontal="center" vertical="center"/>
    </xf>
    <xf numFmtId="49" fontId="1" fillId="2" borderId="9" xfId="0" applyNumberFormat="1" applyFont="1" applyFill="1" applyBorder="1" applyAlignment="1">
      <alignment horizontal="center"/>
    </xf>
    <xf numFmtId="49" fontId="1" fillId="2" borderId="10" xfId="0" applyNumberFormat="1" applyFont="1" applyFill="1" applyBorder="1" applyAlignment="1">
      <alignment horizont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10" fontId="0" fillId="0" borderId="13" xfId="0" applyNumberFormat="1" applyBorder="1"/>
    <xf numFmtId="165" fontId="0" fillId="0" borderId="14" xfId="0" applyNumberFormat="1" applyBorder="1"/>
    <xf numFmtId="10" fontId="0" fillId="0" borderId="14" xfId="0" applyNumberFormat="1" applyBorder="1"/>
    <xf numFmtId="10" fontId="0" fillId="0" borderId="3" xfId="0" applyNumberFormat="1" applyBorder="1"/>
    <xf numFmtId="10" fontId="0" fillId="0" borderId="15" xfId="0" applyNumberFormat="1" applyBorder="1"/>
    <xf numFmtId="10" fontId="0" fillId="0" borderId="16" xfId="0" applyNumberFormat="1" applyBorder="1"/>
    <xf numFmtId="165" fontId="0" fillId="0" borderId="16" xfId="0" applyNumberFormat="1" applyBorder="1"/>
    <xf numFmtId="10" fontId="0" fillId="0" borderId="17" xfId="1" applyNumberFormat="1" applyFont="1" applyFill="1" applyBorder="1"/>
    <xf numFmtId="10" fontId="0" fillId="0" borderId="18" xfId="1" applyNumberFormat="1" applyFont="1" applyFill="1" applyBorder="1"/>
    <xf numFmtId="0" fontId="4" fillId="2" borderId="21" xfId="0" applyFont="1" applyFill="1" applyBorder="1"/>
    <xf numFmtId="0" fontId="1" fillId="2" borderId="12" xfId="0" applyFont="1" applyFill="1" applyBorder="1"/>
    <xf numFmtId="10" fontId="0" fillId="0" borderId="2" xfId="0" applyNumberFormat="1" applyBorder="1"/>
    <xf numFmtId="10" fontId="0" fillId="0" borderId="22" xfId="1" applyNumberFormat="1" applyFont="1" applyFill="1" applyBorder="1"/>
    <xf numFmtId="0" fontId="0" fillId="0" borderId="20" xfId="0" applyBorder="1"/>
    <xf numFmtId="14" fontId="0" fillId="0" borderId="3" xfId="0" applyNumberFormat="1" applyBorder="1"/>
    <xf numFmtId="0" fontId="0" fillId="0" borderId="0" xfId="0" applyFont="1"/>
    <xf numFmtId="10" fontId="1" fillId="0" borderId="8" xfId="1" applyNumberFormat="1" applyFont="1" applyFill="1" applyBorder="1"/>
    <xf numFmtId="10" fontId="0" fillId="0" borderId="25" xfId="0" applyNumberFormat="1" applyBorder="1"/>
    <xf numFmtId="10" fontId="0" fillId="0" borderId="27" xfId="0" applyNumberFormat="1" applyBorder="1"/>
    <xf numFmtId="0" fontId="5" fillId="0" borderId="0" xfId="0" applyFont="1"/>
    <xf numFmtId="10" fontId="0" fillId="0" borderId="6" xfId="1" applyNumberFormat="1" applyFont="1" applyBorder="1" applyAlignment="1">
      <alignment horizontal="center"/>
    </xf>
    <xf numFmtId="0" fontId="6" fillId="0" borderId="0" xfId="0" applyFont="1"/>
    <xf numFmtId="0" fontId="6" fillId="0" borderId="0" xfId="0" applyFont="1" applyAlignment="1">
      <alignment wrapText="1"/>
    </xf>
    <xf numFmtId="0" fontId="0" fillId="0" borderId="0" xfId="0" applyAlignment="1">
      <alignment wrapText="1"/>
    </xf>
    <xf numFmtId="0" fontId="6" fillId="0" borderId="0" xfId="0" quotePrefix="1" applyFont="1" applyAlignment="1">
      <alignment wrapText="1"/>
    </xf>
    <xf numFmtId="0" fontId="0" fillId="0" borderId="0" xfId="0" quotePrefix="1" applyAlignment="1">
      <alignment wrapText="1"/>
    </xf>
    <xf numFmtId="49" fontId="6" fillId="0" borderId="0" xfId="0" quotePrefix="1" applyNumberFormat="1" applyFont="1" applyAlignment="1">
      <alignment vertical="center" wrapText="1"/>
    </xf>
    <xf numFmtId="0" fontId="0" fillId="0" borderId="28" xfId="0" applyBorder="1"/>
    <xf numFmtId="0" fontId="0" fillId="0" borderId="14" xfId="0" applyBorder="1"/>
    <xf numFmtId="0" fontId="0" fillId="0" borderId="30" xfId="0" applyBorder="1" applyAlignment="1">
      <alignment horizontal="right"/>
    </xf>
    <xf numFmtId="0" fontId="0" fillId="0" borderId="31" xfId="0" applyBorder="1" applyAlignment="1">
      <alignment horizontal="right"/>
    </xf>
    <xf numFmtId="0" fontId="0" fillId="0" borderId="8" xfId="0" applyBorder="1" applyAlignment="1">
      <alignment wrapText="1"/>
    </xf>
    <xf numFmtId="10" fontId="3" fillId="0" borderId="18" xfId="1" applyNumberFormat="1" applyFont="1" applyFill="1" applyBorder="1"/>
    <xf numFmtId="14" fontId="0" fillId="0" borderId="26" xfId="0" applyNumberFormat="1" applyBorder="1" applyAlignment="1">
      <alignment horizontal="right"/>
    </xf>
    <xf numFmtId="14" fontId="0" fillId="0" borderId="34" xfId="0" applyNumberFormat="1" applyBorder="1" applyAlignment="1">
      <alignment horizontal="right"/>
    </xf>
    <xf numFmtId="0" fontId="0" fillId="0" borderId="19" xfId="0" applyBorder="1" applyAlignment="1">
      <alignment horizontal="right"/>
    </xf>
    <xf numFmtId="10" fontId="0" fillId="0" borderId="25" xfId="0" applyNumberFormat="1" applyBorder="1" applyAlignment="1">
      <alignment horizontal="right"/>
    </xf>
    <xf numFmtId="10" fontId="0" fillId="0" borderId="19" xfId="0" applyNumberFormat="1" applyBorder="1" applyAlignment="1">
      <alignment horizontal="right"/>
    </xf>
    <xf numFmtId="10" fontId="0" fillId="0" borderId="14" xfId="0" applyNumberFormat="1" applyBorder="1" applyAlignment="1">
      <alignment horizontal="right"/>
    </xf>
    <xf numFmtId="0" fontId="0" fillId="0" borderId="24" xfId="0" applyBorder="1" applyAlignment="1">
      <alignment horizontal="right"/>
    </xf>
    <xf numFmtId="0" fontId="0" fillId="0" borderId="23" xfId="0" applyBorder="1" applyAlignment="1">
      <alignment horizontal="right"/>
    </xf>
    <xf numFmtId="166" fontId="0" fillId="0" borderId="0" xfId="0" applyNumberFormat="1"/>
    <xf numFmtId="0" fontId="0" fillId="0" borderId="29" xfId="0" applyBorder="1"/>
    <xf numFmtId="0" fontId="0" fillId="0" borderId="32" xfId="0" applyBorder="1"/>
    <xf numFmtId="0" fontId="0" fillId="0" borderId="10" xfId="0" applyBorder="1"/>
    <xf numFmtId="10" fontId="0" fillId="0" borderId="35" xfId="1" applyNumberFormat="1" applyFont="1" applyBorder="1"/>
    <xf numFmtId="10" fontId="0" fillId="0" borderId="20" xfId="1" applyNumberFormat="1" applyFont="1" applyBorder="1"/>
    <xf numFmtId="0" fontId="6" fillId="0" borderId="0" xfId="0" applyFont="1" applyAlignment="1">
      <alignment horizontal="justify" vertical="center"/>
    </xf>
    <xf numFmtId="9" fontId="0" fillId="0" borderId="0" xfId="1" applyFont="1"/>
    <xf numFmtId="0" fontId="6" fillId="0" borderId="0" xfId="0" applyFont="1" applyAlignment="1">
      <alignment horizontal="justify" vertical="center" wrapText="1"/>
    </xf>
    <xf numFmtId="0" fontId="7" fillId="0" borderId="0" xfId="0" applyFont="1" applyAlignment="1">
      <alignment horizontal="justify" vertical="center" wrapText="1"/>
    </xf>
    <xf numFmtId="0" fontId="7" fillId="0" borderId="0" xfId="0" applyFont="1"/>
    <xf numFmtId="0" fontId="0" fillId="0" borderId="8" xfId="0" applyBorder="1"/>
    <xf numFmtId="165" fontId="0" fillId="0" borderId="7" xfId="1" applyNumberFormat="1" applyFont="1" applyBorder="1"/>
    <xf numFmtId="165" fontId="0" fillId="0" borderId="14" xfId="1" applyNumberFormat="1" applyFont="1" applyBorder="1"/>
    <xf numFmtId="165" fontId="0" fillId="0" borderId="33" xfId="1" applyNumberFormat="1" applyFont="1" applyBorder="1"/>
    <xf numFmtId="165" fontId="0" fillId="0" borderId="16" xfId="1" applyNumberFormat="1" applyFont="1" applyBorder="1"/>
    <xf numFmtId="0" fontId="0" fillId="0" borderId="29" xfId="0" applyBorder="1" applyAlignment="1">
      <alignment horizontal="right"/>
    </xf>
    <xf numFmtId="165" fontId="0" fillId="0" borderId="32" xfId="1" applyNumberFormat="1" applyFont="1" applyBorder="1"/>
    <xf numFmtId="165" fontId="0" fillId="0" borderId="10" xfId="1" applyNumberFormat="1" applyFont="1" applyBorder="1"/>
    <xf numFmtId="0" fontId="0" fillId="0" borderId="0" xfId="0" applyFont="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'Portfolio Comparison'!$A$20</c:f>
          <c:strCache>
            <c:ptCount val="1"/>
            <c:pt idx="0">
              <c:v>Portfolio Allocations:
Client Name Client Portfolio Type against Margetts RR 4-5</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'Portfolio Comparison'!$A$2</c:f>
              <c:strCache>
                <c:ptCount val="1"/>
                <c:pt idx="0">
                  <c:v>Margetts RR 4-5</c:v>
                </c:pt>
              </c:strCache>
            </c:strRef>
          </c:tx>
          <c:spPr>
            <a:solidFill>
              <a:schemeClr val="accent1"/>
            </a:solidFill>
            <a:ln>
              <a:noFill/>
            </a:ln>
            <a:effectLst/>
          </c:spPr>
          <c:invertIfNegative val="0"/>
          <c:cat>
            <c:strRef>
              <c:f>'Portfolio Comparison'!$B$1:$J$1</c:f>
              <c:strCache>
                <c:ptCount val="9"/>
                <c:pt idx="0">
                  <c:v>Bonds</c:v>
                </c:pt>
                <c:pt idx="1">
                  <c:v>Cash</c:v>
                </c:pt>
                <c:pt idx="2">
                  <c:v>Property</c:v>
                </c:pt>
                <c:pt idx="3">
                  <c:v>Asia Pacific</c:v>
                </c:pt>
                <c:pt idx="4">
                  <c:v>Emerging Markets</c:v>
                </c:pt>
                <c:pt idx="5">
                  <c:v>Japan</c:v>
                </c:pt>
                <c:pt idx="6">
                  <c:v>Europe</c:v>
                </c:pt>
                <c:pt idx="7">
                  <c:v>North America</c:v>
                </c:pt>
                <c:pt idx="8">
                  <c:v>UK</c:v>
                </c:pt>
              </c:strCache>
            </c:strRef>
          </c:cat>
          <c:val>
            <c:numRef>
              <c:f>'Portfolio Comparison'!$B$2:$J$2</c:f>
              <c:numCache>
                <c:formatCode>0.00%</c:formatCode>
                <c:ptCount val="9"/>
                <c:pt idx="0">
                  <c:v>0.13</c:v>
                </c:pt>
                <c:pt idx="1">
                  <c:v>0.05</c:v>
                </c:pt>
                <c:pt idx="2">
                  <c:v>0</c:v>
                </c:pt>
                <c:pt idx="3">
                  <c:v>7.0000000000000007E-2</c:v>
                </c:pt>
                <c:pt idx="4">
                  <c:v>0.06</c:v>
                </c:pt>
                <c:pt idx="5">
                  <c:v>0.05</c:v>
                </c:pt>
                <c:pt idx="6">
                  <c:v>0.09</c:v>
                </c:pt>
                <c:pt idx="7">
                  <c:v>0.25</c:v>
                </c:pt>
                <c:pt idx="8">
                  <c:v>0.3</c:v>
                </c:pt>
              </c:numCache>
            </c:numRef>
          </c:val>
          <c:extLst>
            <c:ext xmlns:c16="http://schemas.microsoft.com/office/drawing/2014/chart" uri="{C3380CC4-5D6E-409C-BE32-E72D297353CC}">
              <c16:uniqueId val="{00000000-803E-40FB-90AA-CBF3D3903CF9}"/>
            </c:ext>
          </c:extLst>
        </c:ser>
        <c:ser>
          <c:idx val="1"/>
          <c:order val="1"/>
          <c:tx>
            <c:strRef>
              <c:f>'Portfolio Comparison'!$A$3</c:f>
              <c:strCache>
                <c:ptCount val="1"/>
                <c:pt idx="0">
                  <c:v>Client Name Client Portfolio Type</c:v>
                </c:pt>
              </c:strCache>
            </c:strRef>
          </c:tx>
          <c:spPr>
            <a:solidFill>
              <a:schemeClr val="accent2"/>
            </a:solidFill>
            <a:ln>
              <a:noFill/>
            </a:ln>
            <a:effectLst/>
          </c:spPr>
          <c:invertIfNegative val="0"/>
          <c:cat>
            <c:strRef>
              <c:f>'Portfolio Comparison'!$B$1:$J$1</c:f>
              <c:strCache>
                <c:ptCount val="9"/>
                <c:pt idx="0">
                  <c:v>Bonds</c:v>
                </c:pt>
                <c:pt idx="1">
                  <c:v>Cash</c:v>
                </c:pt>
                <c:pt idx="2">
                  <c:v>Property</c:v>
                </c:pt>
                <c:pt idx="3">
                  <c:v>Asia Pacific</c:v>
                </c:pt>
                <c:pt idx="4">
                  <c:v>Emerging Markets</c:v>
                </c:pt>
                <c:pt idx="5">
                  <c:v>Japan</c:v>
                </c:pt>
                <c:pt idx="6">
                  <c:v>Europe</c:v>
                </c:pt>
                <c:pt idx="7">
                  <c:v>North America</c:v>
                </c:pt>
                <c:pt idx="8">
                  <c:v>UK</c:v>
                </c:pt>
              </c:strCache>
            </c:strRef>
          </c:cat>
          <c:val>
            <c:numRef>
              <c:f>'Portfolio Comparison'!$B$3:$J$3</c:f>
              <c:numCache>
                <c:formatCode>0.00%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1-803E-40FB-90AA-CBF3D3903CF9}"/>
            </c:ext>
          </c:extLst>
        </c:ser>
        <c:dLbls>
          <c:showLegendKey val="0"/>
          <c:showVal val="0"/>
          <c:showCatName val="0"/>
          <c:showSerName val="0"/>
          <c:showPercent val="0"/>
          <c:showBubbleSize val="0"/>
        </c:dLbls>
        <c:gapWidth val="219"/>
        <c:overlap val="-27"/>
        <c:axId val="472568184"/>
        <c:axId val="472569824"/>
      </c:barChart>
      <c:catAx>
        <c:axId val="472568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2569824"/>
        <c:crosses val="autoZero"/>
        <c:auto val="1"/>
        <c:lblAlgn val="ctr"/>
        <c:lblOffset val="100"/>
        <c:noMultiLvlLbl val="0"/>
      </c:catAx>
      <c:valAx>
        <c:axId val="47256982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25681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11</xdr:row>
      <xdr:rowOff>19049</xdr:rowOff>
    </xdr:from>
    <xdr:to>
      <xdr:col>5</xdr:col>
      <xdr:colOff>657226</xdr:colOff>
      <xdr:row>38</xdr:row>
      <xdr:rowOff>133350</xdr:rowOff>
    </xdr:to>
    <xdr:graphicFrame macro="">
      <xdr:nvGraphicFramePr>
        <xdr:cNvPr id="2" name="Chart 1">
          <a:extLst>
            <a:ext uri="{FF2B5EF4-FFF2-40B4-BE49-F238E27FC236}">
              <a16:creationId xmlns:a16="http://schemas.microsoft.com/office/drawing/2014/main" id="{A24B88CB-E2C9-4336-9BC0-4700BEF7C8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5C3A2-552F-4321-94CB-2B49AA179379}">
  <dimension ref="A1:I15"/>
  <sheetViews>
    <sheetView zoomScale="120" zoomScaleNormal="120" workbookViewId="0">
      <selection activeCell="A7" sqref="A7"/>
    </sheetView>
  </sheetViews>
  <sheetFormatPr defaultColWidth="8.85546875" defaultRowHeight="15" x14ac:dyDescent="0.25"/>
  <cols>
    <col min="1" max="1" width="51.85546875" bestFit="1" customWidth="1"/>
    <col min="2" max="2" width="14.42578125" bestFit="1" customWidth="1"/>
    <col min="3" max="3" width="25.7109375" bestFit="1" customWidth="1"/>
    <col min="4" max="4" width="10.28515625" bestFit="1" customWidth="1"/>
    <col min="5" max="5" width="17" bestFit="1" customWidth="1"/>
    <col min="6" max="6" width="13.42578125" bestFit="1" customWidth="1"/>
    <col min="7" max="7" width="10.28515625" bestFit="1" customWidth="1"/>
    <col min="9" max="9" width="25.7109375" bestFit="1" customWidth="1"/>
    <col min="10" max="10" width="10.140625" bestFit="1" customWidth="1"/>
  </cols>
  <sheetData>
    <row r="1" spans="1:9" s="1" customFormat="1" x14ac:dyDescent="0.25">
      <c r="A1" s="1" t="s">
        <v>0</v>
      </c>
      <c r="B1" s="4" t="s">
        <v>3</v>
      </c>
      <c r="C1" s="4" t="s">
        <v>1</v>
      </c>
      <c r="D1" s="4" t="s">
        <v>14</v>
      </c>
      <c r="E1" s="4" t="s">
        <v>13</v>
      </c>
      <c r="F1" s="4" t="s">
        <v>16</v>
      </c>
      <c r="G1" s="1" t="s">
        <v>20</v>
      </c>
      <c r="I1" s="1" t="s">
        <v>64</v>
      </c>
    </row>
    <row r="2" spans="1:9" x14ac:dyDescent="0.25">
      <c r="A2" s="41"/>
      <c r="B2" s="86"/>
      <c r="C2" s="86"/>
      <c r="D2" s="14" t="e">
        <f t="shared" ref="D2:D11" si="0">C2/$C$13</f>
        <v>#DIV/0!</v>
      </c>
      <c r="E2" s="86"/>
      <c r="F2" s="13" t="str" cm="1">
        <f t="array" ref="F2">_xll.MSDP(B2, "kiid_ongoing_charge")</f>
        <v>Null parameter</v>
      </c>
      <c r="G2" s="15" t="e">
        <f t="shared" ref="G2:G11" si="1">D2*100</f>
        <v>#DIV/0!</v>
      </c>
      <c r="I2" t="s">
        <v>5</v>
      </c>
    </row>
    <row r="3" spans="1:9" x14ac:dyDescent="0.25">
      <c r="A3" s="41"/>
      <c r="B3" s="86"/>
      <c r="C3" s="86"/>
      <c r="D3" s="14" t="e">
        <f t="shared" si="0"/>
        <v>#DIV/0!</v>
      </c>
      <c r="E3" s="86"/>
      <c r="F3" s="13" t="str" cm="1">
        <f t="array" ref="F3">_xll.MSDP(B3, "kiid_ongoing_charge")</f>
        <v>Null parameter</v>
      </c>
      <c r="G3" s="15" t="e">
        <f t="shared" si="1"/>
        <v>#DIV/0!</v>
      </c>
      <c r="I3" s="3" t="s">
        <v>2</v>
      </c>
    </row>
    <row r="4" spans="1:9" x14ac:dyDescent="0.25">
      <c r="A4" s="41"/>
      <c r="B4" s="86"/>
      <c r="C4" s="86"/>
      <c r="D4" s="14" t="e">
        <f t="shared" si="0"/>
        <v>#DIV/0!</v>
      </c>
      <c r="E4" s="86"/>
      <c r="F4" s="13" t="str" cm="1">
        <f t="array" ref="F4">_xll.MSDP(B4, "kiid_ongoing_charge")</f>
        <v>Null parameter</v>
      </c>
      <c r="G4" s="15" t="e">
        <f t="shared" si="1"/>
        <v>#DIV/0!</v>
      </c>
      <c r="I4" s="5" t="s">
        <v>6</v>
      </c>
    </row>
    <row r="5" spans="1:9" x14ac:dyDescent="0.25">
      <c r="A5" s="41"/>
      <c r="B5" s="86"/>
      <c r="C5" s="86"/>
      <c r="D5" s="14" t="e">
        <f t="shared" si="0"/>
        <v>#DIV/0!</v>
      </c>
      <c r="E5" s="86"/>
      <c r="F5" s="13" t="str" cm="1">
        <f t="array" ref="F5">_xll.MSDP(B5, "kiid_ongoing_charge")</f>
        <v>Null parameter</v>
      </c>
      <c r="G5" s="15" t="e">
        <f t="shared" si="1"/>
        <v>#DIV/0!</v>
      </c>
      <c r="I5" s="3" t="s">
        <v>7</v>
      </c>
    </row>
    <row r="6" spans="1:9" x14ac:dyDescent="0.25">
      <c r="A6" s="41"/>
      <c r="B6" s="86"/>
      <c r="C6" s="86"/>
      <c r="D6" s="14" t="e">
        <f t="shared" si="0"/>
        <v>#DIV/0!</v>
      </c>
      <c r="E6" s="86"/>
      <c r="F6" s="13" t="str" cm="1">
        <f t="array" ref="F6">_xll.MSDP(B6, "kiid_ongoing_charge")</f>
        <v>Null parameter</v>
      </c>
      <c r="G6" s="15" t="e">
        <f t="shared" si="1"/>
        <v>#DIV/0!</v>
      </c>
      <c r="I6" t="s">
        <v>8</v>
      </c>
    </row>
    <row r="7" spans="1:9" x14ac:dyDescent="0.25">
      <c r="A7" s="41"/>
      <c r="B7" s="86"/>
      <c r="C7" s="86"/>
      <c r="D7" s="14" t="e">
        <f t="shared" si="0"/>
        <v>#DIV/0!</v>
      </c>
      <c r="E7" s="86"/>
      <c r="F7" s="13" t="str" cm="1">
        <f t="array" ref="F7">_xll.MSDP(B7, "kiid_ongoing_charge")</f>
        <v>Null parameter</v>
      </c>
      <c r="G7" s="15" t="e">
        <f t="shared" si="1"/>
        <v>#DIV/0!</v>
      </c>
      <c r="I7" t="s">
        <v>9</v>
      </c>
    </row>
    <row r="8" spans="1:9" x14ac:dyDescent="0.25">
      <c r="A8" s="41"/>
      <c r="B8" s="86"/>
      <c r="C8" s="86"/>
      <c r="D8" s="14" t="e">
        <f t="shared" si="0"/>
        <v>#DIV/0!</v>
      </c>
      <c r="E8" s="86"/>
      <c r="F8" s="13" t="str" cm="1">
        <f t="array" ref="F8">_xll.MSDP(B8, "kiid_ongoing_charge")</f>
        <v>Null parameter</v>
      </c>
      <c r="G8" s="15" t="e">
        <f t="shared" si="1"/>
        <v>#DIV/0!</v>
      </c>
      <c r="I8" t="s">
        <v>10</v>
      </c>
    </row>
    <row r="9" spans="1:9" x14ac:dyDescent="0.25">
      <c r="A9" s="41"/>
      <c r="B9" s="86"/>
      <c r="C9" s="86"/>
      <c r="D9" s="14" t="e">
        <f t="shared" si="0"/>
        <v>#DIV/0!</v>
      </c>
      <c r="E9" s="86"/>
      <c r="F9" s="13" t="str" cm="1">
        <f t="array" ref="F9">_xll.MSDP(B9, "kiid_ongoing_charge")</f>
        <v>Null parameter</v>
      </c>
      <c r="G9" s="15" t="e">
        <f t="shared" si="1"/>
        <v>#DIV/0!</v>
      </c>
      <c r="I9" t="s">
        <v>11</v>
      </c>
    </row>
    <row r="10" spans="1:9" x14ac:dyDescent="0.25">
      <c r="A10" s="41"/>
      <c r="B10" s="86"/>
      <c r="C10" s="86"/>
      <c r="D10" s="14" t="e">
        <f t="shared" si="0"/>
        <v>#DIV/0!</v>
      </c>
      <c r="E10" s="86"/>
      <c r="F10" s="13" t="str" cm="1">
        <f t="array" ref="F10">_xll.MSDP(B10, "kiid_ongoing_charge")</f>
        <v>Null parameter</v>
      </c>
      <c r="G10" s="15" t="e">
        <f t="shared" si="1"/>
        <v>#DIV/0!</v>
      </c>
      <c r="I10" t="s">
        <v>12</v>
      </c>
    </row>
    <row r="11" spans="1:9" x14ac:dyDescent="0.25">
      <c r="A11" s="41"/>
      <c r="B11" s="86"/>
      <c r="C11" s="86"/>
      <c r="D11" s="14" t="e">
        <f t="shared" si="0"/>
        <v>#DIV/0!</v>
      </c>
      <c r="E11" s="86"/>
      <c r="F11" s="13" t="str" cm="1">
        <f t="array" ref="F11">_xll.MSDP(B11, "kiid_ongoing_charge")</f>
        <v>Null parameter</v>
      </c>
      <c r="G11" s="15" t="e">
        <f t="shared" si="1"/>
        <v>#DIV/0!</v>
      </c>
    </row>
    <row r="12" spans="1:9" x14ac:dyDescent="0.25">
      <c r="C12" s="2"/>
      <c r="D12" s="14"/>
      <c r="E12" s="86"/>
      <c r="F12" s="13"/>
      <c r="G12" s="15"/>
    </row>
    <row r="13" spans="1:9" ht="15.75" thickBot="1" x14ac:dyDescent="0.3">
      <c r="B13" s="18" t="s">
        <v>18</v>
      </c>
      <c r="C13" s="7">
        <f>SUM(C2:C12)</f>
        <v>0</v>
      </c>
      <c r="D13" s="17" t="e">
        <f>SUM($D$2:D12)</f>
        <v>#DIV/0!</v>
      </c>
      <c r="E13" s="20"/>
      <c r="F13" s="46" t="e">
        <f xml:space="preserve"> SUMPRODUCT($D$2:D12,$F$2:F12)/100</f>
        <v>#DIV/0!</v>
      </c>
      <c r="G13" s="19"/>
    </row>
    <row r="14" spans="1:9" ht="15.75" thickTop="1" x14ac:dyDescent="0.25">
      <c r="C14" s="2"/>
      <c r="D14" s="3"/>
      <c r="E14" s="6"/>
      <c r="F14" s="2"/>
    </row>
    <row r="15" spans="1:9" x14ac:dyDescent="0.25">
      <c r="C15" s="2"/>
      <c r="D15" s="3"/>
      <c r="E15" s="6"/>
      <c r="F15" s="2"/>
    </row>
  </sheetData>
  <autoFilter ref="A1:L1" xr:uid="{F565C3A2-552F-4321-94CB-2B49AA179379}">
    <sortState xmlns:xlrd2="http://schemas.microsoft.com/office/spreadsheetml/2017/richdata2" ref="A2:L14">
      <sortCondition ref="A1"/>
    </sortState>
  </autoFilter>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7F4D8-689C-41CD-9D4B-F66DDC724423}">
  <dimension ref="A1:M28"/>
  <sheetViews>
    <sheetView workbookViewId="0">
      <selection activeCell="H8" sqref="H8"/>
    </sheetView>
  </sheetViews>
  <sheetFormatPr defaultColWidth="19.42578125" defaultRowHeight="15" x14ac:dyDescent="0.25"/>
  <cols>
    <col min="1" max="1" width="34.42578125" style="1" bestFit="1" customWidth="1"/>
    <col min="2" max="2" width="9.85546875" customWidth="1"/>
    <col min="3" max="3" width="11.28515625" customWidth="1"/>
    <col min="4" max="4" width="35.7109375" bestFit="1" customWidth="1"/>
    <col min="7" max="7" width="27.7109375" bestFit="1" customWidth="1"/>
    <col min="8" max="8" width="25.85546875" bestFit="1" customWidth="1"/>
    <col min="12" max="12" width="8.140625" bestFit="1" customWidth="1"/>
  </cols>
  <sheetData>
    <row r="1" spans="1:13" s="1" customFormat="1" x14ac:dyDescent="0.25">
      <c r="A1" s="8" t="s">
        <v>4</v>
      </c>
      <c r="B1" s="8" t="s">
        <v>5</v>
      </c>
      <c r="C1" s="8" t="s">
        <v>2</v>
      </c>
      <c r="D1" s="8" t="s">
        <v>6</v>
      </c>
      <c r="E1" s="8" t="s">
        <v>7</v>
      </c>
      <c r="F1" s="8" t="s">
        <v>8</v>
      </c>
      <c r="G1" s="8" t="s">
        <v>9</v>
      </c>
      <c r="H1" s="8" t="s">
        <v>10</v>
      </c>
      <c r="I1" s="8" t="s">
        <v>11</v>
      </c>
      <c r="J1" s="8" t="s">
        <v>12</v>
      </c>
      <c r="L1" s="1" t="s">
        <v>18</v>
      </c>
      <c r="M1" s="1" t="s">
        <v>155</v>
      </c>
    </row>
    <row r="2" spans="1:13" x14ac:dyDescent="0.25">
      <c r="A2" s="8" t="str">
        <f>LEFT(H21, 8) &amp; " RR " &amp; MID(H21, 10, 5)</f>
        <v>Margetts RR 4-5</v>
      </c>
      <c r="B2" s="9">
        <f>H7</f>
        <v>0.13</v>
      </c>
      <c r="C2" s="9">
        <f>H8</f>
        <v>0.05</v>
      </c>
      <c r="D2" s="9">
        <v>0</v>
      </c>
      <c r="E2" s="9">
        <f>H13</f>
        <v>7.0000000000000007E-2</v>
      </c>
      <c r="F2" s="9">
        <f>H14</f>
        <v>0.06</v>
      </c>
      <c r="G2" s="9">
        <f>H15</f>
        <v>0.05</v>
      </c>
      <c r="H2" s="9">
        <f>H11</f>
        <v>0.09</v>
      </c>
      <c r="I2" s="9">
        <f>H12</f>
        <v>0.25</v>
      </c>
      <c r="J2" s="9">
        <f>SUM(H9, H10)</f>
        <v>0.3</v>
      </c>
      <c r="L2" s="3">
        <f>SUM(B2:J2)</f>
        <v>1</v>
      </c>
      <c r="M2">
        <f>SUMPRODUCT(B2:J2,$B$4:$J$4)</f>
        <v>5.51</v>
      </c>
    </row>
    <row r="3" spans="1:13" x14ac:dyDescent="0.25">
      <c r="A3" s="8" t="str">
        <f>H27 &amp;" "&amp; H28</f>
        <v>Client Name Client Portfolio Type</v>
      </c>
      <c r="B3" s="9">
        <f>SUMIF('Portfolio holdings'!$E:$E, 'Portfolio Comparison'!B1, 'Portfolio holdings'!$D:$D)</f>
        <v>0</v>
      </c>
      <c r="C3" s="9">
        <f>SUMIF('Portfolio holdings'!$E:$E, 'Portfolio Comparison'!C1, 'Portfolio holdings'!$D:$D)</f>
        <v>0</v>
      </c>
      <c r="D3" s="9">
        <f>SUMIF('Portfolio holdings'!$E:$E, 'Portfolio Comparison'!D1, 'Portfolio holdings'!$D:$D)</f>
        <v>0</v>
      </c>
      <c r="E3" s="9">
        <f>SUMIF('Portfolio holdings'!$E:$E, 'Portfolio Comparison'!E1, 'Portfolio holdings'!$D:$D)</f>
        <v>0</v>
      </c>
      <c r="F3" s="9">
        <f>SUMIF('Portfolio holdings'!$E:$E, 'Portfolio Comparison'!F1, 'Portfolio holdings'!$D:$D)</f>
        <v>0</v>
      </c>
      <c r="G3" s="9">
        <f>SUMIF('Portfolio holdings'!$E:$E, 'Portfolio Comparison'!G1, 'Portfolio holdings'!$D:$D)</f>
        <v>0</v>
      </c>
      <c r="H3" s="9">
        <f>SUMIF('Portfolio holdings'!$E:$E, 'Portfolio Comparison'!H1, 'Portfolio holdings'!$D:$D)</f>
        <v>0</v>
      </c>
      <c r="I3" s="9">
        <f>SUMIF('Portfolio holdings'!$E:$E, 'Portfolio Comparison'!I1, 'Portfolio holdings'!$D:$D)</f>
        <v>0</v>
      </c>
      <c r="J3" s="9">
        <f>SUMIF('Portfolio holdings'!$E:$E, 'Portfolio Comparison'!J1, 'Portfolio holdings'!$D:$D)</f>
        <v>0</v>
      </c>
      <c r="L3" s="3">
        <f>SUM(B3:J3)</f>
        <v>0</v>
      </c>
      <c r="M3">
        <f>SUMPRODUCT(B3:J3,$B$4:$J$4)</f>
        <v>0</v>
      </c>
    </row>
    <row r="4" spans="1:13" x14ac:dyDescent="0.25">
      <c r="A4" s="1" t="s">
        <v>139</v>
      </c>
      <c r="B4">
        <v>3</v>
      </c>
      <c r="C4">
        <v>1</v>
      </c>
      <c r="D4">
        <v>5</v>
      </c>
      <c r="E4">
        <v>8</v>
      </c>
      <c r="F4">
        <v>8</v>
      </c>
      <c r="G4">
        <v>8</v>
      </c>
      <c r="H4">
        <v>7</v>
      </c>
      <c r="I4">
        <v>6</v>
      </c>
      <c r="J4">
        <v>5</v>
      </c>
    </row>
    <row r="5" spans="1:13" ht="15.75" thickBot="1" x14ac:dyDescent="0.3"/>
    <row r="6" spans="1:13" ht="15.75" thickBot="1" x14ac:dyDescent="0.3">
      <c r="A6" s="1" t="s">
        <v>22</v>
      </c>
      <c r="B6" s="10">
        <f>SUM(B2:C2)</f>
        <v>0.18</v>
      </c>
      <c r="C6" s="11"/>
      <c r="D6" s="12" t="s">
        <v>23</v>
      </c>
      <c r="E6" s="10">
        <f>SUM(B3:C3)</f>
        <v>0</v>
      </c>
      <c r="F6" s="54"/>
      <c r="G6" s="53" t="s">
        <v>13</v>
      </c>
      <c r="H6" s="16" t="s">
        <v>21</v>
      </c>
    </row>
    <row r="7" spans="1:13" x14ac:dyDescent="0.25">
      <c r="A7" s="1" t="s">
        <v>24</v>
      </c>
      <c r="B7" s="10">
        <f>SUM(B2:D2)</f>
        <v>0.18</v>
      </c>
      <c r="C7" s="11"/>
      <c r="D7" s="12" t="s">
        <v>25</v>
      </c>
      <c r="E7" s="10">
        <f>SUM(B3:D3)</f>
        <v>0</v>
      </c>
      <c r="F7" s="54"/>
      <c r="G7" s="71" t="s">
        <v>5</v>
      </c>
      <c r="H7" s="43">
        <f>INDEX(Allocation!$A$1:$M$11,MATCH('Portfolio Comparison'!$G7,Allocation!$A$1:$A$11,0), MATCH('Portfolio Comparison'!$H$21,Allocation!$A$1:$M$1,0))</f>
        <v>0.13</v>
      </c>
    </row>
    <row r="8" spans="1:13" x14ac:dyDescent="0.25">
      <c r="A8" s="1" t="s">
        <v>26</v>
      </c>
      <c r="B8" s="10">
        <f>SUM(H2:J2)</f>
        <v>0.6399999999999999</v>
      </c>
      <c r="C8" s="11"/>
      <c r="D8" s="12" t="s">
        <v>27</v>
      </c>
      <c r="E8" s="10">
        <f>SUM(H3:J3)</f>
        <v>0</v>
      </c>
      <c r="F8" s="54"/>
      <c r="G8" s="71" t="s">
        <v>2</v>
      </c>
      <c r="H8" s="43">
        <f>INDEX(Allocation!$A$1:$M$11,MATCH('Portfolio Comparison'!$G8,Allocation!$A$1:$A$11,0), MATCH('Portfolio Comparison'!$H$21,Allocation!$A$1:$M$1,0))</f>
        <v>0.05</v>
      </c>
    </row>
    <row r="9" spans="1:13" x14ac:dyDescent="0.25">
      <c r="A9" s="1" t="s">
        <v>28</v>
      </c>
      <c r="B9" s="10">
        <f>SUM(E2:G2)</f>
        <v>0.18</v>
      </c>
      <c r="C9" s="11"/>
      <c r="D9" s="12" t="s">
        <v>29</v>
      </c>
      <c r="E9" s="10">
        <f>SUM(E3:G3)</f>
        <v>0</v>
      </c>
      <c r="F9" s="54"/>
      <c r="G9" s="71" t="s">
        <v>56</v>
      </c>
      <c r="H9" s="43">
        <f>INDEX(Allocation!$A$1:$M$11,MATCH('Portfolio Comparison'!$G9,Allocation!$A$1:$A$11,0), MATCH('Portfolio Comparison'!$H$21,Allocation!$A$1:$M$1,0))</f>
        <v>0.05</v>
      </c>
    </row>
    <row r="10" spans="1:13" x14ac:dyDescent="0.25">
      <c r="A10" s="1" t="s">
        <v>15</v>
      </c>
      <c r="B10" s="10">
        <f>SUM(B8:B9)</f>
        <v>0.81999999999999984</v>
      </c>
      <c r="C10" s="11"/>
      <c r="D10" s="12" t="s">
        <v>19</v>
      </c>
      <c r="E10" s="10">
        <f>SUM(E8:E9)</f>
        <v>0</v>
      </c>
      <c r="F10" s="54"/>
      <c r="G10" s="71" t="s">
        <v>12</v>
      </c>
      <c r="H10" s="43">
        <f>INDEX(Allocation!$A$1:$M$11,MATCH('Portfolio Comparison'!$G10,Allocation!$A$1:$A$11,0), MATCH('Portfolio Comparison'!$H$21,Allocation!$A$1:$M$1,0))</f>
        <v>0.25</v>
      </c>
      <c r="J10" s="41"/>
    </row>
    <row r="11" spans="1:13" x14ac:dyDescent="0.25">
      <c r="B11" s="9"/>
      <c r="F11" s="54"/>
      <c r="G11" s="71" t="s">
        <v>10</v>
      </c>
      <c r="H11" s="43">
        <f>INDEX(Allocation!$A$1:$M$11,MATCH('Portfolio Comparison'!$G11,Allocation!$A$1:$A$11,0), MATCH('Portfolio Comparison'!$H$21,Allocation!$A$1:$M$1,0))</f>
        <v>0.09</v>
      </c>
    </row>
    <row r="12" spans="1:13" x14ac:dyDescent="0.25">
      <c r="B12" s="9"/>
      <c r="F12" s="54"/>
      <c r="G12" s="71" t="s">
        <v>11</v>
      </c>
      <c r="H12" s="43">
        <f>INDEX(Allocation!$A$1:$M$11,MATCH('Portfolio Comparison'!$G12,Allocation!$A$1:$A$11,0), MATCH('Portfolio Comparison'!$H$21,Allocation!$A$1:$M$1,0))</f>
        <v>0.25</v>
      </c>
    </row>
    <row r="13" spans="1:13" x14ac:dyDescent="0.25">
      <c r="A13" s="9"/>
      <c r="B13" s="1"/>
      <c r="F13" s="54"/>
      <c r="G13" s="71" t="s">
        <v>7</v>
      </c>
      <c r="H13" s="43">
        <f>INDEX(Allocation!$A$1:$M$11,MATCH('Portfolio Comparison'!$G13,Allocation!$A$1:$A$11,0), MATCH('Portfolio Comparison'!$H$21,Allocation!$A$1:$M$1,0))</f>
        <v>7.0000000000000007E-2</v>
      </c>
    </row>
    <row r="14" spans="1:13" x14ac:dyDescent="0.25">
      <c r="A14" s="9"/>
      <c r="B14" s="1"/>
      <c r="C14" s="3"/>
      <c r="F14" s="54"/>
      <c r="G14" s="71" t="s">
        <v>8</v>
      </c>
      <c r="H14" s="43">
        <f>INDEX(Allocation!$A$1:$M$11,MATCH('Portfolio Comparison'!$G14,Allocation!$A$1:$A$11,0), MATCH('Portfolio Comparison'!$H$21,Allocation!$A$1:$M$1,0))</f>
        <v>0.06</v>
      </c>
    </row>
    <row r="15" spans="1:13" x14ac:dyDescent="0.25">
      <c r="A15" s="9"/>
      <c r="B15" s="1"/>
      <c r="F15" s="54"/>
      <c r="G15" s="71" t="s">
        <v>9</v>
      </c>
      <c r="H15" s="43">
        <f>INDEX(Allocation!$A$1:$M$11,MATCH('Portfolio Comparison'!$G15,Allocation!$A$1:$A$11,0), MATCH('Portfolio Comparison'!$H$21,Allocation!$A$1:$M$1,0))</f>
        <v>0.05</v>
      </c>
    </row>
    <row r="16" spans="1:13" ht="15.75" thickBot="1" x14ac:dyDescent="0.3">
      <c r="A16" s="9"/>
      <c r="B16" s="1"/>
      <c r="F16" s="54"/>
      <c r="G16" s="72" t="s">
        <v>17</v>
      </c>
      <c r="H16" s="44">
        <f>INDEX(Allocation!$A$1:$M$11,MATCH('Portfolio Comparison'!$G16,Allocation!$A$1:$A$11,0), MATCH('Portfolio Comparison'!$H$21,Allocation!$A$1:$M$1,0))</f>
        <v>0</v>
      </c>
    </row>
    <row r="17" spans="1:11" ht="15.75" thickBot="1" x14ac:dyDescent="0.3">
      <c r="A17" s="9"/>
      <c r="B17" s="1"/>
    </row>
    <row r="18" spans="1:11" ht="15.75" thickBot="1" x14ac:dyDescent="0.3">
      <c r="A18" s="9"/>
      <c r="B18" s="1"/>
      <c r="G18" s="42" t="s">
        <v>59</v>
      </c>
      <c r="H18" s="40"/>
    </row>
    <row r="19" spans="1:11" x14ac:dyDescent="0.25">
      <c r="A19"/>
      <c r="B19" s="1"/>
      <c r="G19" s="33" t="s">
        <v>53</v>
      </c>
      <c r="H19" s="59">
        <f ca="1">TODAY()</f>
        <v>45035</v>
      </c>
    </row>
    <row r="20" spans="1:11" x14ac:dyDescent="0.25">
      <c r="A20" s="1" t="str">
        <f>"Portfolio Allocations:"&amp;CHAR(10)&amp; A3 &amp;" against "&amp;A2</f>
        <v>Portfolio Allocations:
Client Name Client Portfolio Type against Margetts RR 4-5</v>
      </c>
      <c r="B20" s="1"/>
      <c r="F20" s="54"/>
      <c r="G20" s="58" t="s">
        <v>78</v>
      </c>
      <c r="H20" s="60">
        <v>44985</v>
      </c>
    </row>
    <row r="21" spans="1:11" x14ac:dyDescent="0.25">
      <c r="B21" s="1"/>
      <c r="G21" s="34" t="s">
        <v>54</v>
      </c>
      <c r="H21" s="61" t="s">
        <v>35</v>
      </c>
      <c r="J21" s="3"/>
    </row>
    <row r="22" spans="1:11" x14ac:dyDescent="0.25">
      <c r="B22" s="1"/>
      <c r="G22" s="38" t="s">
        <v>55</v>
      </c>
      <c r="H22" s="61" t="s">
        <v>46</v>
      </c>
      <c r="K22" s="45"/>
    </row>
    <row r="23" spans="1:11" x14ac:dyDescent="0.25">
      <c r="B23" s="1"/>
      <c r="G23" s="38" t="s">
        <v>63</v>
      </c>
      <c r="H23" s="62">
        <f>INDEX('Price Lookup'!A1:M4,MATCH('Portfolio Comparison'!$H$22,'Price Lookup'!$A$1:$A$4,0),MATCH('Portfolio Comparison'!$H$21,'Price Lookup'!$A$1:$M$1,0))</f>
        <v>1.2465E-2</v>
      </c>
    </row>
    <row r="24" spans="1:11" x14ac:dyDescent="0.25">
      <c r="A24"/>
      <c r="B24" s="1"/>
      <c r="G24" s="38" t="s">
        <v>60</v>
      </c>
      <c r="H24" s="63">
        <v>0</v>
      </c>
    </row>
    <row r="25" spans="1:11" x14ac:dyDescent="0.25">
      <c r="A25"/>
      <c r="B25" s="1"/>
      <c r="G25" s="38" t="s">
        <v>61</v>
      </c>
      <c r="H25" s="63" t="str" cm="1">
        <f t="array" ref="H25">LOOKUP(2,1/('Portfolio holdings'!F:F&lt;&gt;""),'Portfolio holdings'!F:F)</f>
        <v>Null parameter</v>
      </c>
      <c r="I25" s="41"/>
    </row>
    <row r="26" spans="1:11" x14ac:dyDescent="0.25">
      <c r="A26" s="9"/>
      <c r="B26" s="1"/>
      <c r="G26" s="38" t="s">
        <v>62</v>
      </c>
      <c r="H26" s="64">
        <f>SUM(H24:H25)</f>
        <v>0</v>
      </c>
    </row>
    <row r="27" spans="1:11" x14ac:dyDescent="0.25">
      <c r="A27"/>
      <c r="B27" s="1"/>
      <c r="G27" s="38" t="s">
        <v>57</v>
      </c>
      <c r="H27" s="65" t="s">
        <v>57</v>
      </c>
    </row>
    <row r="28" spans="1:11" ht="15.75" thickBot="1" x14ac:dyDescent="0.3">
      <c r="A28" s="9"/>
      <c r="B28" s="1"/>
      <c r="G28" s="39" t="s">
        <v>58</v>
      </c>
      <c r="H28" s="66" t="s">
        <v>58</v>
      </c>
    </row>
  </sheetData>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85D1D064-ABC3-4A69-A42C-5D1CE7632B72}">
          <x14:formula1>
            <xm:f>'Price Lookup'!$A$2:$A$4</xm:f>
          </x14:formula1>
          <xm:sqref>H22</xm:sqref>
        </x14:dataValidation>
        <x14:dataValidation type="list" allowBlank="1" showInputMessage="1" showErrorMessage="1" xr:uid="{064D4A03-9035-45E5-9FAC-9896EA2C8228}">
          <x14:formula1>
            <xm:f>'Price Lookup'!$B$1:$M$1</xm:f>
          </x14:formula1>
          <xm:sqref>H21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98506-4781-40D5-823A-182FA1CD1F43}">
  <dimension ref="A1:C12"/>
  <sheetViews>
    <sheetView workbookViewId="0">
      <selection activeCell="A5" sqref="A5"/>
    </sheetView>
  </sheetViews>
  <sheetFormatPr defaultRowHeight="15" x14ac:dyDescent="0.25"/>
  <cols>
    <col min="1" max="1" width="15.140625" bestFit="1" customWidth="1"/>
    <col min="2" max="2" width="17.42578125" bestFit="1" customWidth="1"/>
  </cols>
  <sheetData>
    <row r="1" spans="1:3" ht="15.75" thickBot="1" x14ac:dyDescent="0.3">
      <c r="A1" s="68" t="s">
        <v>70</v>
      </c>
      <c r="B1" s="69" t="s">
        <v>68</v>
      </c>
      <c r="C1" s="70" t="s">
        <v>69</v>
      </c>
    </row>
    <row r="2" spans="1:3" x14ac:dyDescent="0.25">
      <c r="A2" s="55">
        <v>5</v>
      </c>
      <c r="B2" s="79"/>
      <c r="C2" s="80"/>
    </row>
    <row r="3" spans="1:3" x14ac:dyDescent="0.25">
      <c r="A3" s="55">
        <v>3</v>
      </c>
      <c r="B3" s="79"/>
      <c r="C3" s="80"/>
    </row>
    <row r="4" spans="1:3" x14ac:dyDescent="0.25">
      <c r="A4" s="55">
        <v>1</v>
      </c>
      <c r="B4" s="79"/>
      <c r="C4" s="80"/>
    </row>
    <row r="5" spans="1:3" ht="15.75" thickBot="1" x14ac:dyDescent="0.3">
      <c r="A5" s="55" t="s">
        <v>71</v>
      </c>
      <c r="B5" s="79"/>
      <c r="C5" s="80"/>
    </row>
    <row r="6" spans="1:3" ht="15.75" thickBot="1" x14ac:dyDescent="0.3">
      <c r="A6" s="83" t="s">
        <v>147</v>
      </c>
      <c r="B6" s="84"/>
      <c r="C6" s="85"/>
    </row>
    <row r="7" spans="1:3" x14ac:dyDescent="0.25">
      <c r="A7" s="55">
        <v>2018</v>
      </c>
      <c r="B7" s="79"/>
      <c r="C7" s="80"/>
    </row>
    <row r="8" spans="1:3" x14ac:dyDescent="0.25">
      <c r="A8" s="55">
        <v>2019</v>
      </c>
      <c r="B8" s="79"/>
      <c r="C8" s="80"/>
    </row>
    <row r="9" spans="1:3" x14ac:dyDescent="0.25">
      <c r="A9" s="55">
        <v>2020</v>
      </c>
      <c r="B9" s="79"/>
      <c r="C9" s="80"/>
    </row>
    <row r="10" spans="1:3" x14ac:dyDescent="0.25">
      <c r="A10" s="55">
        <v>2021</v>
      </c>
      <c r="B10" s="79"/>
      <c r="C10" s="80"/>
    </row>
    <row r="11" spans="1:3" x14ac:dyDescent="0.25">
      <c r="A11" s="55">
        <v>2022</v>
      </c>
      <c r="B11" s="79"/>
      <c r="C11" s="80"/>
    </row>
    <row r="12" spans="1:3" ht="15.75" thickBot="1" x14ac:dyDescent="0.3">
      <c r="A12" s="56" t="s">
        <v>177</v>
      </c>
      <c r="B12" s="81"/>
      <c r="C12" s="82"/>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A39C7-3AB7-451F-B732-5B55E67625C4}">
  <dimension ref="A1:M11"/>
  <sheetViews>
    <sheetView workbookViewId="0">
      <selection activeCell="C8" sqref="C8"/>
    </sheetView>
  </sheetViews>
  <sheetFormatPr defaultColWidth="14.7109375" defaultRowHeight="15" x14ac:dyDescent="0.25"/>
  <cols>
    <col min="1" max="1" width="17.28515625" bestFit="1" customWidth="1"/>
  </cols>
  <sheetData>
    <row r="1" spans="1:13" ht="16.5" thickBot="1" x14ac:dyDescent="0.3">
      <c r="A1" s="35"/>
      <c r="B1" s="22" t="s">
        <v>30</v>
      </c>
      <c r="C1" s="22" t="s">
        <v>31</v>
      </c>
      <c r="D1" s="22" t="s">
        <v>32</v>
      </c>
      <c r="E1" s="22" t="s">
        <v>33</v>
      </c>
      <c r="F1" s="22" t="s">
        <v>34</v>
      </c>
      <c r="G1" s="22" t="s">
        <v>35</v>
      </c>
      <c r="H1" s="22" t="s">
        <v>36</v>
      </c>
      <c r="I1" s="22" t="s">
        <v>37</v>
      </c>
      <c r="J1" s="22" t="s">
        <v>38</v>
      </c>
      <c r="K1" s="22" t="s">
        <v>39</v>
      </c>
      <c r="L1" s="22" t="s">
        <v>40</v>
      </c>
      <c r="M1" s="23" t="s">
        <v>41</v>
      </c>
    </row>
    <row r="2" spans="1:13" x14ac:dyDescent="0.25">
      <c r="A2" s="36" t="s">
        <v>5</v>
      </c>
      <c r="B2" s="3">
        <v>0.3</v>
      </c>
      <c r="C2" s="3">
        <v>0.4</v>
      </c>
      <c r="D2" s="3">
        <v>0.32</v>
      </c>
      <c r="E2" s="3">
        <v>0.25</v>
      </c>
      <c r="F2" s="3">
        <v>0.19</v>
      </c>
      <c r="G2" s="3">
        <v>0.13</v>
      </c>
      <c r="H2" s="3">
        <v>0.08</v>
      </c>
      <c r="I2" s="3">
        <v>0.06</v>
      </c>
      <c r="J2" s="3">
        <v>0.04</v>
      </c>
      <c r="K2" s="3">
        <v>0.02</v>
      </c>
      <c r="L2" s="3"/>
      <c r="M2" s="28"/>
    </row>
    <row r="3" spans="1:13" x14ac:dyDescent="0.25">
      <c r="A3" s="36" t="s">
        <v>2</v>
      </c>
      <c r="B3" s="3">
        <v>0.33</v>
      </c>
      <c r="C3" s="3">
        <v>0.1</v>
      </c>
      <c r="D3" s="3">
        <v>0.08</v>
      </c>
      <c r="E3" s="3">
        <v>7.0000000000000007E-2</v>
      </c>
      <c r="F3" s="3">
        <v>0.06</v>
      </c>
      <c r="G3" s="3">
        <v>0.05</v>
      </c>
      <c r="H3" s="3">
        <v>0.04</v>
      </c>
      <c r="I3" s="3">
        <v>0.04</v>
      </c>
      <c r="J3" s="3">
        <v>0.04</v>
      </c>
      <c r="K3" s="3">
        <v>0.04</v>
      </c>
      <c r="L3" s="3">
        <v>0.04</v>
      </c>
      <c r="M3" s="28">
        <v>0.04</v>
      </c>
    </row>
    <row r="4" spans="1:13" x14ac:dyDescent="0.25">
      <c r="A4" s="36" t="s">
        <v>56</v>
      </c>
      <c r="B4" s="3">
        <v>0.37</v>
      </c>
      <c r="C4" s="3">
        <v>0.5</v>
      </c>
      <c r="D4" s="3">
        <v>0.34</v>
      </c>
      <c r="E4" s="3">
        <v>0.25</v>
      </c>
      <c r="F4" s="3">
        <v>0.15</v>
      </c>
      <c r="G4" s="3">
        <v>0.05</v>
      </c>
      <c r="H4" s="3"/>
      <c r="I4" s="3"/>
      <c r="J4" s="3"/>
      <c r="K4" s="3"/>
      <c r="L4" s="3"/>
      <c r="M4" s="28"/>
    </row>
    <row r="5" spans="1:13" x14ac:dyDescent="0.25">
      <c r="A5" s="36" t="s">
        <v>12</v>
      </c>
      <c r="D5" s="3">
        <v>0.11</v>
      </c>
      <c r="E5" s="3">
        <v>0.17</v>
      </c>
      <c r="F5" s="3">
        <v>0.19</v>
      </c>
      <c r="G5" s="3">
        <v>0.25</v>
      </c>
      <c r="H5" s="3">
        <v>0.25</v>
      </c>
      <c r="I5" s="3">
        <v>0.2</v>
      </c>
      <c r="J5" s="3">
        <v>0.16</v>
      </c>
      <c r="K5" s="3">
        <v>0.11</v>
      </c>
      <c r="L5" s="3">
        <v>0.06</v>
      </c>
      <c r="M5" s="28">
        <v>0.04</v>
      </c>
    </row>
    <row r="6" spans="1:13" x14ac:dyDescent="0.25">
      <c r="A6" s="36" t="s">
        <v>10</v>
      </c>
      <c r="B6" s="3"/>
      <c r="C6" s="3"/>
      <c r="D6" s="3">
        <v>0.03</v>
      </c>
      <c r="E6" s="3">
        <v>0.05</v>
      </c>
      <c r="F6" s="3">
        <v>7.0000000000000007E-2</v>
      </c>
      <c r="G6" s="3">
        <v>0.09</v>
      </c>
      <c r="H6" s="3">
        <v>0.11</v>
      </c>
      <c r="I6" s="3">
        <v>0.11</v>
      </c>
      <c r="J6" s="3">
        <v>0.11</v>
      </c>
      <c r="K6" s="3">
        <v>0.1</v>
      </c>
      <c r="L6" s="3">
        <v>0.09</v>
      </c>
      <c r="M6" s="28">
        <v>7.0000000000000007E-2</v>
      </c>
    </row>
    <row r="7" spans="1:13" x14ac:dyDescent="0.25">
      <c r="A7" s="36" t="s">
        <v>11</v>
      </c>
      <c r="B7" s="3"/>
      <c r="C7" s="3"/>
      <c r="D7" s="3">
        <v>0.08</v>
      </c>
      <c r="E7" s="3">
        <v>0.14000000000000001</v>
      </c>
      <c r="F7" s="3">
        <v>0.19</v>
      </c>
      <c r="G7" s="3">
        <v>0.25</v>
      </c>
      <c r="H7" s="3">
        <v>0.31</v>
      </c>
      <c r="I7" s="3">
        <v>0.28000000000000003</v>
      </c>
      <c r="J7" s="3">
        <v>0.28000000000000003</v>
      </c>
      <c r="K7" s="3">
        <v>0.27</v>
      </c>
      <c r="L7" s="3">
        <v>0.24</v>
      </c>
      <c r="M7" s="28">
        <v>0.17</v>
      </c>
    </row>
    <row r="8" spans="1:13" x14ac:dyDescent="0.25">
      <c r="A8" s="36" t="s">
        <v>7</v>
      </c>
      <c r="B8" s="3"/>
      <c r="C8" s="3"/>
      <c r="D8" s="3">
        <v>0.01</v>
      </c>
      <c r="E8" s="3">
        <v>0.02</v>
      </c>
      <c r="F8" s="3">
        <v>0.06</v>
      </c>
      <c r="G8" s="3">
        <v>7.0000000000000007E-2</v>
      </c>
      <c r="H8" s="3">
        <v>0.08</v>
      </c>
      <c r="I8" s="3">
        <v>0.13</v>
      </c>
      <c r="J8" s="3">
        <v>0.16</v>
      </c>
      <c r="K8" s="3">
        <v>0.21</v>
      </c>
      <c r="L8" s="3">
        <v>0.27</v>
      </c>
      <c r="M8" s="28">
        <v>0.33</v>
      </c>
    </row>
    <row r="9" spans="1:13" x14ac:dyDescent="0.25">
      <c r="A9" s="36" t="s">
        <v>8</v>
      </c>
      <c r="B9" s="3"/>
      <c r="C9" s="3"/>
      <c r="D9" s="3">
        <v>0.01</v>
      </c>
      <c r="E9" s="3">
        <v>0.02</v>
      </c>
      <c r="F9" s="3">
        <v>0.05</v>
      </c>
      <c r="G9" s="3">
        <v>0.06</v>
      </c>
      <c r="H9" s="3">
        <v>7.0000000000000007E-2</v>
      </c>
      <c r="I9" s="3">
        <v>0.12</v>
      </c>
      <c r="J9" s="3">
        <v>0.15</v>
      </c>
      <c r="K9" s="3">
        <v>0.2</v>
      </c>
      <c r="L9" s="3">
        <v>0.26</v>
      </c>
      <c r="M9" s="28">
        <v>0.32</v>
      </c>
    </row>
    <row r="10" spans="1:13" x14ac:dyDescent="0.25">
      <c r="A10" s="36" t="s">
        <v>9</v>
      </c>
      <c r="B10" s="37"/>
      <c r="C10" s="3"/>
      <c r="D10" s="3">
        <v>0.02</v>
      </c>
      <c r="E10" s="3">
        <v>0.03</v>
      </c>
      <c r="F10" s="3">
        <v>0.04</v>
      </c>
      <c r="G10" s="3">
        <v>0.05</v>
      </c>
      <c r="H10" s="3">
        <v>0.06</v>
      </c>
      <c r="I10" s="3">
        <v>0.06</v>
      </c>
      <c r="J10" s="3">
        <v>0.06</v>
      </c>
      <c r="K10" s="3">
        <v>0.05</v>
      </c>
      <c r="L10" s="3">
        <v>0.04</v>
      </c>
      <c r="M10" s="28">
        <v>0.03</v>
      </c>
    </row>
    <row r="11" spans="1:13" ht="15.75" thickBot="1" x14ac:dyDescent="0.3">
      <c r="A11" s="36" t="s">
        <v>17</v>
      </c>
      <c r="B11" s="29"/>
      <c r="C11" s="30"/>
      <c r="D11" s="30"/>
      <c r="E11" s="30"/>
      <c r="F11" s="30"/>
      <c r="G11" s="30"/>
      <c r="H11" s="30"/>
      <c r="I11" s="30"/>
      <c r="J11" s="30"/>
      <c r="K11" s="30"/>
      <c r="L11" s="30"/>
      <c r="M11" s="31"/>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78DBF-62EE-439A-9362-894DA74DBFB0}">
  <dimension ref="A1:R6"/>
  <sheetViews>
    <sheetView workbookViewId="0">
      <selection activeCell="D6" sqref="D6"/>
    </sheetView>
  </sheetViews>
  <sheetFormatPr defaultRowHeight="15" x14ac:dyDescent="0.25"/>
  <cols>
    <col min="1" max="1" width="7" bestFit="1" customWidth="1"/>
    <col min="2" max="2" width="10.42578125" bestFit="1" customWidth="1"/>
    <col min="3" max="3" width="13.140625" bestFit="1" customWidth="1"/>
    <col min="4" max="4" width="10.42578125" bestFit="1" customWidth="1"/>
    <col min="5" max="5" width="12.140625" bestFit="1" customWidth="1"/>
    <col min="6" max="6" width="10.42578125" bestFit="1" customWidth="1"/>
    <col min="7" max="7" width="12.140625" bestFit="1" customWidth="1"/>
    <col min="8" max="8" width="10.42578125" bestFit="1" customWidth="1"/>
    <col min="9" max="9" width="12.140625" bestFit="1" customWidth="1"/>
    <col min="10" max="10" width="10.42578125" bestFit="1" customWidth="1"/>
    <col min="11" max="11" width="12.140625" bestFit="1" customWidth="1"/>
    <col min="12" max="12" width="10.42578125" bestFit="1" customWidth="1"/>
    <col min="13" max="13" width="12.140625" bestFit="1" customWidth="1"/>
    <col min="15" max="15" width="12.5703125" bestFit="1" customWidth="1"/>
    <col min="16" max="16" width="10.7109375" bestFit="1" customWidth="1"/>
    <col min="17" max="18" width="10.5703125" bestFit="1" customWidth="1"/>
  </cols>
  <sheetData>
    <row r="1" spans="1:18" ht="15.75" thickBot="1" x14ac:dyDescent="0.3">
      <c r="A1" s="21"/>
      <c r="B1" s="22" t="s">
        <v>30</v>
      </c>
      <c r="C1" s="22" t="s">
        <v>31</v>
      </c>
      <c r="D1" s="22" t="s">
        <v>32</v>
      </c>
      <c r="E1" s="22" t="s">
        <v>33</v>
      </c>
      <c r="F1" s="22" t="s">
        <v>34</v>
      </c>
      <c r="G1" s="22" t="s">
        <v>35</v>
      </c>
      <c r="H1" s="22" t="s">
        <v>36</v>
      </c>
      <c r="I1" s="22" t="s">
        <v>37</v>
      </c>
      <c r="J1" s="22" t="s">
        <v>38</v>
      </c>
      <c r="K1" s="22" t="s">
        <v>39</v>
      </c>
      <c r="L1" s="22" t="s">
        <v>40</v>
      </c>
      <c r="M1" s="23" t="s">
        <v>41</v>
      </c>
      <c r="O1" s="24" t="s">
        <v>42</v>
      </c>
      <c r="P1" s="23" t="s">
        <v>43</v>
      </c>
      <c r="Q1" s="23" t="s">
        <v>44</v>
      </c>
      <c r="R1" s="23" t="s">
        <v>45</v>
      </c>
    </row>
    <row r="2" spans="1:18" x14ac:dyDescent="0.25">
      <c r="A2" s="25" t="s">
        <v>46</v>
      </c>
      <c r="B2" s="3">
        <v>9.0749999999999997E-3</v>
      </c>
      <c r="C2" s="3">
        <v>1.21E-2</v>
      </c>
      <c r="D2" s="3">
        <v>1.2189999999999999E-2</v>
      </c>
      <c r="E2" s="3">
        <v>1.2259999999999998E-2</v>
      </c>
      <c r="F2" s="3">
        <v>1.2395E-2</v>
      </c>
      <c r="G2" s="3">
        <v>1.2465E-2</v>
      </c>
      <c r="H2" s="3">
        <v>1.2555000000000002E-2</v>
      </c>
      <c r="I2" s="3">
        <v>1.2660000000000001E-2</v>
      </c>
      <c r="J2" s="3">
        <v>1.2740000000000001E-2</v>
      </c>
      <c r="K2" s="3">
        <v>1.2870000000000001E-2</v>
      </c>
      <c r="L2" s="3">
        <v>1.3000000000000001E-2</v>
      </c>
      <c r="M2" s="26">
        <v>1.3100000000000001E-2</v>
      </c>
      <c r="O2" s="25" t="s">
        <v>2</v>
      </c>
      <c r="P2" s="27">
        <v>0</v>
      </c>
      <c r="Q2" s="27">
        <v>0</v>
      </c>
      <c r="R2" s="27">
        <v>0</v>
      </c>
    </row>
    <row r="3" spans="1:18" x14ac:dyDescent="0.25">
      <c r="A3" s="25" t="s">
        <v>47</v>
      </c>
      <c r="B3" s="3">
        <v>6.0749999999999997E-3</v>
      </c>
      <c r="C3" s="3">
        <v>8.0999999999999996E-3</v>
      </c>
      <c r="D3" s="3">
        <v>8.1899999999999994E-3</v>
      </c>
      <c r="E3" s="3">
        <v>8.26E-3</v>
      </c>
      <c r="F3" s="3">
        <v>8.3949999999999997E-3</v>
      </c>
      <c r="G3" s="3">
        <v>8.4650000000000003E-3</v>
      </c>
      <c r="H3" s="3">
        <v>8.5550000000000001E-3</v>
      </c>
      <c r="I3" s="3">
        <v>8.660000000000001E-3</v>
      </c>
      <c r="J3" s="3">
        <v>8.7400000000000012E-3</v>
      </c>
      <c r="K3" s="3">
        <v>8.8699999999999994E-3</v>
      </c>
      <c r="L3" s="3">
        <v>9.0000000000000011E-3</v>
      </c>
      <c r="M3" s="28">
        <v>9.1000000000000004E-3</v>
      </c>
      <c r="O3" s="25" t="s">
        <v>48</v>
      </c>
      <c r="P3" s="27">
        <v>1.21E-2</v>
      </c>
      <c r="Q3" s="27">
        <v>8.0999999999999996E-3</v>
      </c>
      <c r="R3" s="27">
        <v>1.9900000000000001E-2</v>
      </c>
    </row>
    <row r="4" spans="1:18" ht="15.75" thickBot="1" x14ac:dyDescent="0.3">
      <c r="A4" s="24" t="s">
        <v>49</v>
      </c>
      <c r="B4" s="30">
        <v>1.4925000000000001E-2</v>
      </c>
      <c r="C4" s="30">
        <v>1.9900000000000001E-2</v>
      </c>
      <c r="D4" s="30">
        <v>1.9990000000000001E-2</v>
      </c>
      <c r="E4" s="30">
        <v>2.0060000000000001E-2</v>
      </c>
      <c r="F4" s="30">
        <v>2.0194999999999998E-2</v>
      </c>
      <c r="G4" s="30">
        <v>2.0264999999999998E-2</v>
      </c>
      <c r="H4" s="30">
        <v>2.0354999999999998E-2</v>
      </c>
      <c r="I4" s="30">
        <v>2.0459999999999999E-2</v>
      </c>
      <c r="J4" s="30">
        <v>2.0539999999999999E-2</v>
      </c>
      <c r="K4" s="30">
        <v>2.0670000000000001E-2</v>
      </c>
      <c r="L4" s="30">
        <v>2.0799999999999999E-2</v>
      </c>
      <c r="M4" s="31">
        <v>2.0899999999999998E-2</v>
      </c>
      <c r="O4" s="25" t="s">
        <v>50</v>
      </c>
      <c r="P4" s="27">
        <v>1.23E-2</v>
      </c>
      <c r="Q4" s="27">
        <v>8.3000000000000001E-3</v>
      </c>
      <c r="R4" s="27">
        <v>2.01E-2</v>
      </c>
    </row>
    <row r="5" spans="1:18" x14ac:dyDescent="0.25">
      <c r="O5" s="25" t="s">
        <v>51</v>
      </c>
      <c r="P5" s="27">
        <v>1.26E-2</v>
      </c>
      <c r="Q5" s="27">
        <v>8.6E-3</v>
      </c>
      <c r="R5" s="27">
        <v>2.0400000000000001E-2</v>
      </c>
    </row>
    <row r="6" spans="1:18" ht="15.75" thickBot="1" x14ac:dyDescent="0.3">
      <c r="O6" s="24" t="s">
        <v>52</v>
      </c>
      <c r="P6" s="32">
        <v>1.3100000000000001E-2</v>
      </c>
      <c r="Q6" s="32">
        <v>9.1000000000000004E-3</v>
      </c>
      <c r="R6" s="32">
        <v>2.0899999999999998E-2</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0BB81-8496-41A7-8F96-EC0351F5722F}">
  <dimension ref="A1:B16"/>
  <sheetViews>
    <sheetView workbookViewId="0">
      <selection activeCell="A10" sqref="A10"/>
    </sheetView>
  </sheetViews>
  <sheetFormatPr defaultRowHeight="15" x14ac:dyDescent="0.25"/>
  <cols>
    <col min="1" max="1" width="59.5703125" style="49" customWidth="1"/>
    <col min="2" max="2" width="29.140625" style="49" bestFit="1" customWidth="1"/>
    <col min="3" max="16384" width="9.140625" style="49"/>
  </cols>
  <sheetData>
    <row r="1" spans="1:2" ht="15.75" customHeight="1" thickBot="1" x14ac:dyDescent="0.3">
      <c r="A1" s="57" t="s">
        <v>73</v>
      </c>
      <c r="B1" s="57" t="s">
        <v>72</v>
      </c>
    </row>
    <row r="2" spans="1:2" ht="15.75" customHeight="1" x14ac:dyDescent="0.25">
      <c r="A2" s="48" t="s">
        <v>65</v>
      </c>
      <c r="B2" s="49" t="s">
        <v>74</v>
      </c>
    </row>
    <row r="3" spans="1:2" x14ac:dyDescent="0.25">
      <c r="A3" s="49" t="s">
        <v>74</v>
      </c>
      <c r="B3" s="49" t="s">
        <v>75</v>
      </c>
    </row>
    <row r="4" spans="1:2" ht="15.75" customHeight="1" x14ac:dyDescent="0.25">
      <c r="A4" s="50" t="s">
        <v>148</v>
      </c>
      <c r="B4" s="49" t="s">
        <v>76</v>
      </c>
    </row>
    <row r="5" spans="1:2" x14ac:dyDescent="0.25">
      <c r="A5" s="49" t="s">
        <v>75</v>
      </c>
      <c r="B5" s="49" t="s">
        <v>77</v>
      </c>
    </row>
    <row r="6" spans="1:2" ht="15.75" customHeight="1" x14ac:dyDescent="0.25">
      <c r="A6" s="48" t="s">
        <v>149</v>
      </c>
      <c r="B6" s="49" t="s">
        <v>80</v>
      </c>
    </row>
    <row r="7" spans="1:2" x14ac:dyDescent="0.25">
      <c r="A7" s="49" t="s">
        <v>74</v>
      </c>
    </row>
    <row r="8" spans="1:2" ht="45" customHeight="1" x14ac:dyDescent="0.25">
      <c r="A8" s="51" t="s">
        <v>163</v>
      </c>
    </row>
    <row r="9" spans="1:2" x14ac:dyDescent="0.25">
      <c r="A9" s="49" t="s">
        <v>75</v>
      </c>
    </row>
    <row r="10" spans="1:2" ht="63" customHeight="1" x14ac:dyDescent="0.25">
      <c r="A10" s="52" t="s">
        <v>179</v>
      </c>
    </row>
    <row r="11" spans="1:2" x14ac:dyDescent="0.25">
      <c r="A11" s="49" t="s">
        <v>76</v>
      </c>
    </row>
    <row r="12" spans="1:2" ht="47.25" customHeight="1" x14ac:dyDescent="0.25">
      <c r="A12" s="48" t="s">
        <v>66</v>
      </c>
    </row>
    <row r="13" spans="1:2" x14ac:dyDescent="0.25">
      <c r="A13" s="49" t="s">
        <v>77</v>
      </c>
    </row>
    <row r="14" spans="1:2" ht="78.75" customHeight="1" x14ac:dyDescent="0.25">
      <c r="A14" s="48" t="s">
        <v>79</v>
      </c>
    </row>
    <row r="15" spans="1:2" x14ac:dyDescent="0.25">
      <c r="A15" s="49" t="s">
        <v>80</v>
      </c>
    </row>
    <row r="16" spans="1:2" x14ac:dyDescent="0.25">
      <c r="A16" s="49" t="s">
        <v>67</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2EA5C-1018-4C92-954F-AA79CD3D0762}">
  <dimension ref="A1:F52"/>
  <sheetViews>
    <sheetView workbookViewId="0">
      <selection activeCell="B46" sqref="B46"/>
    </sheetView>
  </sheetViews>
  <sheetFormatPr defaultRowHeight="15" x14ac:dyDescent="0.25"/>
  <cols>
    <col min="1" max="1" width="129.5703125" customWidth="1"/>
    <col min="2" max="2" width="41.42578125" bestFit="1" customWidth="1"/>
    <col min="6" max="6" width="46.140625" customWidth="1"/>
  </cols>
  <sheetData>
    <row r="1" spans="1:6" ht="15.75" customHeight="1" thickBot="1" x14ac:dyDescent="0.3">
      <c r="A1" s="57" t="s">
        <v>82</v>
      </c>
      <c r="B1" s="57" t="s">
        <v>72</v>
      </c>
    </row>
    <row r="2" spans="1:6" x14ac:dyDescent="0.25">
      <c r="A2" s="49" t="s">
        <v>74</v>
      </c>
      <c r="B2" s="49" t="s">
        <v>74</v>
      </c>
      <c r="F2" s="49"/>
    </row>
    <row r="3" spans="1:6" x14ac:dyDescent="0.25">
      <c r="A3" s="49" t="s">
        <v>164</v>
      </c>
      <c r="B3" s="49" t="s">
        <v>75</v>
      </c>
      <c r="F3" s="49"/>
    </row>
    <row r="4" spans="1:6" x14ac:dyDescent="0.25">
      <c r="A4" s="49" t="s">
        <v>75</v>
      </c>
      <c r="B4" s="49" t="s">
        <v>76</v>
      </c>
      <c r="F4" s="49"/>
    </row>
    <row r="5" spans="1:6" x14ac:dyDescent="0.25">
      <c r="A5" s="49" t="s">
        <v>76</v>
      </c>
      <c r="B5" s="49" t="s">
        <v>77</v>
      </c>
    </row>
    <row r="6" spans="1:6" ht="47.25" customHeight="1" x14ac:dyDescent="0.25">
      <c r="A6" s="48" t="s">
        <v>83</v>
      </c>
      <c r="B6" s="49" t="s">
        <v>80</v>
      </c>
    </row>
    <row r="7" spans="1:6" x14ac:dyDescent="0.25">
      <c r="A7" s="49" t="s">
        <v>91</v>
      </c>
      <c r="B7" s="49" t="s">
        <v>91</v>
      </c>
    </row>
    <row r="8" spans="1:6" ht="15.75" customHeight="1" x14ac:dyDescent="0.25">
      <c r="A8" s="48" t="s">
        <v>124</v>
      </c>
      <c r="B8" t="s">
        <v>103</v>
      </c>
    </row>
    <row r="9" spans="1:6" x14ac:dyDescent="0.25">
      <c r="A9" t="s">
        <v>103</v>
      </c>
      <c r="B9" s="49" t="s">
        <v>92</v>
      </c>
    </row>
    <row r="10" spans="1:6" x14ac:dyDescent="0.25">
      <c r="A10" t="s">
        <v>97</v>
      </c>
      <c r="B10" s="49" t="s">
        <v>93</v>
      </c>
    </row>
    <row r="11" spans="1:6" x14ac:dyDescent="0.25">
      <c r="A11" s="49" t="s">
        <v>75</v>
      </c>
      <c r="B11" t="s">
        <v>101</v>
      </c>
    </row>
    <row r="12" spans="1:6" x14ac:dyDescent="0.25">
      <c r="A12" s="49" t="s">
        <v>87</v>
      </c>
      <c r="B12" s="49" t="s">
        <v>94</v>
      </c>
    </row>
    <row r="13" spans="1:6" x14ac:dyDescent="0.25">
      <c r="A13" s="49" t="s">
        <v>92</v>
      </c>
      <c r="B13" s="49" t="s">
        <v>95</v>
      </c>
    </row>
    <row r="14" spans="1:6" x14ac:dyDescent="0.25">
      <c r="A14" s="49" t="s">
        <v>84</v>
      </c>
      <c r="B14" t="s">
        <v>102</v>
      </c>
    </row>
    <row r="15" spans="1:6" x14ac:dyDescent="0.25">
      <c r="A15" s="49" t="s">
        <v>76</v>
      </c>
      <c r="B15" s="49" t="s">
        <v>96</v>
      </c>
    </row>
    <row r="16" spans="1:6" ht="47.25" customHeight="1" x14ac:dyDescent="0.25">
      <c r="A16" s="48" t="s">
        <v>85</v>
      </c>
      <c r="B16" t="s">
        <v>107</v>
      </c>
    </row>
    <row r="17" spans="1:2" x14ac:dyDescent="0.25">
      <c r="A17" s="49" t="s">
        <v>74</v>
      </c>
      <c r="B17" t="s">
        <v>109</v>
      </c>
    </row>
    <row r="18" spans="1:2" x14ac:dyDescent="0.25">
      <c r="A18" s="51" t="s">
        <v>150</v>
      </c>
      <c r="B18" t="s">
        <v>111</v>
      </c>
    </row>
    <row r="19" spans="1:2" x14ac:dyDescent="0.25">
      <c r="A19" s="49" t="s">
        <v>93</v>
      </c>
      <c r="B19" t="s">
        <v>114</v>
      </c>
    </row>
    <row r="20" spans="1:2" ht="15.75" customHeight="1" x14ac:dyDescent="0.25">
      <c r="A20" s="47" t="s">
        <v>86</v>
      </c>
      <c r="B20" t="s">
        <v>154</v>
      </c>
    </row>
    <row r="21" spans="1:2" x14ac:dyDescent="0.25">
      <c r="A21" s="49" t="s">
        <v>75</v>
      </c>
    </row>
    <row r="22" spans="1:2" ht="15.75" customHeight="1" x14ac:dyDescent="0.25">
      <c r="A22" s="47" t="s">
        <v>156</v>
      </c>
    </row>
    <row r="23" spans="1:2" x14ac:dyDescent="0.25">
      <c r="A23" t="s">
        <v>101</v>
      </c>
    </row>
    <row r="24" spans="1:2" ht="15.75" customHeight="1" x14ac:dyDescent="0.25">
      <c r="A24" s="47" t="s">
        <v>98</v>
      </c>
    </row>
    <row r="25" spans="1:2" x14ac:dyDescent="0.25">
      <c r="A25" s="49" t="s">
        <v>94</v>
      </c>
    </row>
    <row r="26" spans="1:2" x14ac:dyDescent="0.25">
      <c r="A26" t="s">
        <v>84</v>
      </c>
    </row>
    <row r="27" spans="1:2" x14ac:dyDescent="0.25">
      <c r="A27" t="s">
        <v>76</v>
      </c>
    </row>
    <row r="28" spans="1:2" ht="15.75" customHeight="1" x14ac:dyDescent="0.25">
      <c r="A28" s="47" t="s">
        <v>88</v>
      </c>
    </row>
    <row r="29" spans="1:2" x14ac:dyDescent="0.25">
      <c r="A29" s="49" t="s">
        <v>75</v>
      </c>
    </row>
    <row r="30" spans="1:2" ht="15.75" customHeight="1" x14ac:dyDescent="0.25">
      <c r="A30" s="47" t="s">
        <v>99</v>
      </c>
    </row>
    <row r="31" spans="1:2" x14ac:dyDescent="0.25">
      <c r="A31" s="49" t="s">
        <v>95</v>
      </c>
    </row>
    <row r="32" spans="1:2" ht="15.75" customHeight="1" x14ac:dyDescent="0.25">
      <c r="A32" s="47" t="s">
        <v>89</v>
      </c>
    </row>
    <row r="33" spans="1:1" x14ac:dyDescent="0.25">
      <c r="A33" t="s">
        <v>102</v>
      </c>
    </row>
    <row r="34" spans="1:1" ht="15.75" customHeight="1" x14ac:dyDescent="0.25">
      <c r="A34" s="47" t="s">
        <v>100</v>
      </c>
    </row>
    <row r="35" spans="1:1" x14ac:dyDescent="0.25">
      <c r="A35" s="49" t="s">
        <v>96</v>
      </c>
    </row>
    <row r="36" spans="1:1" ht="47.25" customHeight="1" x14ac:dyDescent="0.25">
      <c r="A36" s="73" t="s">
        <v>90</v>
      </c>
    </row>
    <row r="37" spans="1:1" x14ac:dyDescent="0.25">
      <c r="A37" t="s">
        <v>76</v>
      </c>
    </row>
    <row r="38" spans="1:1" ht="15.75" customHeight="1" x14ac:dyDescent="0.25">
      <c r="A38" s="47" t="s">
        <v>104</v>
      </c>
    </row>
    <row r="39" spans="1:1" x14ac:dyDescent="0.25">
      <c r="A39" t="s">
        <v>103</v>
      </c>
    </row>
    <row r="40" spans="1:1" ht="15.75" customHeight="1" x14ac:dyDescent="0.25">
      <c r="A40" s="47" t="s">
        <v>105</v>
      </c>
    </row>
    <row r="41" spans="1:1" x14ac:dyDescent="0.25">
      <c r="A41" s="49" t="s">
        <v>91</v>
      </c>
    </row>
    <row r="42" spans="1:1" x14ac:dyDescent="0.25">
      <c r="A42" t="s">
        <v>110</v>
      </c>
    </row>
    <row r="43" spans="1:1" x14ac:dyDescent="0.25">
      <c r="A43" s="49" t="s">
        <v>92</v>
      </c>
    </row>
    <row r="44" spans="1:1" x14ac:dyDescent="0.25">
      <c r="A44" t="s">
        <v>106</v>
      </c>
    </row>
    <row r="45" spans="1:1" x14ac:dyDescent="0.25">
      <c r="A45" t="s">
        <v>113</v>
      </c>
    </row>
    <row r="46" spans="1:1" x14ac:dyDescent="0.25">
      <c r="A46" t="s">
        <v>108</v>
      </c>
    </row>
    <row r="47" spans="1:1" x14ac:dyDescent="0.25">
      <c r="A47" t="s">
        <v>109</v>
      </c>
    </row>
    <row r="48" spans="1:1" x14ac:dyDescent="0.25">
      <c r="A48" t="s">
        <v>110</v>
      </c>
    </row>
    <row r="49" spans="1:1" x14ac:dyDescent="0.25">
      <c r="A49" t="s">
        <v>111</v>
      </c>
    </row>
    <row r="50" spans="1:1" x14ac:dyDescent="0.25">
      <c r="A50" t="s">
        <v>157</v>
      </c>
    </row>
    <row r="51" spans="1:1" x14ac:dyDescent="0.25">
      <c r="A51" t="s">
        <v>154</v>
      </c>
    </row>
    <row r="52" spans="1:1" x14ac:dyDescent="0.25">
      <c r="A52" t="s">
        <v>112</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1CBFA-E26B-45DE-8EC2-52F7369188ED}">
  <dimension ref="A1:B63"/>
  <sheetViews>
    <sheetView tabSelected="1" topLeftCell="A34" workbookViewId="0">
      <selection activeCell="A50" sqref="A50"/>
    </sheetView>
  </sheetViews>
  <sheetFormatPr defaultRowHeight="15" x14ac:dyDescent="0.25"/>
  <cols>
    <col min="1" max="1" width="95.7109375" style="49" customWidth="1"/>
    <col min="2" max="2" width="49.42578125" customWidth="1"/>
  </cols>
  <sheetData>
    <row r="1" spans="1:2" x14ac:dyDescent="0.25">
      <c r="A1" s="49" t="s">
        <v>115</v>
      </c>
      <c r="B1" t="s">
        <v>116</v>
      </c>
    </row>
    <row r="2" spans="1:2" ht="15.75" customHeight="1" x14ac:dyDescent="0.25">
      <c r="A2" s="47" t="s">
        <v>117</v>
      </c>
      <c r="B2" s="49" t="s">
        <v>74</v>
      </c>
    </row>
    <row r="3" spans="1:2" x14ac:dyDescent="0.25">
      <c r="A3" s="49" t="s">
        <v>75</v>
      </c>
      <c r="B3" s="49" t="s">
        <v>75</v>
      </c>
    </row>
    <row r="4" spans="1:2" ht="15.75" customHeight="1" x14ac:dyDescent="0.25">
      <c r="A4" s="76" t="s">
        <v>118</v>
      </c>
      <c r="B4" s="49" t="s">
        <v>76</v>
      </c>
    </row>
    <row r="5" spans="1:2" ht="15.75" customHeight="1" x14ac:dyDescent="0.25">
      <c r="A5" s="75" t="s">
        <v>120</v>
      </c>
      <c r="B5" s="49" t="s">
        <v>80</v>
      </c>
    </row>
    <row r="6" spans="1:2" ht="15.75" customHeight="1" x14ac:dyDescent="0.25">
      <c r="A6" s="49" t="s">
        <v>119</v>
      </c>
      <c r="B6" s="75" t="s">
        <v>120</v>
      </c>
    </row>
    <row r="7" spans="1:2" x14ac:dyDescent="0.25">
      <c r="A7" s="49" t="s">
        <v>141</v>
      </c>
      <c r="B7" s="49" t="s">
        <v>141</v>
      </c>
    </row>
    <row r="8" spans="1:2" x14ac:dyDescent="0.25">
      <c r="A8" s="49" t="s">
        <v>145</v>
      </c>
      <c r="B8" s="49" t="s">
        <v>121</v>
      </c>
    </row>
    <row r="9" spans="1:2" ht="15.75" customHeight="1" x14ac:dyDescent="0.25">
      <c r="A9" s="49" t="s">
        <v>74</v>
      </c>
      <c r="B9" s="75" t="s">
        <v>123</v>
      </c>
    </row>
    <row r="10" spans="1:2" x14ac:dyDescent="0.25">
      <c r="A10" s="49" t="s">
        <v>140</v>
      </c>
      <c r="B10" s="49" t="s">
        <v>142</v>
      </c>
    </row>
    <row r="11" spans="1:2" x14ac:dyDescent="0.25">
      <c r="A11" s="49" t="s">
        <v>121</v>
      </c>
      <c r="B11" s="49" t="s">
        <v>125</v>
      </c>
    </row>
    <row r="12" spans="1:2" x14ac:dyDescent="0.25">
      <c r="A12" s="49" t="s">
        <v>151</v>
      </c>
      <c r="B12" s="49" t="s">
        <v>143</v>
      </c>
    </row>
    <row r="13" spans="1:2" x14ac:dyDescent="0.25">
      <c r="A13" s="49" t="s">
        <v>76</v>
      </c>
      <c r="B13" s="49" t="s">
        <v>129</v>
      </c>
    </row>
    <row r="14" spans="1:2" ht="15.75" customHeight="1" x14ac:dyDescent="0.25">
      <c r="A14" s="47" t="s">
        <v>122</v>
      </c>
      <c r="B14" s="49" t="s">
        <v>131</v>
      </c>
    </row>
    <row r="15" spans="1:2" x14ac:dyDescent="0.25">
      <c r="A15" s="49" t="s">
        <v>75</v>
      </c>
      <c r="B15" s="49" t="s">
        <v>133</v>
      </c>
    </row>
    <row r="16" spans="1:2" ht="15.75" customHeight="1" x14ac:dyDescent="0.25">
      <c r="A16" s="47" t="s">
        <v>118</v>
      </c>
      <c r="B16" s="49" t="s">
        <v>144</v>
      </c>
    </row>
    <row r="17" spans="1:2" ht="15.75" customHeight="1" x14ac:dyDescent="0.25">
      <c r="A17" s="75" t="s">
        <v>123</v>
      </c>
      <c r="B17" s="49" t="s">
        <v>137</v>
      </c>
    </row>
    <row r="18" spans="1:2" ht="15.75" customHeight="1" x14ac:dyDescent="0.25">
      <c r="A18" s="47" t="s">
        <v>124</v>
      </c>
      <c r="B18" s="49" t="s">
        <v>138</v>
      </c>
    </row>
    <row r="19" spans="1:2" x14ac:dyDescent="0.25">
      <c r="A19" s="49" t="s">
        <v>142</v>
      </c>
      <c r="B19" s="49" t="s">
        <v>165</v>
      </c>
    </row>
    <row r="20" spans="1:2" x14ac:dyDescent="0.25">
      <c r="A20" s="49" t="s">
        <v>74</v>
      </c>
    </row>
    <row r="21" spans="1:2" x14ac:dyDescent="0.25">
      <c r="A21" s="51" t="s">
        <v>158</v>
      </c>
    </row>
    <row r="22" spans="1:2" x14ac:dyDescent="0.25">
      <c r="A22" s="49" t="s">
        <v>125</v>
      </c>
    </row>
    <row r="23" spans="1:2" x14ac:dyDescent="0.25">
      <c r="A23" s="49" t="s">
        <v>126</v>
      </c>
    </row>
    <row r="24" spans="1:2" x14ac:dyDescent="0.25">
      <c r="A24" s="49" t="s">
        <v>76</v>
      </c>
    </row>
    <row r="25" spans="1:2" x14ac:dyDescent="0.25">
      <c r="A25" s="49" t="s">
        <v>127</v>
      </c>
    </row>
    <row r="26" spans="1:2" x14ac:dyDescent="0.25">
      <c r="A26" s="49" t="s">
        <v>75</v>
      </c>
    </row>
    <row r="27" spans="1:2" x14ac:dyDescent="0.25">
      <c r="A27" s="49" t="s">
        <v>176</v>
      </c>
    </row>
    <row r="28" spans="1:2" x14ac:dyDescent="0.25">
      <c r="A28" s="49" t="s">
        <v>143</v>
      </c>
    </row>
    <row r="29" spans="1:2" x14ac:dyDescent="0.25">
      <c r="A29" s="49" t="s">
        <v>146</v>
      </c>
    </row>
    <row r="30" spans="1:2" x14ac:dyDescent="0.25">
      <c r="A30" s="49" t="s">
        <v>75</v>
      </c>
    </row>
    <row r="31" spans="1:2" x14ac:dyDescent="0.25">
      <c r="A31" s="49" t="s">
        <v>128</v>
      </c>
    </row>
    <row r="32" spans="1:2" x14ac:dyDescent="0.25">
      <c r="A32" s="49" t="s">
        <v>129</v>
      </c>
    </row>
    <row r="33" spans="1:1" x14ac:dyDescent="0.25">
      <c r="A33" s="49" t="s">
        <v>130</v>
      </c>
    </row>
    <row r="34" spans="1:1" x14ac:dyDescent="0.25">
      <c r="A34" s="49" t="s">
        <v>74</v>
      </c>
    </row>
    <row r="35" spans="1:1" x14ac:dyDescent="0.25">
      <c r="A35" s="51" t="s">
        <v>152</v>
      </c>
    </row>
    <row r="36" spans="1:1" x14ac:dyDescent="0.25">
      <c r="A36" s="49" t="s">
        <v>131</v>
      </c>
    </row>
    <row r="37" spans="1:1" x14ac:dyDescent="0.25">
      <c r="A37" s="49" t="s">
        <v>132</v>
      </c>
    </row>
    <row r="38" spans="1:1" x14ac:dyDescent="0.25">
      <c r="A38" s="49" t="s">
        <v>76</v>
      </c>
    </row>
    <row r="39" spans="1:1" ht="15.75" customHeight="1" x14ac:dyDescent="0.25">
      <c r="A39" s="77" t="s">
        <v>135</v>
      </c>
    </row>
    <row r="40" spans="1:1" x14ac:dyDescent="0.25">
      <c r="A40" s="49" t="s">
        <v>80</v>
      </c>
    </row>
    <row r="41" spans="1:1" x14ac:dyDescent="0.25">
      <c r="A41" s="49" t="s">
        <v>136</v>
      </c>
    </row>
    <row r="42" spans="1:1" x14ac:dyDescent="0.25">
      <c r="A42" s="49" t="s">
        <v>75</v>
      </c>
    </row>
    <row r="43" spans="1:1" x14ac:dyDescent="0.25">
      <c r="A43" s="49" t="s">
        <v>176</v>
      </c>
    </row>
    <row r="44" spans="1:1" x14ac:dyDescent="0.25">
      <c r="A44" s="49" t="s">
        <v>144</v>
      </c>
    </row>
    <row r="45" spans="1:1" x14ac:dyDescent="0.25">
      <c r="A45" s="49" t="s">
        <v>153</v>
      </c>
    </row>
    <row r="46" spans="1:1" x14ac:dyDescent="0.25">
      <c r="A46" s="49" t="s">
        <v>75</v>
      </c>
    </row>
    <row r="47" spans="1:1" x14ac:dyDescent="0.25">
      <c r="A47" s="49" t="s">
        <v>128</v>
      </c>
    </row>
    <row r="48" spans="1:1" x14ac:dyDescent="0.25">
      <c r="A48" s="49" t="s">
        <v>137</v>
      </c>
    </row>
    <row r="49" spans="1:1" x14ac:dyDescent="0.25">
      <c r="A49" s="49" t="s">
        <v>181</v>
      </c>
    </row>
    <row r="50" spans="1:1" x14ac:dyDescent="0.25">
      <c r="A50" s="49" t="s">
        <v>138</v>
      </c>
    </row>
    <row r="51" spans="1:1" x14ac:dyDescent="0.25">
      <c r="A51" s="49" t="s">
        <v>84</v>
      </c>
    </row>
    <row r="52" spans="1:1" x14ac:dyDescent="0.25">
      <c r="A52" s="49" t="s">
        <v>76</v>
      </c>
    </row>
    <row r="53" spans="1:1" x14ac:dyDescent="0.25">
      <c r="A53" s="49" t="s">
        <v>133</v>
      </c>
    </row>
    <row r="54" spans="1:1" x14ac:dyDescent="0.25">
      <c r="A54" s="49" t="s">
        <v>76</v>
      </c>
    </row>
    <row r="55" spans="1:1" x14ac:dyDescent="0.25">
      <c r="A55" s="49" t="s">
        <v>166</v>
      </c>
    </row>
    <row r="56" spans="1:1" x14ac:dyDescent="0.25">
      <c r="A56" s="49" t="s">
        <v>74</v>
      </c>
    </row>
    <row r="57" spans="1:1" ht="30" customHeight="1" x14ac:dyDescent="0.25">
      <c r="A57" s="51" t="s">
        <v>167</v>
      </c>
    </row>
    <row r="58" spans="1:1" x14ac:dyDescent="0.25">
      <c r="A58" s="49" t="s">
        <v>74</v>
      </c>
    </row>
    <row r="59" spans="1:1" x14ac:dyDescent="0.25">
      <c r="A59" s="51" t="s">
        <v>168</v>
      </c>
    </row>
    <row r="60" spans="1:1" x14ac:dyDescent="0.25">
      <c r="A60" s="49" t="s">
        <v>165</v>
      </c>
    </row>
    <row r="61" spans="1:1" ht="60" customHeight="1" x14ac:dyDescent="0.25">
      <c r="A61" s="49" t="s">
        <v>169</v>
      </c>
    </row>
    <row r="62" spans="1:1" x14ac:dyDescent="0.25">
      <c r="A62" s="49" t="s">
        <v>74</v>
      </c>
    </row>
    <row r="63" spans="1:1" ht="30" customHeight="1" x14ac:dyDescent="0.25">
      <c r="A63" s="51" t="s">
        <v>178</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D561C-2944-4495-9A31-2D4E29A9A637}">
  <dimension ref="A1:B23"/>
  <sheetViews>
    <sheetView workbookViewId="0">
      <selection activeCell="A8" sqref="A8"/>
    </sheetView>
  </sheetViews>
  <sheetFormatPr defaultRowHeight="15" x14ac:dyDescent="0.25"/>
  <cols>
    <col min="1" max="1" width="102.5703125" style="49" bestFit="1" customWidth="1"/>
    <col min="2" max="2" width="30.42578125" customWidth="1"/>
  </cols>
  <sheetData>
    <row r="1" spans="1:2" x14ac:dyDescent="0.25">
      <c r="A1" s="49" t="s">
        <v>162</v>
      </c>
      <c r="B1" t="s">
        <v>116</v>
      </c>
    </row>
    <row r="2" spans="1:2" x14ac:dyDescent="0.25">
      <c r="A2" s="49" t="s">
        <v>74</v>
      </c>
      <c r="B2" s="49" t="s">
        <v>74</v>
      </c>
    </row>
    <row r="3" spans="1:2" x14ac:dyDescent="0.25">
      <c r="A3" s="51" t="s">
        <v>170</v>
      </c>
      <c r="B3" s="49" t="s">
        <v>75</v>
      </c>
    </row>
    <row r="4" spans="1:2" x14ac:dyDescent="0.25">
      <c r="A4" s="49" t="s">
        <v>103</v>
      </c>
    </row>
    <row r="5" spans="1:2" x14ac:dyDescent="0.25">
      <c r="A5" s="49" t="s">
        <v>180</v>
      </c>
    </row>
    <row r="6" spans="1:2" x14ac:dyDescent="0.25">
      <c r="A6" s="49" t="s">
        <v>75</v>
      </c>
    </row>
    <row r="7" spans="1:2" x14ac:dyDescent="0.25">
      <c r="A7" s="49" t="s">
        <v>175</v>
      </c>
    </row>
    <row r="8" spans="1:2" x14ac:dyDescent="0.25">
      <c r="A8" s="49" t="s">
        <v>74</v>
      </c>
    </row>
    <row r="9" spans="1:2" x14ac:dyDescent="0.25">
      <c r="A9" s="51" t="s">
        <v>170</v>
      </c>
    </row>
    <row r="10" spans="1:2" x14ac:dyDescent="0.25">
      <c r="A10" s="49" t="s">
        <v>102</v>
      </c>
    </row>
    <row r="11" spans="1:2" x14ac:dyDescent="0.25">
      <c r="A11" s="49" t="s">
        <v>171</v>
      </c>
    </row>
    <row r="12" spans="1:2" x14ac:dyDescent="0.25">
      <c r="A12" s="49" t="s">
        <v>75</v>
      </c>
    </row>
    <row r="13" spans="1:2" ht="45" customHeight="1" x14ac:dyDescent="0.25">
      <c r="A13" s="49" t="s">
        <v>172</v>
      </c>
    </row>
    <row r="14" spans="1:2" x14ac:dyDescent="0.25">
      <c r="A14" s="49" t="s">
        <v>75</v>
      </c>
    </row>
    <row r="15" spans="1:2" x14ac:dyDescent="0.25">
      <c r="A15" s="49" t="s">
        <v>173</v>
      </c>
    </row>
    <row r="16" spans="1:2" x14ac:dyDescent="0.25">
      <c r="A16" s="49" t="s">
        <v>74</v>
      </c>
    </row>
    <row r="17" spans="1:1" x14ac:dyDescent="0.25">
      <c r="A17" s="51" t="s">
        <v>174</v>
      </c>
    </row>
    <row r="18" spans="1:1" x14ac:dyDescent="0.25">
      <c r="A18" s="49" t="s">
        <v>76</v>
      </c>
    </row>
    <row r="19" spans="1:1" ht="15.75" customHeight="1" x14ac:dyDescent="0.25">
      <c r="A19" s="75" t="s">
        <v>159</v>
      </c>
    </row>
    <row r="20" spans="1:1" x14ac:dyDescent="0.25">
      <c r="A20" s="49" t="s">
        <v>74</v>
      </c>
    </row>
    <row r="21" spans="1:1" x14ac:dyDescent="0.25">
      <c r="A21" s="51" t="s">
        <v>160</v>
      </c>
    </row>
    <row r="22" spans="1:1" x14ac:dyDescent="0.25">
      <c r="A22" s="49" t="s">
        <v>75</v>
      </c>
    </row>
    <row r="23" spans="1:1" x14ac:dyDescent="0.25">
      <c r="A23" s="49" t="s">
        <v>161</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9FDF1-8A0F-42FE-8555-81680E7D7255}">
  <dimension ref="A1:D34"/>
  <sheetViews>
    <sheetView workbookViewId="0">
      <selection activeCell="B31" sqref="B31"/>
    </sheetView>
  </sheetViews>
  <sheetFormatPr defaultRowHeight="15" x14ac:dyDescent="0.25"/>
  <cols>
    <col min="1" max="1" width="40.7109375" bestFit="1" customWidth="1"/>
    <col min="2" max="2" width="15.85546875" bestFit="1" customWidth="1"/>
    <col min="3" max="3" width="39.28515625" bestFit="1" customWidth="1"/>
  </cols>
  <sheetData>
    <row r="1" spans="1:4" ht="15.75" customHeight="1" thickBot="1" x14ac:dyDescent="0.3">
      <c r="A1" s="57" t="s">
        <v>72</v>
      </c>
      <c r="B1" s="78" t="s">
        <v>134</v>
      </c>
    </row>
    <row r="2" spans="1:4" x14ac:dyDescent="0.25">
      <c r="A2" s="49" t="s">
        <v>74</v>
      </c>
      <c r="B2" t="str">
        <f>'Portfolio Comparison'!H27</f>
        <v>Client Name</v>
      </c>
    </row>
    <row r="3" spans="1:4" x14ac:dyDescent="0.25">
      <c r="A3" s="49" t="s">
        <v>75</v>
      </c>
      <c r="B3" t="str">
        <f>RIGHT('Portfolio Comparison'!H21, LEN('Portfolio Comparison'!H21)-9)</f>
        <v>4-5</v>
      </c>
    </row>
    <row r="4" spans="1:4" x14ac:dyDescent="0.25">
      <c r="A4" s="49" t="s">
        <v>76</v>
      </c>
      <c r="B4" t="s">
        <v>81</v>
      </c>
    </row>
    <row r="5" spans="1:4" x14ac:dyDescent="0.25">
      <c r="A5" s="49" t="s">
        <v>77</v>
      </c>
      <c r="B5" s="67">
        <f ca="1">'Portfolio Comparison'!H19</f>
        <v>45035</v>
      </c>
    </row>
    <row r="6" spans="1:4" x14ac:dyDescent="0.25">
      <c r="A6" s="49" t="s">
        <v>80</v>
      </c>
      <c r="B6" s="67">
        <f>'Portfolio Comparison'!H20</f>
        <v>44985</v>
      </c>
    </row>
    <row r="7" spans="1:4" x14ac:dyDescent="0.25">
      <c r="A7" s="49" t="s">
        <v>91</v>
      </c>
      <c r="B7" s="74">
        <f>'Portfolio Comparison'!E6</f>
        <v>0</v>
      </c>
    </row>
    <row r="8" spans="1:4" x14ac:dyDescent="0.25">
      <c r="A8" s="49" t="s">
        <v>96</v>
      </c>
      <c r="B8" s="74">
        <f>'Portfolio Comparison'!E9</f>
        <v>0</v>
      </c>
    </row>
    <row r="9" spans="1:4" x14ac:dyDescent="0.25">
      <c r="A9" s="49" t="s">
        <v>93</v>
      </c>
      <c r="B9" s="74">
        <f>'Portfolio Comparison'!E8</f>
        <v>0</v>
      </c>
    </row>
    <row r="10" spans="1:4" x14ac:dyDescent="0.25">
      <c r="A10" s="49" t="s">
        <v>92</v>
      </c>
      <c r="B10" s="74">
        <f>'Portfolio Comparison'!B6</f>
        <v>0.18</v>
      </c>
    </row>
    <row r="11" spans="1:4" x14ac:dyDescent="0.25">
      <c r="A11" s="49" t="s">
        <v>95</v>
      </c>
      <c r="B11" s="74">
        <f>'Portfolio Comparison'!B9</f>
        <v>0.18</v>
      </c>
      <c r="D11" s="74"/>
    </row>
    <row r="12" spans="1:4" x14ac:dyDescent="0.25">
      <c r="A12" s="49" t="s">
        <v>94</v>
      </c>
      <c r="B12" s="74">
        <f>'Portfolio Comparison'!B8</f>
        <v>0.6399999999999999</v>
      </c>
    </row>
    <row r="13" spans="1:4" x14ac:dyDescent="0.25">
      <c r="A13" t="s">
        <v>109</v>
      </c>
      <c r="B13" s="74">
        <f>'Portfolio Comparison'!E10</f>
        <v>0</v>
      </c>
    </row>
    <row r="14" spans="1:4" x14ac:dyDescent="0.25">
      <c r="A14" t="s">
        <v>111</v>
      </c>
      <c r="B14" s="74">
        <f>'Portfolio Comparison'!B10</f>
        <v>0.81999999999999984</v>
      </c>
    </row>
    <row r="15" spans="1:4" ht="30" customHeight="1" x14ac:dyDescent="0.25">
      <c r="A15" s="49" t="s">
        <v>101</v>
      </c>
    </row>
    <row r="16" spans="1:4" x14ac:dyDescent="0.25">
      <c r="A16" s="49" t="s">
        <v>102</v>
      </c>
      <c r="B16" s="74"/>
    </row>
    <row r="17" spans="1:2" x14ac:dyDescent="0.25">
      <c r="A17" s="49" t="s">
        <v>103</v>
      </c>
    </row>
    <row r="18" spans="1:2" x14ac:dyDescent="0.25">
      <c r="A18" t="s">
        <v>113</v>
      </c>
      <c r="B18" s="74"/>
    </row>
    <row r="19" spans="1:2" x14ac:dyDescent="0.25">
      <c r="A19" t="s">
        <v>114</v>
      </c>
    </row>
    <row r="20" spans="1:2" ht="15.75" customHeight="1" x14ac:dyDescent="0.25">
      <c r="A20" s="75" t="s">
        <v>120</v>
      </c>
      <c r="B20" s="5">
        <f>'Performance Comparison'!B2</f>
        <v>0</v>
      </c>
    </row>
    <row r="21" spans="1:2" x14ac:dyDescent="0.25">
      <c r="A21" s="49" t="s">
        <v>141</v>
      </c>
    </row>
    <row r="22" spans="1:2" x14ac:dyDescent="0.25">
      <c r="A22" s="49" t="s">
        <v>121</v>
      </c>
      <c r="B22" s="5">
        <f>'Performance Comparison'!C2</f>
        <v>0</v>
      </c>
    </row>
    <row r="23" spans="1:2" ht="15.75" customHeight="1" x14ac:dyDescent="0.25">
      <c r="A23" s="75" t="s">
        <v>123</v>
      </c>
      <c r="B23" s="5">
        <f>'Performance Comparison'!B3</f>
        <v>0</v>
      </c>
    </row>
    <row r="24" spans="1:2" x14ac:dyDescent="0.25">
      <c r="A24" s="49" t="s">
        <v>142</v>
      </c>
    </row>
    <row r="25" spans="1:2" x14ac:dyDescent="0.25">
      <c r="A25" s="49" t="s">
        <v>125</v>
      </c>
      <c r="B25" s="5">
        <f>'Performance Comparison'!C3</f>
        <v>0</v>
      </c>
    </row>
    <row r="26" spans="1:2" x14ac:dyDescent="0.25">
      <c r="A26" s="49" t="s">
        <v>129</v>
      </c>
      <c r="B26" s="5">
        <f>'Performance Comparison'!B4</f>
        <v>0</v>
      </c>
    </row>
    <row r="27" spans="1:2" x14ac:dyDescent="0.25">
      <c r="A27" s="49" t="s">
        <v>143</v>
      </c>
    </row>
    <row r="28" spans="1:2" x14ac:dyDescent="0.25">
      <c r="A28" s="49" t="s">
        <v>131</v>
      </c>
      <c r="B28" s="5">
        <f>'Performance Comparison'!C4</f>
        <v>0</v>
      </c>
    </row>
    <row r="29" spans="1:2" x14ac:dyDescent="0.25">
      <c r="A29" s="49" t="s">
        <v>137</v>
      </c>
      <c r="B29" s="5">
        <f>'Performance Comparison'!B5</f>
        <v>0</v>
      </c>
    </row>
    <row r="30" spans="1:2" x14ac:dyDescent="0.25">
      <c r="A30" s="49" t="s">
        <v>144</v>
      </c>
    </row>
    <row r="31" spans="1:2" x14ac:dyDescent="0.25">
      <c r="A31" s="49" t="s">
        <v>138</v>
      </c>
      <c r="B31" s="5">
        <f>'Performance Comparison'!C5</f>
        <v>0</v>
      </c>
    </row>
    <row r="32" spans="1:2" x14ac:dyDescent="0.25">
      <c r="A32" s="49" t="s">
        <v>133</v>
      </c>
    </row>
    <row r="33" spans="1:1" x14ac:dyDescent="0.25">
      <c r="A33" t="s">
        <v>154</v>
      </c>
    </row>
    <row r="34" spans="1:1" x14ac:dyDescent="0.25">
      <c r="A34" s="49" t="s">
        <v>165</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f0e86fe-6553-4263-90f0-a5f33ec9ea3e" xsi:nil="true"/>
    <lcf76f155ced4ddcb4097134ff3c332f xmlns="3d0fbbff-9b87-4770-aee3-1c1fe6f9d7d6">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6330D3C405A7B458131DD13BEC39F68" ma:contentTypeVersion="12" ma:contentTypeDescription="Create a new document." ma:contentTypeScope="" ma:versionID="c1f4ab7ee5ee4a6e44ce996f753e5371">
  <xsd:schema xmlns:xsd="http://www.w3.org/2001/XMLSchema" xmlns:xs="http://www.w3.org/2001/XMLSchema" xmlns:p="http://schemas.microsoft.com/office/2006/metadata/properties" xmlns:ns2="3d0fbbff-9b87-4770-aee3-1c1fe6f9d7d6" xmlns:ns3="4f0e86fe-6553-4263-90f0-a5f33ec9ea3e" targetNamespace="http://schemas.microsoft.com/office/2006/metadata/properties" ma:root="true" ma:fieldsID="95cfbebb277ee8150f17ba2039e1cb43" ns2:_="" ns3:_="">
    <xsd:import namespace="3d0fbbff-9b87-4770-aee3-1c1fe6f9d7d6"/>
    <xsd:import namespace="4f0e86fe-6553-4263-90f0-a5f33ec9ea3e"/>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0fbbff-9b87-4770-aee3-1c1fe6f9d7d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edf79836-ff57-4513-9ef3-abcced6f0b1c"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f0e86fe-6553-4263-90f0-a5f33ec9ea3e"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97b7d534-2a77-479c-8f4a-22c98bd06236}" ma:internalName="TaxCatchAll" ma:showField="CatchAllData" ma:web="4f0e86fe-6553-4263-90f0-a5f33ec9ea3e">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5603E06-45B5-4D27-B898-B62DFF416807}">
  <ds:schemaRefs>
    <ds:schemaRef ds:uri="http://purl.org/dc/elements/1.1/"/>
    <ds:schemaRef ds:uri="3d0fbbff-9b87-4770-aee3-1c1fe6f9d7d6"/>
    <ds:schemaRef ds:uri="http://purl.org/dc/dcmitype/"/>
    <ds:schemaRef ds:uri="http://schemas.openxmlformats.org/package/2006/metadata/core-properties"/>
    <ds:schemaRef ds:uri="http://purl.org/dc/terms/"/>
    <ds:schemaRef ds:uri="http://schemas.microsoft.com/office/2006/documentManagement/types"/>
    <ds:schemaRef ds:uri="http://schemas.microsoft.com/office/infopath/2007/PartnerControls"/>
    <ds:schemaRef ds:uri="4f0e86fe-6553-4263-90f0-a5f33ec9ea3e"/>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9A30221F-34E3-405C-B685-3B34165B9140}">
  <ds:schemaRefs>
    <ds:schemaRef ds:uri="http://schemas.microsoft.com/sharepoint/v3/contenttype/forms"/>
  </ds:schemaRefs>
</ds:datastoreItem>
</file>

<file path=customXml/itemProps3.xml><?xml version="1.0" encoding="utf-8"?>
<ds:datastoreItem xmlns:ds="http://schemas.openxmlformats.org/officeDocument/2006/customXml" ds:itemID="{B48DFE71-66B2-477D-8E6F-9017DCCC4F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0fbbff-9b87-4770-aee3-1c1fe6f9d7d6"/>
    <ds:schemaRef ds:uri="4f0e86fe-6553-4263-90f0-a5f33ec9ea3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10</vt:i4>
      </vt:variant>
    </vt:vector>
  </HeadingPairs>
  <TitlesOfParts>
    <vt:vector size="10" baseType="lpstr">
      <vt:lpstr>Portfolio holdings</vt:lpstr>
      <vt:lpstr>Portfolio Comparison</vt:lpstr>
      <vt:lpstr>Performance Comparison</vt:lpstr>
      <vt:lpstr>Allocation</vt:lpstr>
      <vt:lpstr>Price Lookup</vt:lpstr>
      <vt:lpstr>Introduction</vt:lpstr>
      <vt:lpstr>Asset Allocation</vt:lpstr>
      <vt:lpstr>Performance</vt:lpstr>
      <vt:lpstr>Ongoing Charges</vt:lpstr>
      <vt:lpstr>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Dmitry Konev</dc:creator>
  <cp:lastModifiedBy>Richard Armstrong</cp:lastModifiedBy>
  <dcterms:created xsi:type="dcterms:W3CDTF">2021-11-04T12:06:08Z</dcterms:created>
  <dcterms:modified xsi:type="dcterms:W3CDTF">2023-04-19T13:35:17Z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0x01010006330D3C405A7B458131DD13BEC39F68</vt:lpwstr>
  </property>
  <property fmtid="{D5CDD505-2E9C-101B-9397-08002B2CF9AE}" pid="3" name="MediaServiceImageTags">
    <vt:lpwstr/>
  </property>
  <property fmtid="{D5CDD505-2E9C-101B-9397-08002B2CF9AE}" pid="4" name="MSIP_Label_5b3f6bee-25a2-4071-976d-445ec8dd7ff4_Enabled">
    <vt:lpwstr>true</vt:lpwstr>
  </property>
  <property fmtid="{D5CDD505-2E9C-101B-9397-08002B2CF9AE}" pid="5" name="MSIP_Label_5b3f6bee-25a2-4071-976d-445ec8dd7ff4_SetDate">
    <vt:lpwstr>2022-12-30T12:01:28Z</vt:lpwstr>
  </property>
  <property fmtid="{D5CDD505-2E9C-101B-9397-08002B2CF9AE}" pid="6" name="MSIP_Label_5b3f6bee-25a2-4071-976d-445ec8dd7ff4_Method">
    <vt:lpwstr>Privileged</vt:lpwstr>
  </property>
  <property fmtid="{D5CDD505-2E9C-101B-9397-08002B2CF9AE}" pid="7" name="MSIP_Label_5b3f6bee-25a2-4071-976d-445ec8dd7ff4_Name">
    <vt:lpwstr>Public</vt:lpwstr>
  </property>
  <property fmtid="{D5CDD505-2E9C-101B-9397-08002B2CF9AE}" pid="8" name="MSIP_Label_5b3f6bee-25a2-4071-976d-445ec8dd7ff4_SiteId">
    <vt:lpwstr>2fe7c763-103c-4fdb-a047-7a3df607800d</vt:lpwstr>
  </property>
  <property fmtid="{D5CDD505-2E9C-101B-9397-08002B2CF9AE}" pid="9" name="MSIP_Label_5b3f6bee-25a2-4071-976d-445ec8dd7ff4_ActionId">
    <vt:lpwstr>2d70566e-42c4-45f1-bd06-1cf1806e8d6c</vt:lpwstr>
  </property>
  <property fmtid="{D5CDD505-2E9C-101B-9397-08002B2CF9AE}" pid="10" name="MSIP_Label_5b3f6bee-25a2-4071-976d-445ec8dd7ff4_ContentBits">
    <vt:lpwstr>0</vt:lpwstr>
  </property>
</Properties>
</file>