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450F1148-DEF2-4A35-9424-83E4B47888DB}" xr6:coauthVersionLast="47" xr6:coauthVersionMax="47" xr10:uidLastSave="{00000000-0000-0000-0000-000000000000}"/>
  <bookViews>
    <workbookView xWindow="-11880" yWindow="-20865" windowWidth="19350" windowHeight="7605" tabRatio="876" activeTab="2"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7" l="1"/>
  <c r="B29" i="7"/>
  <c r="B28" i="7"/>
  <c r="B26" i="7"/>
  <c r="B25" i="7"/>
  <c r="B23" i="7"/>
  <c r="B22" i="7"/>
  <c r="B20" i="7"/>
  <c r="B6" i="7"/>
  <c r="B3" i="7"/>
  <c r="B2" i="7"/>
  <c r="C13" i="1"/>
  <c r="D9" i="1" s="1"/>
  <c r="G9" i="1" s="1"/>
  <c r="B5" i="7"/>
  <c r="D8" i="1" l="1"/>
  <c r="D7" i="1"/>
  <c r="D6" i="1"/>
  <c r="D3" i="1"/>
  <c r="D2" i="1"/>
  <c r="D5" i="1"/>
  <c r="D4" i="1"/>
  <c r="H8" i="2"/>
  <c r="H9" i="2"/>
  <c r="H10" i="2"/>
  <c r="H11" i="2"/>
  <c r="H12" i="2"/>
  <c r="H13" i="2"/>
  <c r="H14" i="2"/>
  <c r="H15" i="2"/>
  <c r="H16" i="2"/>
  <c r="H7" i="2"/>
  <c r="F13" i="1" l="1"/>
  <c r="G3" i="1"/>
  <c r="G6" i="1"/>
  <c r="G7" i="1"/>
  <c r="G4" i="1"/>
  <c r="G8" i="1"/>
  <c r="G5" i="1"/>
  <c r="G2" i="1"/>
  <c r="D13" i="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<sst xmlns="http://schemas.openxmlformats.org/spreadsheetml/2006/main" count="382" uniqueCount="200">
  <si>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</si>
  <si>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</si>
  <si>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</si>
  <si>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</si>
  <si>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</si>
  <si>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</si>
  <si>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</si>
  <si>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</si>
  <si>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</si>
  <si>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</si>
  <si>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</si>
  <si>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</si>
  <si>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</si>
  <si>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</si>
  <si>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</si>
  <si>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</si>
  <si>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</si>
  <si>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</si>
  <si>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</si>
  <si>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</si>
  <si>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</si>
  <si>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</si>
  <si>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</si>
  <si>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</si>
  <si>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</si>
  <si>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</si>
  <si>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</si>
  <si>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</si>
  <si>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</si>
  <si>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</si>
  <si>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</si>
  <si>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</si>
  <si>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</si>
  <si>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</si>
  <si>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</si>
  <si>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</si>
  <si>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</si>
  <si>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</si>
  <si>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</si>
  <si>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</si>
  <si>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</si>
  <si>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</si>
  <si>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</si>
  <si>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</si>
  <si>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</si>
  <si>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</si>
  <si>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</si>
  <si>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</si>
  <si>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</si>
  <si>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</si>
  <si>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</si>
  <si>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</si>
  <si>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</si>
  <si>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</si>
  <si>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</si>
  <si>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</si>
  <si>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</si>
  <si>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</si>
  <si>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</si>
  <si>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</si>
  <si>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</si>
  <si>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</si>
  <si>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</si>
  <si>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</si>
  <si>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</si>
  <si>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</si>
  <si>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</si>
  <si>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</si>
  <si>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</si>
  <si>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</si>
  <si>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</si>
  <si>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</si>
  <si>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</si>
  <si>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</si>
  <si>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</si>
  <si>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</si>
  <si>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</si>
  <si>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</si>
  <si>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</si>
  <si>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</si>
  <si>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</si>
  <si>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</si>
  <si>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</si>
  <si>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</si>
  <si>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</si>
  <si>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</si>
  <si>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</si>
  <si>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</si>
  <si>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</si>
  <si>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</si>
  <si>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</si>
  <si>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</si>
  <si>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</si>
  <si>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</si>
  <si>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</si>
  <si>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</si>
  <si>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</si>
  <si>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</si>
  <si>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</si>
  <si>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</si>
  <si>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</si>
  <si>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</si>
  <si>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</si>
  <si>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</si>
  <si>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</si>
  <si>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</si>
  <si>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</si>
  <si>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</si>
  <si>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</si>
  <si>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</si>
  <si>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</si>
  <si>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</si>
  <si>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</si>
  <si>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</si>
  <si>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</si>
  <si>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</si>
  <si>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</si>
  <si>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</si>
  <si>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</si>
  <si>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</si>
  <si>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</si>
  <si>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</si>
  <si>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</si>
  <si>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</si>
  <si>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</si>
  <si>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</si>
  <si>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</si>
  <si>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</si>
  <si>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</si>
  <si>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</si>
  <si>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</si>
  <si>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</si>
  <si>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</si>
  <si>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</si>
  <si>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</si>
  <si>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</si>
  <si>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</si>
  <si>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</si>
  <si>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 and the client returning c.</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</si>
  <si>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</si>
  <si>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</si>
  <si>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</si>
  <si>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</si>
  <si>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</si>
  <si>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</si>
  <si>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</si>
  <si>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</si>
  <si>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</si>
  <si>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</si>
  <si>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</si>
  <si>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</si>
  <si>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</si>
  <si>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</si>
  <si>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</si>
  <si>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</si>
  <si>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</si>
  <si>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</si>
  <si>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</si>
  <si>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</si>
  <si>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</si>
  <si>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</si>
  <si>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</si>
  <si>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</si>
  <si>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</si>
  <si>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</si>
  <si>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</si>
  <si>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</si>
  <si>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</si>
  <si>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</si>
  <si>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</si>
  <si>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</si>
  <si>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</si>
  <si>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</si>
  <si>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</si>
  <si>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</si>
  <si>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</si>
  <si>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</si>
  <si>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</si>
  <si>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</si>
  <si>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</si>
  <si>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</si>
  <si>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</si>
  <si>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Scottish Widows Property Pension Series 2</t>
  </si>
  <si>
    <t xml:space="preserve">GB0009357046 </t>
  </si>
  <si>
    <t>SW Artemis UK Smaller Companies Pension Series 2</t>
  </si>
  <si>
    <t xml:space="preserve">GB0030834401 </t>
  </si>
  <si>
    <t>SW Fidelity Asia Pension Series 2</t>
  </si>
  <si>
    <t xml:space="preserve">GB0030838048 </t>
  </si>
  <si>
    <t>SW Fidelity European Pension Series 2</t>
  </si>
  <si>
    <t xml:space="preserve">GB0030838600 </t>
  </si>
  <si>
    <t>SW Invesco Perpetual Corporate Bond Pension Series 2</t>
  </si>
  <si>
    <t xml:space="preserve">GB0030863194 </t>
  </si>
  <si>
    <t>SW JPM Emerging Markets Pension Series 2</t>
  </si>
  <si>
    <t xml:space="preserve">GB00B2PGFB27 </t>
  </si>
  <si>
    <t>SW Schroder Tokyo Pension Series 2</t>
  </si>
  <si>
    <t xml:space="preserve">GB0030858111 </t>
  </si>
  <si>
    <t>SW Schroder US Smaller Companies Pension Series 2</t>
  </si>
  <si>
    <t xml:space="preserve">GB0030856404 </t>
  </si>
  <si>
    <t>Mr P. Jones</t>
  </si>
  <si>
    <t>Scottish Widows 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</si>
</sst>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9" fontId="0" fillId="0" borderId="0" xfId="0" applyNumberForma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xf numFmtId="10" fontId="0" fillId="0" borderId="0" xfId="0"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Mr P. Jones Scottish Widows Pension against Margetts RR 7-8</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7-8</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c:v>
                </c:pt>
                <c:pt idx="1">
                  <c:v>0.04</c:v>
                </c:pt>
                <c:pt idx="2">
                  <c:v>0</c:v>
                </c:pt>
                <c:pt idx="3">
                  <c:v>0.33</c:v>
                </c:pt>
                <c:pt idx="4">
                  <c:v>0.32</c:v>
                </c:pt>
                <c:pt idx="5">
                  <c:v>0.03</c:v>
                </c:pt>
                <c:pt idx="6">
                  <c:v>7.0000000000000007E-2</c:v>
                </c:pt>
                <c:pt idx="7">
                  <c:v>0.17</c:v>
                </c:pt>
                <c:pt idx="8">
                  <c:v>0.04</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Mr P. Jones Scottish Widows Pension</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3.9999999999999994E-2</c:v>
                </c:pt>
                <c:pt idx="1">
                  <c:v>0</c:v>
                </c:pt>
                <c:pt idx="2">
                  <c:v>4.9999999999999989E-2</c:v>
                </c:pt>
                <c:pt idx="3">
                  <c:v>0.23999999999999994</c:v>
                </c:pt>
                <c:pt idx="4">
                  <c:v>0.26999999999999996</c:v>
                </c:pt>
                <c:pt idx="5">
                  <c:v>5.9999999999999984E-2</c:v>
                </c:pt>
                <c:pt idx="6">
                  <c:v>5.9999999999999984E-2</c:v>
                </c:pt>
                <c:pt idx="7">
                  <c:v>9.9999999999999978E-2</c:v>
                </c:pt>
                <c:pt idx="8">
                  <c:v>0.17999999999999997</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15"/>
  <sheetViews>
    <sheetView zoomScale="120" zoomScaleNormal="120" workbookViewId="0">
      <selection activeCell="B6" sqref="B6"/>
    </sheetView>
  </sheetViews>
  <sheetFormatPr defaultColWidth="8.86328125" defaultRowHeight="14.25" x14ac:dyDescent="0.45"/>
  <cols>
    <col min="1" max="1" width="51.86328125" bestFit="1" customWidth="1"/>
    <col min="2" max="2" width="14.3984375" bestFit="1" customWidth="1"/>
    <col min="3" max="3" width="25.73046875" bestFit="1" customWidth="1"/>
    <col min="4" max="4" width="10.265625" bestFit="1" customWidth="1"/>
    <col min="5" max="5" width="17" bestFit="1" customWidth="1"/>
    <col min="6" max="6" width="13.3984375" bestFit="1" customWidth="1"/>
    <col min="7" max="7" width="10.265625" bestFit="1" customWidth="1"/>
    <col min="9" max="9" width="25.73046875" bestFit="1" customWidth="1"/>
    <col min="10" max="10" width="10.1328125" bestFit="1" customWidth="1"/>
  </cols>
  <sheetData>
    <row r="1" spans="1:9" s="1" customFormat="1" x14ac:dyDescent="0.45">
      <c r="A1" s="1" t="s">
        <v>0</v>
      </c>
      <c r="B1" s="4" t="s">
        <v>3</v>
      </c>
      <c r="C1" s="4" t="s">
        <v>1</v>
      </c>
      <c r="D1" s="4" t="s">
        <v>14</v>
      </c>
      <c r="E1" s="4" t="s">
        <v>13</v>
      </c>
      <c r="F1" s="4" t="s">
        <v>16</v>
      </c>
      <c r="G1" s="1" t="s">
        <v>20</v>
      </c>
      <c r="I1" s="1" t="s">
        <v>64</v>
      </c>
    </row>
    <row r="2" spans="1:9" x14ac:dyDescent="0.45">
      <c r="A2" s="41" t="s">
        <v>182</v>
      </c>
      <c r="B2" s="86" t="s">
        <v>183</v>
      </c>
      <c r="C2" s="87">
        <v>0.05</v>
      </c>
      <c r="D2" s="14">
        <f t="shared" ref="D2:D11" si="0">C2/$C$13</f>
        <v>4.9999999999999989E-2</v>
      </c>
      <c r="E2" s="86" t="s">
        <v>6</v>
      </c>
      <c r="F2" s="13">
        <v>1</v>
      </c>
      <c r="G2" s="15">
        <f t="shared" ref="G2:G11" si="1">D2*100</f>
        <v>4.9999999999999991</v>
      </c>
      <c r="I2" t="s">
        <v>5</v>
      </c>
    </row>
    <row r="3" spans="1:9" x14ac:dyDescent="0.45">
      <c r="A3" s="41" t="s">
        <v>184</v>
      </c>
      <c r="B3" s="86" t="s">
        <v>185</v>
      </c>
      <c r="C3" s="87">
        <v>0.18</v>
      </c>
      <c r="D3" s="14">
        <f t="shared" si="0"/>
        <v>0.17999999999999997</v>
      </c>
      <c r="E3" s="86" t="s">
        <v>12</v>
      </c>
      <c r="F3" s="13">
        <v>1</v>
      </c>
      <c r="G3" s="15">
        <f t="shared" si="1"/>
        <v>17.999999999999996</v>
      </c>
      <c r="I3" s="3" t="s">
        <v>2</v>
      </c>
    </row>
    <row r="4" spans="1:9" x14ac:dyDescent="0.45">
      <c r="A4" s="41" t="s">
        <v>186</v>
      </c>
      <c r="B4" s="86" t="s">
        <v>187</v>
      </c>
      <c r="C4" s="87">
        <v>0.24</v>
      </c>
      <c r="D4" s="14">
        <f t="shared" si="0"/>
        <v>0.23999999999999994</v>
      </c>
      <c r="E4" s="86" t="s">
        <v>7</v>
      </c>
      <c r="F4" s="13">
        <v>1</v>
      </c>
      <c r="G4" s="15">
        <f t="shared" si="1"/>
        <v>23.999999999999993</v>
      </c>
      <c r="I4" s="5" t="s">
        <v>6</v>
      </c>
    </row>
    <row r="5" spans="1:9" x14ac:dyDescent="0.45">
      <c r="A5" s="41" t="s">
        <v>188</v>
      </c>
      <c r="B5" s="86" t="s">
        <v>189</v>
      </c>
      <c r="C5" s="87">
        <v>0.06</v>
      </c>
      <c r="D5" s="14">
        <f t="shared" si="0"/>
        <v>5.9999999999999984E-2</v>
      </c>
      <c r="E5" s="86" t="s">
        <v>10</v>
      </c>
      <c r="F5" s="13">
        <v>1</v>
      </c>
      <c r="G5" s="15">
        <f t="shared" si="1"/>
        <v>5.9999999999999982</v>
      </c>
      <c r="I5" s="3" t="s">
        <v>7</v>
      </c>
    </row>
    <row r="6" spans="1:9" x14ac:dyDescent="0.45">
      <c r="A6" s="41" t="s">
        <v>190</v>
      </c>
      <c r="B6" s="86" t="s">
        <v>191</v>
      </c>
      <c r="C6" s="87">
        <v>0.04</v>
      </c>
      <c r="D6" s="14">
        <f t="shared" si="0"/>
        <v>3.9999999999999994E-2</v>
      </c>
      <c r="E6" s="86" t="s">
        <v>5</v>
      </c>
      <c r="F6" s="13">
        <v>1</v>
      </c>
      <c r="G6" s="15">
        <f t="shared" si="1"/>
        <v>3.9999999999999996</v>
      </c>
      <c r="I6" t="s">
        <v>8</v>
      </c>
    </row>
    <row r="7" spans="1:9" x14ac:dyDescent="0.45">
      <c r="A7" s="41" t="s">
        <v>192</v>
      </c>
      <c r="B7" s="86" t="s">
        <v>193</v>
      </c>
      <c r="C7" s="87">
        <v>0.27</v>
      </c>
      <c r="D7" s="14">
        <f t="shared" si="0"/>
        <v>0.26999999999999996</v>
      </c>
      <c r="E7" s="86" t="s">
        <v>8</v>
      </c>
      <c r="F7" s="13">
        <v>1</v>
      </c>
      <c r="G7" s="15">
        <f t="shared" si="1"/>
        <v>26.999999999999996</v>
      </c>
      <c r="I7" t="s">
        <v>9</v>
      </c>
    </row>
    <row r="8" spans="1:9" x14ac:dyDescent="0.45">
      <c r="A8" s="41" t="s">
        <v>194</v>
      </c>
      <c r="B8" s="86" t="s">
        <v>195</v>
      </c>
      <c r="C8" s="87">
        <v>0.06</v>
      </c>
      <c r="D8" s="14">
        <f t="shared" si="0"/>
        <v>5.9999999999999984E-2</v>
      </c>
      <c r="E8" s="86" t="s">
        <v>9</v>
      </c>
      <c r="F8" s="13">
        <v>1</v>
      </c>
      <c r="G8" s="15">
        <f t="shared" si="1"/>
        <v>5.9999999999999982</v>
      </c>
      <c r="I8" t="s">
        <v>10</v>
      </c>
    </row>
    <row r="9" spans="1:9" x14ac:dyDescent="0.45">
      <c r="A9" s="41" t="s">
        <v>196</v>
      </c>
      <c r="B9" s="86" t="s">
        <v>197</v>
      </c>
      <c r="C9" s="87">
        <v>0.1</v>
      </c>
      <c r="D9" s="14">
        <f t="shared" si="0"/>
        <v>9.9999999999999978E-2</v>
      </c>
      <c r="E9" s="86" t="s">
        <v>11</v>
      </c>
      <c r="F9" s="13">
        <v>1</v>
      </c>
      <c r="G9" s="15">
        <f t="shared" si="1"/>
        <v>9.9999999999999982</v>
      </c>
      <c r="I9" t="s">
        <v>11</v>
      </c>
    </row>
    <row r="10" spans="1:9" x14ac:dyDescent="0.45">
      <c r="A10" s="41"/>
      <c r="B10" s="86"/>
      <c r="C10" s="86"/>
      <c r="D10" s="14"/>
      <c r="E10" s="86"/>
      <c r="F10" s="13"/>
      <c r="G10" s="15"/>
      <c r="I10" t="s">
        <v>12</v>
      </c>
    </row>
    <row r="11" spans="1:9" x14ac:dyDescent="0.45">
      <c r="A11" s="41"/>
      <c r="B11" s="86"/>
      <c r="C11" s="86"/>
      <c r="D11" s="14"/>
      <c r="E11" s="86"/>
      <c r="F11" s="13"/>
      <c r="G11" s="15"/>
    </row>
    <row r="12" spans="1:9" x14ac:dyDescent="0.45">
      <c r="C12" s="2"/>
      <c r="D12" s="14"/>
      <c r="E12" s="86"/>
      <c r="F12" s="13"/>
      <c r="G12" s="15"/>
    </row>
    <row r="13" spans="1:9" ht="14.65" thickBot="1" x14ac:dyDescent="0.5">
      <c r="B13" s="18" t="s">
        <v>18</v>
      </c>
      <c r="C13" s="7">
        <f>SUM(C2:C12)</f>
        <v>1.0000000000000002</v>
      </c>
      <c r="D13" s="17">
        <f>SUM($D$2:D12)</f>
        <v>0.99999999999999978</v>
      </c>
      <c r="E13" s="20"/>
      <c r="F13" s="46">
        <f xml:space="preserve"> SUMPRODUCT($D$2:D12,$F$2:F12)/100</f>
        <v>9.9999999999999985E-3</v>
      </c>
      <c r="G13" s="19"/>
    </row>
    <row r="14" spans="1:9" ht="14.65" thickTop="1" x14ac:dyDescent="0.45">
      <c r="C14" s="2"/>
      <c r="D14" s="3"/>
      <c r="E14" s="6"/>
      <c r="F14" s="2"/>
    </row>
    <row r="15" spans="1:9" x14ac:dyDescent="0.45">
      <c r="C15" s="2"/>
      <c r="D15" s="3"/>
      <c r="E15" s="6"/>
      <c r="F15"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A2" sqref="A2"/>
    </sheetView>
  </sheetViews>
  <sheetFormatPr defaultColWidth="19.3984375" defaultRowHeight="14.25" x14ac:dyDescent="0.45"/>
  <cols>
    <col min="1" max="1" width="34.3984375" style="1" bestFit="1" customWidth="1"/>
    <col min="2" max="2" width="9.86328125" customWidth="1"/>
    <col min="3" max="3" width="11.265625" customWidth="1"/>
    <col min="4" max="4" width="35.73046875" bestFit="1" customWidth="1"/>
    <col min="7" max="7" width="27.73046875" bestFit="1" customWidth="1"/>
    <col min="8" max="8" width="25.86328125" bestFit="1" customWidth="1"/>
    <col min="12" max="12" width="8.1328125" bestFit="1" customWidth="1"/>
  </cols>
  <sheetData>
    <row r="1" spans="1:13" s="1" customFormat="1" x14ac:dyDescent="0.45">
      <c r="A1" s="8" t="s">
        <v>4</v>
      </c>
      <c r="B1" s="8" t="s">
        <v>5</v>
      </c>
      <c r="C1" s="8" t="s">
        <v>2</v>
      </c>
      <c r="D1" s="8" t="s">
        <v>6</v>
      </c>
      <c r="E1" s="8" t="s">
        <v>7</v>
      </c>
      <c r="F1" s="8" t="s">
        <v>8</v>
      </c>
      <c r="G1" s="8" t="s">
        <v>9</v>
      </c>
      <c r="H1" s="8" t="s">
        <v>10</v>
      </c>
      <c r="I1" s="8" t="s">
        <v>11</v>
      </c>
      <c r="J1" s="8" t="s">
        <v>12</v>
      </c>
      <c r="L1" s="1" t="s">
        <v>18</v>
      </c>
      <c r="M1" s="1" t="s">
        <v>156</v>
      </c>
    </row>
    <row r="2" spans="1:13" x14ac:dyDescent="0.45">
      <c r="A2" s="8" t="str">
        <f>LEFT(H21, 8) &amp; " RR " &amp; MID(H21, 10, 5)</f>
        <v>Margetts RR 7-8</v>
      </c>
      <c r="B2" s="9">
        <f>H7</f>
        <v>0</v>
      </c>
      <c r="C2" s="9">
        <f>H8</f>
        <v>0.04</v>
      </c>
      <c r="D2" s="9">
        <v>0</v>
      </c>
      <c r="E2" s="9">
        <f>H13</f>
        <v>0.33</v>
      </c>
      <c r="F2" s="9">
        <f>H14</f>
        <v>0.32</v>
      </c>
      <c r="G2" s="9">
        <f>H15</f>
        <v>0.03</v>
      </c>
      <c r="H2" s="9">
        <f>H11</f>
        <v>7.0000000000000007E-2</v>
      </c>
      <c r="I2" s="9">
        <f>H12</f>
        <v>0.17</v>
      </c>
      <c r="J2" s="9">
        <f>SUM(H9, H10)</f>
        <v>0.04</v>
      </c>
      <c r="L2" s="3">
        <f>SUM(B2:J2)</f>
        <v>1</v>
      </c>
      <c r="M2">
        <f>SUMPRODUCT(B2:J2,$B$4:$J$4)</f>
        <v>7.19</v>
      </c>
    </row>
    <row r="3" spans="1:13" x14ac:dyDescent="0.45">
      <c r="A3" s="8" t="str">
        <f>H27 &amp;" "&amp; H28</f>
        <v>Mr P. Jones Scottish Widows Pension</v>
      </c>
      <c r="B3" s="9">
        <f>SUMIF('Portfolio holdings'!$E:$E, 'Portfolio Comparison'!B1, 'Portfolio holdings'!$D:$D)</f>
        <v>3.9999999999999994E-2</v>
      </c>
      <c r="C3" s="9">
        <f>SUMIF('Portfolio holdings'!$E:$E, 'Portfolio Comparison'!C1, 'Portfolio holdings'!$D:$D)</f>
        <v>0</v>
      </c>
      <c r="D3" s="9">
        <f>SUMIF('Portfolio holdings'!$E:$E, 'Portfolio Comparison'!D1, 'Portfolio holdings'!$D:$D)</f>
        <v>4.9999999999999989E-2</v>
      </c>
      <c r="E3" s="9">
        <f>SUMIF('Portfolio holdings'!$E:$E, 'Portfolio Comparison'!E1, 'Portfolio holdings'!$D:$D)</f>
        <v>0.23999999999999994</v>
      </c>
      <c r="F3" s="9">
        <f>SUMIF('Portfolio holdings'!$E:$E, 'Portfolio Comparison'!F1, 'Portfolio holdings'!$D:$D)</f>
        <v>0.26999999999999996</v>
      </c>
      <c r="G3" s="9">
        <f>SUMIF('Portfolio holdings'!$E:$E, 'Portfolio Comparison'!G1, 'Portfolio holdings'!$D:$D)</f>
        <v>5.9999999999999984E-2</v>
      </c>
      <c r="H3" s="9">
        <f>SUMIF('Portfolio holdings'!$E:$E, 'Portfolio Comparison'!H1, 'Portfolio holdings'!$D:$D)</f>
        <v>5.9999999999999984E-2</v>
      </c>
      <c r="I3" s="9">
        <f>SUMIF('Portfolio holdings'!$E:$E, 'Portfolio Comparison'!I1, 'Portfolio holdings'!$D:$D)</f>
        <v>9.9999999999999978E-2</v>
      </c>
      <c r="J3" s="9">
        <f>SUMIF('Portfolio holdings'!$E:$E, 'Portfolio Comparison'!J1, 'Portfolio holdings'!$D:$D)</f>
        <v>0.17999999999999997</v>
      </c>
      <c r="L3" s="3">
        <f>SUM(B3:J3)</f>
        <v>0.99999999999999967</v>
      </c>
      <c r="M3">
        <f>SUMPRODUCT(B3:J3,$B$4:$J$4)</f>
        <v>6.8499999999999979</v>
      </c>
    </row>
    <row r="4" spans="1:13" x14ac:dyDescent="0.45">
      <c r="A4" s="1" t="s">
        <v>140</v>
      </c>
      <c r="B4">
        <v>3</v>
      </c>
      <c r="C4">
        <v>1</v>
      </c>
      <c r="D4">
        <v>5</v>
      </c>
      <c r="E4">
        <v>8</v>
      </c>
      <c r="F4">
        <v>8</v>
      </c>
      <c r="G4">
        <v>8</v>
      </c>
      <c r="H4">
        <v>7</v>
      </c>
      <c r="I4">
        <v>6</v>
      </c>
      <c r="J4">
        <v>5</v>
      </c>
    </row>
    <row r="5" spans="1:13" ht="14.65" thickBot="1" x14ac:dyDescent="0.5"/>
    <row r="6" spans="1:13" ht="14.65" thickBot="1" x14ac:dyDescent="0.5">
      <c r="A6" s="1" t="s">
        <v>22</v>
      </c>
      <c r="B6" s="10">
        <f>SUM(B2:C2)</f>
        <v>0.04</v>
      </c>
      <c r="C6" s="11"/>
      <c r="D6" s="12" t="s">
        <v>23</v>
      </c>
      <c r="E6" s="10">
        <f>SUM(B3:C3)</f>
        <v>3.9999999999999994E-2</v>
      </c>
      <c r="F6" s="54"/>
      <c r="G6" s="53" t="s">
        <v>13</v>
      </c>
      <c r="H6" s="16" t="s">
        <v>21</v>
      </c>
    </row>
    <row r="7" spans="1:13" x14ac:dyDescent="0.45">
      <c r="A7" s="1" t="s">
        <v>24</v>
      </c>
      <c r="B7" s="10">
        <f>SUM(B2:D2)</f>
        <v>0.04</v>
      </c>
      <c r="C7" s="11"/>
      <c r="D7" s="12" t="s">
        <v>25</v>
      </c>
      <c r="E7" s="10">
        <f>SUM(B3:D3)</f>
        <v>8.9999999999999983E-2</v>
      </c>
      <c r="F7" s="54"/>
      <c r="G7" s="71" t="s">
        <v>5</v>
      </c>
      <c r="H7" s="43">
        <f>INDEX(Allocation!$A$1:$M$11,MATCH('Portfolio Comparison'!$G7,Allocation!$A$1:$A$11,0), MATCH('Portfolio Comparison'!$H$21,Allocation!$A$1:$M$1,0))</f>
        <v>0</v>
      </c>
    </row>
    <row r="8" spans="1:13" x14ac:dyDescent="0.45">
      <c r="A8" s="1" t="s">
        <v>26</v>
      </c>
      <c r="B8" s="10">
        <f>SUM(H2:J2)</f>
        <v>0.28000000000000003</v>
      </c>
      <c r="C8" s="11"/>
      <c r="D8" s="12" t="s">
        <v>27</v>
      </c>
      <c r="E8" s="10">
        <f>SUM(H3:J3)</f>
        <v>0.33999999999999997</v>
      </c>
      <c r="F8" s="54"/>
      <c r="G8" s="71" t="s">
        <v>2</v>
      </c>
      <c r="H8" s="43">
        <f>INDEX(Allocation!$A$1:$M$11,MATCH('Portfolio Comparison'!$G8,Allocation!$A$1:$A$11,0), MATCH('Portfolio Comparison'!$H$21,Allocation!$A$1:$M$1,0))</f>
        <v>0.04</v>
      </c>
    </row>
    <row r="9" spans="1:13" x14ac:dyDescent="0.45">
      <c r="A9" s="1" t="s">
        <v>28</v>
      </c>
      <c r="B9" s="10">
        <f>SUM(E2:G2)</f>
        <v>0.68</v>
      </c>
      <c r="C9" s="11"/>
      <c r="D9" s="12" t="s">
        <v>29</v>
      </c>
      <c r="E9" s="10">
        <f>SUM(E3:G3)</f>
        <v>0.56999999999999984</v>
      </c>
      <c r="F9" s="54"/>
      <c r="G9" s="71" t="s">
        <v>56</v>
      </c>
      <c r="H9" s="43">
        <f>INDEX(Allocation!$A$1:$M$11,MATCH('Portfolio Comparison'!$G9,Allocation!$A$1:$A$11,0), MATCH('Portfolio Comparison'!$H$21,Allocation!$A$1:$M$1,0))</f>
        <v>0</v>
      </c>
    </row>
    <row r="10" spans="1:13" x14ac:dyDescent="0.45">
      <c r="A10" s="1" t="s">
        <v>15</v>
      </c>
      <c r="B10" s="10">
        <f>SUM(B8:B9)</f>
        <v>0.96000000000000008</v>
      </c>
      <c r="C10" s="11"/>
      <c r="D10" s="12" t="s">
        <v>19</v>
      </c>
      <c r="E10" s="10">
        <f>SUM(E8:E9)</f>
        <v>0.90999999999999981</v>
      </c>
      <c r="F10" s="54"/>
      <c r="G10" s="71" t="s">
        <v>12</v>
      </c>
      <c r="H10" s="43">
        <f>INDEX(Allocation!$A$1:$M$11,MATCH('Portfolio Comparison'!$G10,Allocation!$A$1:$A$11,0), MATCH('Portfolio Comparison'!$H$21,Allocation!$A$1:$M$1,0))</f>
        <v>0.04</v>
      </c>
      <c r="J10" s="41"/>
    </row>
    <row r="11" spans="1:13" x14ac:dyDescent="0.45">
      <c r="B11" s="9"/>
      <c r="F11" s="54"/>
      <c r="G11" s="71" t="s">
        <v>10</v>
      </c>
      <c r="H11" s="43">
        <f>INDEX(Allocation!$A$1:$M$11,MATCH('Portfolio Comparison'!$G11,Allocation!$A$1:$A$11,0), MATCH('Portfolio Comparison'!$H$21,Allocation!$A$1:$M$1,0))</f>
        <v>7.0000000000000007E-2</v>
      </c>
    </row>
    <row r="12" spans="1:13" x14ac:dyDescent="0.45">
      <c r="B12" s="9"/>
      <c r="F12" s="54"/>
      <c r="G12" s="71" t="s">
        <v>11</v>
      </c>
      <c r="H12" s="43">
        <f>INDEX(Allocation!$A$1:$M$11,MATCH('Portfolio Comparison'!$G12,Allocation!$A$1:$A$11,0), MATCH('Portfolio Comparison'!$H$21,Allocation!$A$1:$M$1,0))</f>
        <v>0.17</v>
      </c>
    </row>
    <row r="13" spans="1:13" x14ac:dyDescent="0.45">
      <c r="A13" s="9"/>
      <c r="B13" s="1"/>
      <c r="F13" s="54"/>
      <c r="G13" s="71" t="s">
        <v>7</v>
      </c>
      <c r="H13" s="43">
        <f>INDEX(Allocation!$A$1:$M$11,MATCH('Portfolio Comparison'!$G13,Allocation!$A$1:$A$11,0), MATCH('Portfolio Comparison'!$H$21,Allocation!$A$1:$M$1,0))</f>
        <v>0.33</v>
      </c>
    </row>
    <row r="14" spans="1:13" x14ac:dyDescent="0.45">
      <c r="A14" s="9"/>
      <c r="B14" s="1"/>
      <c r="C14" s="3"/>
      <c r="F14" s="54"/>
      <c r="G14" s="71" t="s">
        <v>8</v>
      </c>
      <c r="H14" s="43">
        <f>INDEX(Allocation!$A$1:$M$11,MATCH('Portfolio Comparison'!$G14,Allocation!$A$1:$A$11,0), MATCH('Portfolio Comparison'!$H$21,Allocation!$A$1:$M$1,0))</f>
        <v>0.32</v>
      </c>
    </row>
    <row r="15" spans="1:13" x14ac:dyDescent="0.45">
      <c r="A15" s="9"/>
      <c r="B15" s="1"/>
      <c r="F15" s="54"/>
      <c r="G15" s="71" t="s">
        <v>9</v>
      </c>
      <c r="H15" s="43">
        <f>INDEX(Allocation!$A$1:$M$11,MATCH('Portfolio Comparison'!$G15,Allocation!$A$1:$A$11,0), MATCH('Portfolio Comparison'!$H$21,Allocation!$A$1:$M$1,0))</f>
        <v>0.03</v>
      </c>
    </row>
    <row r="16" spans="1:13" ht="14.65" thickBot="1" x14ac:dyDescent="0.5">
      <c r="A16" s="9"/>
      <c r="B16" s="1"/>
      <c r="F16" s="54"/>
      <c r="G16" s="72" t="s">
        <v>17</v>
      </c>
      <c r="H16" s="44">
        <f>INDEX(Allocation!$A$1:$M$11,MATCH('Portfolio Comparison'!$G16,Allocation!$A$1:$A$11,0), MATCH('Portfolio Comparison'!$H$21,Allocation!$A$1:$M$1,0))</f>
        <v>0</v>
      </c>
    </row>
    <row r="17" spans="1:11" ht="14.65" thickBot="1" x14ac:dyDescent="0.5">
      <c r="A17" s="9"/>
      <c r="B17" s="1"/>
    </row>
    <row r="18" spans="1:11" ht="14.65" thickBot="1" x14ac:dyDescent="0.5">
      <c r="A18" s="9"/>
      <c r="B18" s="1"/>
      <c r="G18" s="42" t="s">
        <v>59</v>
      </c>
      <c r="H18" s="40"/>
    </row>
    <row r="19" spans="1:11" x14ac:dyDescent="0.45">
      <c r="A19"/>
      <c r="B19" s="1"/>
      <c r="G19" s="33" t="s">
        <v>53</v>
      </c>
      <c r="H19" s="59">
        <v>45021</v>
      </c>
    </row>
    <row r="20" spans="1:11" x14ac:dyDescent="0.45">
      <c r="A20" s="1" t="str">
        <f>"Portfolio Allocations:"&amp;CHAR(10)&amp; A3 &amp;" against "&amp;A2</f>
        <v>Portfolio Allocations:
Mr P. Jones Scottish Widows Pension against Margetts RR 7-8</v>
      </c>
      <c r="B20" s="1"/>
      <c r="F20" s="54"/>
      <c r="G20" s="58" t="s">
        <v>78</v>
      </c>
      <c r="H20" s="60">
        <v>45016</v>
      </c>
    </row>
    <row r="21" spans="1:11" x14ac:dyDescent="0.45">
      <c r="B21" s="1"/>
      <c r="G21" s="34" t="s">
        <v>54</v>
      </c>
      <c r="H21" s="61" t="s">
        <v>41</v>
      </c>
      <c r="J21" s="3"/>
    </row>
    <row r="22" spans="1:11" x14ac:dyDescent="0.45">
      <c r="B22" s="1"/>
      <c r="G22" s="38" t="s">
        <v>55</v>
      </c>
      <c r="H22" s="61" t="s">
        <v>46</v>
      </c>
      <c r="K22" s="45"/>
    </row>
    <row r="23" spans="1:11" x14ac:dyDescent="0.45">
      <c r="B23" s="1"/>
      <c r="G23" s="38" t="s">
        <v>63</v>
      </c>
      <c r="H23" s="62">
        <f>INDEX('Price Lookup'!A1:M4,MATCH('Portfolio Comparison'!$H$22,'Price Lookup'!$A$1:$A$4,0),MATCH('Portfolio Comparison'!$H$21,'Price Lookup'!$A$1:$M$1,0))</f>
        <v>1.3100000000000001E-2</v>
      </c>
    </row>
    <row r="24" spans="1:11" x14ac:dyDescent="0.45">
      <c r="A24"/>
      <c r="B24" s="1"/>
      <c r="G24" s="38" t="s">
        <v>60</v>
      </c>
      <c r="H24" s="63">
        <v>0</v>
      </c>
    </row>
    <row r="25" spans="1:11" x14ac:dyDescent="0.45">
      <c r="A25"/>
      <c r="B25" s="1"/>
      <c r="G25" s="38" t="s">
        <v>61</v>
      </c>
      <c r="H25" s="63" cm="1">
        <f t="array" ref="H25">LOOKUP(2,1/('Portfolio holdings'!F:F&lt;&gt;""),'Portfolio holdings'!F:F)</f>
        <v>9.9999999999999985E-3</v>
      </c>
      <c r="I25" s="41"/>
    </row>
    <row r="26" spans="1:11" x14ac:dyDescent="0.45">
      <c r="A26" s="9"/>
      <c r="B26" s="1"/>
      <c r="G26" s="38" t="s">
        <v>62</v>
      </c>
      <c r="H26" s="64">
        <f>SUM(H24:H25)</f>
        <v>9.9999999999999985E-3</v>
      </c>
    </row>
    <row r="27" spans="1:11" x14ac:dyDescent="0.45">
      <c r="A27"/>
      <c r="B27" s="1"/>
      <c r="G27" s="38" t="s">
        <v>57</v>
      </c>
      <c r="H27" s="65" t="s">
        <v>198</v>
      </c>
    </row>
    <row r="28" spans="1:11" ht="14.65" thickBot="1" x14ac:dyDescent="0.5">
      <c r="A28" s="9"/>
      <c r="B28" s="1"/>
      <c r="G28" s="39" t="s">
        <v>58</v>
      </c>
      <c r="H28" s="66" t="s">
        <v>199</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tabSelected="1" workbookViewId="0">
      <selection activeCell="A2" sqref="A2"/>
    </sheetView>
  </sheetViews>
  <sheetFormatPr defaultRowHeight="14.25" x14ac:dyDescent="0.45"/>
  <cols>
    <col min="1" max="1" width="15.1328125" bestFit="1" customWidth="1"/>
    <col min="2" max="2" width="17.3984375" bestFit="1" customWidth="1"/>
  </cols>
  <sheetData>
    <row r="1" spans="1:3" ht="14.65" thickBot="1" x14ac:dyDescent="0.5">
      <c r="A1" s="68" t="s">
        <v>70</v>
      </c>
      <c r="B1" s="69" t="s">
        <v>68</v>
      </c>
      <c r="C1" s="70" t="s">
        <v>69</v>
      </c>
    </row>
    <row r="2" spans="1:3" x14ac:dyDescent="0.45">
      <c r="A2" s="55">
        <v>5</v>
      </c>
      <c r="B2" s="79">
        <v>0.20799999999999999</v>
      </c>
      <c r="C2" s="80">
        <v>0.19700000000000001</v>
      </c>
    </row>
    <row r="3" spans="1:3" x14ac:dyDescent="0.45">
      <c r="A3" s="55">
        <v>3</v>
      </c>
      <c r="B3" s="79">
        <v>0.30599999999999999</v>
      </c>
      <c r="C3" s="80">
        <v>0.29099999999999998</v>
      </c>
    </row>
    <row r="4" spans="1:3" x14ac:dyDescent="0.45">
      <c r="A4" s="55">
        <v>1</v>
      </c>
      <c r="B4" s="79">
        <v>-5.8000000000000003E-2</v>
      </c>
      <c r="C4" s="80">
        <v>-4.2999999999999997E-2</v>
      </c>
    </row>
    <row r="5" spans="1:3" ht="14.65" thickBot="1" x14ac:dyDescent="0.5">
      <c r="A5" s="55" t="s">
        <v>71</v>
      </c>
      <c r="B5" s="79">
        <v>6.0000000000000001E-3</v>
      </c>
      <c r="C5" s="80">
        <v>2E-3</v>
      </c>
    </row>
    <row r="6" spans="1:3" ht="14.65" thickBot="1" x14ac:dyDescent="0.5">
      <c r="A6" s="83" t="s">
        <v>148</v>
      </c>
      <c r="B6" s="84"/>
      <c r="C6" s="85"/>
    </row>
    <row r="7" spans="1:3" x14ac:dyDescent="0.45">
      <c r="A7" s="55">
        <v>2018</v>
      </c>
      <c r="B7" s="79">
        <v>-8.3000000000000004E-2</v>
      </c>
      <c r="C7" s="80">
        <v>-9.2999999999999999E-2</v>
      </c>
    </row>
    <row r="8" spans="1:3" x14ac:dyDescent="0.45">
      <c r="A8" s="55">
        <v>2019</v>
      </c>
      <c r="B8" s="79">
        <v>0.16900000000000001</v>
      </c>
      <c r="C8" s="80">
        <v>0.223</v>
      </c>
    </row>
    <row r="9" spans="1:3" x14ac:dyDescent="0.45">
      <c r="A9" s="55">
        <v>2020</v>
      </c>
      <c r="B9" s="79">
        <v>0.111</v>
      </c>
      <c r="C9" s="80">
        <v>0.111</v>
      </c>
    </row>
    <row r="10" spans="1:3" x14ac:dyDescent="0.45">
      <c r="A10" s="55">
        <v>2021</v>
      </c>
      <c r="B10" s="79">
        <v>4.7E-2</v>
      </c>
      <c r="C10" s="80">
        <v>4.3999999999999997E-2</v>
      </c>
    </row>
    <row r="11" spans="1:3" x14ac:dyDescent="0.45">
      <c r="A11" s="55">
        <v>2022</v>
      </c>
      <c r="B11" s="79">
        <v>-8.7999999999999995E-2</v>
      </c>
      <c r="C11" s="80">
        <v>-0.111</v>
      </c>
    </row>
    <row r="12" spans="1:3" ht="14.65" thickBot="1" x14ac:dyDescent="0.5">
      <c r="A12" s="56" t="s">
        <v>178</v>
      </c>
      <c r="B12" s="81">
        <v>6.0000000000000001E-3</v>
      </c>
      <c r="C12" s="82">
        <v>2E-3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3046875" defaultRowHeight="14.25" x14ac:dyDescent="0.45"/>
  <cols>
    <col min="1" max="1" width="17.265625" bestFit="1" customWidth="1"/>
  </cols>
  <sheetData>
    <row r="1" spans="1:13" ht="16.149999999999999" thickBot="1" x14ac:dyDescent="0.55000000000000004">
      <c r="A1" s="35"/>
      <c r="B1" s="22" t="s">
        <v>30</v>
      </c>
      <c r="C1" s="22" t="s">
        <v>31</v>
      </c>
      <c r="D1" s="22" t="s">
        <v>32</v>
      </c>
      <c r="E1" s="22" t="s">
        <v>33</v>
      </c>
      <c r="F1" s="22" t="s">
        <v>34</v>
      </c>
      <c r="G1" s="22" t="s">
        <v>35</v>
      </c>
      <c r="H1" s="22" t="s">
        <v>36</v>
      </c>
      <c r="I1" s="22" t="s">
        <v>37</v>
      </c>
      <c r="J1" s="22" t="s">
        <v>38</v>
      </c>
      <c r="K1" s="22" t="s">
        <v>39</v>
      </c>
      <c r="L1" s="22" t="s">
        <v>40</v>
      </c>
      <c r="M1" s="23" t="s">
        <v>41</v>
      </c>
    </row>
    <row r="2" spans="1:13" x14ac:dyDescent="0.45">
      <c r="A2" s="36" t="s">
        <v>5</v>
      </c>
      <c r="B2" s="3">
        <v>0.3</v>
      </c>
      <c r="C2" s="3">
        <v>0.4</v>
      </c>
      <c r="D2" s="3">
        <v>0.32</v>
      </c>
      <c r="E2" s="3">
        <v>0.25</v>
      </c>
      <c r="F2" s="3">
        <v>0.19</v>
      </c>
      <c r="G2" s="3">
        <v>0.13</v>
      </c>
      <c r="H2" s="3">
        <v>0.08</v>
      </c>
      <c r="I2" s="3">
        <v>0.06</v>
      </c>
      <c r="J2" s="3">
        <v>0.04</v>
      </c>
      <c r="K2" s="3">
        <v>0.02</v>
      </c>
      <c r="L2" s="3"/>
      <c r="M2" s="28"/>
    </row>
    <row r="3" spans="1:13" x14ac:dyDescent="0.45">
      <c r="A3" s="36" t="s">
        <v>2</v>
      </c>
      <c r="B3" s="3">
        <v>0.33</v>
      </c>
      <c r="C3" s="3">
        <v>0.1</v>
      </c>
      <c r="D3" s="3">
        <v>0.08</v>
      </c>
      <c r="E3" s="3">
        <v>7.0000000000000007E-2</v>
      </c>
      <c r="F3" s="3">
        <v>0.06</v>
      </c>
      <c r="G3" s="3">
        <v>0.05</v>
      </c>
      <c r="H3" s="3">
        <v>0.04</v>
      </c>
      <c r="I3" s="3">
        <v>0.04</v>
      </c>
      <c r="J3" s="3">
        <v>0.04</v>
      </c>
      <c r="K3" s="3">
        <v>0.04</v>
      </c>
      <c r="L3" s="3">
        <v>0.04</v>
      </c>
      <c r="M3" s="28">
        <v>0.04</v>
      </c>
    </row>
    <row r="4" spans="1:13" x14ac:dyDescent="0.45">
      <c r="A4" s="36" t="s">
        <v>56</v>
      </c>
      <c r="B4" s="3">
        <v>0.37</v>
      </c>
      <c r="C4" s="3">
        <v>0.5</v>
      </c>
      <c r="D4" s="3">
        <v>0.34</v>
      </c>
      <c r="E4" s="3">
        <v>0.25</v>
      </c>
      <c r="F4" s="3">
        <v>0.15</v>
      </c>
      <c r="G4" s="3">
        <v>0.05</v>
      </c>
      <c r="H4" s="3"/>
      <c r="I4" s="3"/>
      <c r="J4" s="3"/>
      <c r="K4" s="3"/>
      <c r="L4" s="3"/>
      <c r="M4" s="28"/>
    </row>
    <row r="5" spans="1:13" x14ac:dyDescent="0.45">
      <c r="A5" s="36" t="s">
        <v>12</v>
      </c>
      <c r="D5" s="3">
        <v>0.11</v>
      </c>
      <c r="E5" s="3">
        <v>0.17</v>
      </c>
      <c r="F5" s="3">
        <v>0.19</v>
      </c>
      <c r="G5" s="3">
        <v>0.25</v>
      </c>
      <c r="H5" s="3">
        <v>0.25</v>
      </c>
      <c r="I5" s="3">
        <v>0.2</v>
      </c>
      <c r="J5" s="3">
        <v>0.16</v>
      </c>
      <c r="K5" s="3">
        <v>0.11</v>
      </c>
      <c r="L5" s="3">
        <v>0.06</v>
      </c>
      <c r="M5" s="28">
        <v>0.04</v>
      </c>
    </row>
    <row r="6" spans="1:13" x14ac:dyDescent="0.45">
      <c r="A6" s="36" t="s">
        <v>10</v>
      </c>
      <c r="B6" s="3"/>
      <c r="C6" s="3"/>
      <c r="D6" s="3">
        <v>0.03</v>
      </c>
      <c r="E6" s="3">
        <v>0.05</v>
      </c>
      <c r="F6" s="3">
        <v>7.0000000000000007E-2</v>
      </c>
      <c r="G6" s="3">
        <v>0.09</v>
      </c>
      <c r="H6" s="3">
        <v>0.11</v>
      </c>
      <c r="I6" s="3">
        <v>0.11</v>
      </c>
      <c r="J6" s="3">
        <v>0.11</v>
      </c>
      <c r="K6" s="3">
        <v>0.1</v>
      </c>
      <c r="L6" s="3">
        <v>0.09</v>
      </c>
      <c r="M6" s="28">
        <v>7.0000000000000007E-2</v>
      </c>
    </row>
    <row r="7" spans="1:13" x14ac:dyDescent="0.45">
      <c r="A7" s="36" t="s">
        <v>11</v>
      </c>
      <c r="B7" s="3"/>
      <c r="C7" s="3"/>
      <c r="D7" s="3">
        <v>0.08</v>
      </c>
      <c r="E7" s="3">
        <v>0.14000000000000001</v>
      </c>
      <c r="F7" s="3">
        <v>0.19</v>
      </c>
      <c r="G7" s="3">
        <v>0.25</v>
      </c>
      <c r="H7" s="3">
        <v>0.31</v>
      </c>
      <c r="I7" s="3">
        <v>0.28000000000000003</v>
      </c>
      <c r="J7" s="3">
        <v>0.28000000000000003</v>
      </c>
      <c r="K7" s="3">
        <v>0.27</v>
      </c>
      <c r="L7" s="3">
        <v>0.24</v>
      </c>
      <c r="M7" s="28">
        <v>0.17</v>
      </c>
    </row>
    <row r="8" spans="1:13" x14ac:dyDescent="0.45">
      <c r="A8" s="36" t="s">
        <v>7</v>
      </c>
      <c r="B8" s="3"/>
      <c r="C8" s="3"/>
      <c r="D8" s="3">
        <v>0.01</v>
      </c>
      <c r="E8" s="3">
        <v>0.02</v>
      </c>
      <c r="F8" s="3">
        <v>0.06</v>
      </c>
      <c r="G8" s="3">
        <v>7.0000000000000007E-2</v>
      </c>
      <c r="H8" s="3">
        <v>0.08</v>
      </c>
      <c r="I8" s="3">
        <v>0.13</v>
      </c>
      <c r="J8" s="3">
        <v>0.16</v>
      </c>
      <c r="K8" s="3">
        <v>0.21</v>
      </c>
      <c r="L8" s="3">
        <v>0.27</v>
      </c>
      <c r="M8" s="28">
        <v>0.33</v>
      </c>
    </row>
    <row r="9" spans="1:13" x14ac:dyDescent="0.45">
      <c r="A9" s="36" t="s">
        <v>8</v>
      </c>
      <c r="B9" s="3"/>
      <c r="C9" s="3"/>
      <c r="D9" s="3">
        <v>0.01</v>
      </c>
      <c r="E9" s="3">
        <v>0.02</v>
      </c>
      <c r="F9" s="3">
        <v>0.05</v>
      </c>
      <c r="G9" s="3">
        <v>0.06</v>
      </c>
      <c r="H9" s="3">
        <v>7.0000000000000007E-2</v>
      </c>
      <c r="I9" s="3">
        <v>0.12</v>
      </c>
      <c r="J9" s="3">
        <v>0.15</v>
      </c>
      <c r="K9" s="3">
        <v>0.2</v>
      </c>
      <c r="L9" s="3">
        <v>0.26</v>
      </c>
      <c r="M9" s="28">
        <v>0.32</v>
      </c>
    </row>
    <row r="10" spans="1:13" x14ac:dyDescent="0.45">
      <c r="A10" s="36" t="s">
        <v>9</v>
      </c>
      <c r="B10" s="37"/>
      <c r="C10" s="3"/>
      <c r="D10" s="3">
        <v>0.02</v>
      </c>
      <c r="E10" s="3">
        <v>0.03</v>
      </c>
      <c r="F10" s="3">
        <v>0.04</v>
      </c>
      <c r="G10" s="3">
        <v>0.05</v>
      </c>
      <c r="H10" s="3">
        <v>0.06</v>
      </c>
      <c r="I10" s="3">
        <v>0.06</v>
      </c>
      <c r="J10" s="3">
        <v>0.06</v>
      </c>
      <c r="K10" s="3">
        <v>0.05</v>
      </c>
      <c r="L10" s="3">
        <v>0.04</v>
      </c>
      <c r="M10" s="28">
        <v>0.03</v>
      </c>
    </row>
    <row r="11" spans="1:13" ht="14.65" thickBot="1" x14ac:dyDescent="0.5">
      <c r="A11" s="36" t="s">
        <v>17</v>
      </c>
      <c r="B11" s="29"/>
      <c r="C11" s="30"/>
      <c r="D11" s="30"/>
      <c r="E11" s="30"/>
      <c r="F11" s="30"/>
      <c r="G11" s="30"/>
      <c r="H11" s="30"/>
      <c r="I11" s="30"/>
      <c r="J11" s="30"/>
      <c r="K11" s="30"/>
      <c r="L11" s="30"/>
      <c r="M11"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4.25" x14ac:dyDescent="0.45"/>
  <cols>
    <col min="1" max="1" width="7" bestFit="1" customWidth="1"/>
    <col min="2" max="2" width="10.3984375" bestFit="1" customWidth="1"/>
    <col min="3" max="3" width="13.1328125" bestFit="1" customWidth="1"/>
    <col min="4" max="4" width="10.3984375" bestFit="1" customWidth="1"/>
    <col min="5" max="5" width="12.1328125" bestFit="1" customWidth="1"/>
    <col min="6" max="6" width="10.3984375" bestFit="1" customWidth="1"/>
    <col min="7" max="7" width="12.1328125" bestFit="1" customWidth="1"/>
    <col min="8" max="8" width="10.3984375" bestFit="1" customWidth="1"/>
    <col min="9" max="9" width="12.1328125" bestFit="1" customWidth="1"/>
    <col min="10" max="10" width="10.3984375" bestFit="1" customWidth="1"/>
    <col min="11" max="11" width="12.1328125" bestFit="1" customWidth="1"/>
    <col min="12" max="12" width="10.3984375" bestFit="1" customWidth="1"/>
    <col min="13" max="13" width="12.1328125" bestFit="1" customWidth="1"/>
    <col min="15" max="15" width="12.59765625" bestFit="1" customWidth="1"/>
    <col min="16" max="16" width="10.73046875" bestFit="1" customWidth="1"/>
    <col min="17" max="18" width="10.59765625" bestFit="1" customWidth="1"/>
  </cols>
  <sheetData>
    <row r="1" spans="1:18" ht="14.65" thickBot="1" x14ac:dyDescent="0.5">
      <c r="A1" s="21"/>
      <c r="B1" s="22" t="s">
        <v>30</v>
      </c>
      <c r="C1" s="22" t="s">
        <v>31</v>
      </c>
      <c r="D1" s="22" t="s">
        <v>32</v>
      </c>
      <c r="E1" s="22" t="s">
        <v>33</v>
      </c>
      <c r="F1" s="22" t="s">
        <v>34</v>
      </c>
      <c r="G1" s="22" t="s">
        <v>35</v>
      </c>
      <c r="H1" s="22" t="s">
        <v>36</v>
      </c>
      <c r="I1" s="22" t="s">
        <v>37</v>
      </c>
      <c r="J1" s="22" t="s">
        <v>38</v>
      </c>
      <c r="K1" s="22" t="s">
        <v>39</v>
      </c>
      <c r="L1" s="22" t="s">
        <v>40</v>
      </c>
      <c r="M1" s="23" t="s">
        <v>41</v>
      </c>
      <c r="O1" s="24" t="s">
        <v>42</v>
      </c>
      <c r="P1" s="23" t="s">
        <v>43</v>
      </c>
      <c r="Q1" s="23" t="s">
        <v>44</v>
      </c>
      <c r="R1" s="23" t="s">
        <v>45</v>
      </c>
    </row>
    <row r="2" spans="1:18" x14ac:dyDescent="0.45">
      <c r="A2" s="25"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6">
        <v>1.3100000000000001E-2</v>
      </c>
      <c r="O2" s="25" t="s">
        <v>2</v>
      </c>
      <c r="P2" s="27">
        <v>0</v>
      </c>
      <c r="Q2" s="27">
        <v>0</v>
      </c>
      <c r="R2" s="27">
        <v>0</v>
      </c>
    </row>
    <row r="3" spans="1:18" x14ac:dyDescent="0.45">
      <c r="A3" s="25"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8">
        <v>9.1000000000000004E-3</v>
      </c>
      <c r="O3" s="25" t="s">
        <v>48</v>
      </c>
      <c r="P3" s="27">
        <v>1.21E-2</v>
      </c>
      <c r="Q3" s="27">
        <v>8.0999999999999996E-3</v>
      </c>
      <c r="R3" s="27">
        <v>1.9900000000000001E-2</v>
      </c>
    </row>
    <row r="4" spans="1:18" ht="14.65" thickBot="1" x14ac:dyDescent="0.5">
      <c r="A4" s="24" t="s">
        <v>49</v>
      </c>
      <c r="B4" s="30">
        <v>1.4925000000000001E-2</v>
      </c>
      <c r="C4" s="30">
        <v>1.9900000000000001E-2</v>
      </c>
      <c r="D4" s="30">
        <v>1.9990000000000001E-2</v>
      </c>
      <c r="E4" s="30">
        <v>2.0060000000000001E-2</v>
      </c>
      <c r="F4" s="30">
        <v>2.0194999999999998E-2</v>
      </c>
      <c r="G4" s="30">
        <v>2.0264999999999998E-2</v>
      </c>
      <c r="H4" s="30">
        <v>2.0354999999999998E-2</v>
      </c>
      <c r="I4" s="30">
        <v>2.0459999999999999E-2</v>
      </c>
      <c r="J4" s="30">
        <v>2.0539999999999999E-2</v>
      </c>
      <c r="K4" s="30">
        <v>2.0670000000000001E-2</v>
      </c>
      <c r="L4" s="30">
        <v>2.0799999999999999E-2</v>
      </c>
      <c r="M4" s="31">
        <v>2.0899999999999998E-2</v>
      </c>
      <c r="O4" s="25" t="s">
        <v>50</v>
      </c>
      <c r="P4" s="27">
        <v>1.23E-2</v>
      </c>
      <c r="Q4" s="27">
        <v>8.3000000000000001E-3</v>
      </c>
      <c r="R4" s="27">
        <v>2.01E-2</v>
      </c>
    </row>
    <row r="5" spans="1:18" x14ac:dyDescent="0.45">
      <c r="O5" s="25" t="s">
        <v>51</v>
      </c>
      <c r="P5" s="27">
        <v>1.26E-2</v>
      </c>
      <c r="Q5" s="27">
        <v>8.6E-3</v>
      </c>
      <c r="R5" s="27">
        <v>2.0400000000000001E-2</v>
      </c>
    </row>
    <row r="6" spans="1:18" ht="14.65" thickBot="1" x14ac:dyDescent="0.5">
      <c r="O6" s="24" t="s">
        <v>52</v>
      </c>
      <c r="P6" s="32">
        <v>1.3100000000000001E-2</v>
      </c>
      <c r="Q6" s="32">
        <v>9.1000000000000004E-3</v>
      </c>
      <c r="R6" s="32">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ColWidth="9.1328125" defaultRowHeight="14.25" x14ac:dyDescent="0.45"/>
  <cols>
    <col min="1" max="1" width="59.59765625" style="49" customWidth="1"/>
    <col min="2" max="2" width="29.1328125" style="49" bestFit="1" customWidth="1"/>
    <col min="3" max="16384" width="9.1328125" style="49"/>
  </cols>
  <sheetData>
    <row r="1" spans="1:2" ht="15.75" customHeight="1" thickBot="1" x14ac:dyDescent="0.5">
      <c r="A1" s="57" t="s">
        <v>73</v>
      </c>
      <c r="B1" s="57" t="s">
        <v>72</v>
      </c>
    </row>
    <row r="2" spans="1:2" ht="15.75" customHeight="1" x14ac:dyDescent="0.5">
      <c r="A2" s="48" t="s">
        <v>65</v>
      </c>
      <c r="B2" s="49" t="s">
        <v>74</v>
      </c>
    </row>
    <row r="3" spans="1:2" x14ac:dyDescent="0.45">
      <c r="A3" s="49" t="s">
        <v>74</v>
      </c>
      <c r="B3" s="49" t="s">
        <v>75</v>
      </c>
    </row>
    <row r="4" spans="1:2" ht="15.75" customHeight="1" x14ac:dyDescent="0.5">
      <c r="A4" s="50" t="s">
        <v>149</v>
      </c>
      <c r="B4" s="49" t="s">
        <v>76</v>
      </c>
    </row>
    <row r="5" spans="1:2" x14ac:dyDescent="0.45">
      <c r="A5" s="49" t="s">
        <v>75</v>
      </c>
      <c r="B5" s="49" t="s">
        <v>77</v>
      </c>
    </row>
    <row r="6" spans="1:2" ht="15.75" customHeight="1" x14ac:dyDescent="0.5">
      <c r="A6" s="48" t="s">
        <v>150</v>
      </c>
      <c r="B6" s="49" t="s">
        <v>80</v>
      </c>
    </row>
    <row r="7" spans="1:2" x14ac:dyDescent="0.45">
      <c r="A7" s="49" t="s">
        <v>74</v>
      </c>
    </row>
    <row r="8" spans="1:2" ht="45" customHeight="1" x14ac:dyDescent="0.45">
      <c r="A8" s="51" t="s">
        <v>164</v>
      </c>
    </row>
    <row r="9" spans="1:2" x14ac:dyDescent="0.45">
      <c r="A9" s="49" t="s">
        <v>75</v>
      </c>
    </row>
    <row r="10" spans="1:2" ht="63" customHeight="1" x14ac:dyDescent="0.45">
      <c r="A10" s="52" t="s">
        <v>180</v>
      </c>
    </row>
    <row r="11" spans="1:2" x14ac:dyDescent="0.45">
      <c r="A11" s="49" t="s">
        <v>76</v>
      </c>
    </row>
    <row r="12" spans="1:2" ht="47.25" customHeight="1" x14ac:dyDescent="0.5">
      <c r="A12" s="48" t="s">
        <v>66</v>
      </c>
    </row>
    <row r="13" spans="1:2" x14ac:dyDescent="0.45">
      <c r="A13" s="49" t="s">
        <v>77</v>
      </c>
    </row>
    <row r="14" spans="1:2" ht="78.75" customHeight="1" x14ac:dyDescent="0.5">
      <c r="A14" s="48" t="s">
        <v>79</v>
      </c>
    </row>
    <row r="15" spans="1:2" x14ac:dyDescent="0.45">
      <c r="A15" s="49" t="s">
        <v>80</v>
      </c>
    </row>
    <row r="16" spans="1:2" x14ac:dyDescent="0.45">
      <c r="A16" s="49"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4.25" x14ac:dyDescent="0.45"/>
  <cols>
    <col min="1" max="1" width="129.59765625" customWidth="1"/>
    <col min="2" max="2" width="41.3984375" bestFit="1" customWidth="1"/>
    <col min="6" max="6" width="46.1328125" customWidth="1"/>
  </cols>
  <sheetData>
    <row r="1" spans="1:6" ht="15.75" customHeight="1" thickBot="1" x14ac:dyDescent="0.5">
      <c r="A1" s="57" t="s">
        <v>82</v>
      </c>
      <c r="B1" s="57" t="s">
        <v>72</v>
      </c>
    </row>
    <row r="2" spans="1:6" x14ac:dyDescent="0.45">
      <c r="A2" s="49" t="s">
        <v>74</v>
      </c>
      <c r="B2" s="49" t="s">
        <v>74</v>
      </c>
      <c r="F2" s="49"/>
    </row>
    <row r="3" spans="1:6" x14ac:dyDescent="0.45">
      <c r="A3" s="49" t="s">
        <v>165</v>
      </c>
      <c r="B3" s="49" t="s">
        <v>75</v>
      </c>
      <c r="F3" s="49"/>
    </row>
    <row r="4" spans="1:6" x14ac:dyDescent="0.45">
      <c r="A4" s="49" t="s">
        <v>75</v>
      </c>
      <c r="B4" s="49" t="s">
        <v>76</v>
      </c>
      <c r="F4" s="49"/>
    </row>
    <row r="5" spans="1:6" x14ac:dyDescent="0.45">
      <c r="A5" s="49" t="s">
        <v>76</v>
      </c>
      <c r="B5" s="49" t="s">
        <v>77</v>
      </c>
    </row>
    <row r="6" spans="1:6" ht="47.25" customHeight="1" x14ac:dyDescent="0.5">
      <c r="A6" s="48" t="s">
        <v>83</v>
      </c>
      <c r="B6" s="49" t="s">
        <v>80</v>
      </c>
    </row>
    <row r="7" spans="1:6" x14ac:dyDescent="0.45">
      <c r="A7" s="49" t="s">
        <v>91</v>
      </c>
      <c r="B7" s="49" t="s">
        <v>91</v>
      </c>
    </row>
    <row r="8" spans="1:6" ht="15.75" customHeight="1" x14ac:dyDescent="0.5">
      <c r="A8" s="48" t="s">
        <v>124</v>
      </c>
      <c r="B8" t="s">
        <v>103</v>
      </c>
    </row>
    <row r="9" spans="1:6" x14ac:dyDescent="0.45">
      <c r="A9" t="s">
        <v>103</v>
      </c>
      <c r="B9" s="49" t="s">
        <v>92</v>
      </c>
    </row>
    <row r="10" spans="1:6" x14ac:dyDescent="0.45">
      <c r="A10" t="s">
        <v>97</v>
      </c>
      <c r="B10" s="49" t="s">
        <v>93</v>
      </c>
    </row>
    <row r="11" spans="1:6" x14ac:dyDescent="0.45">
      <c r="A11" s="49" t="s">
        <v>75</v>
      </c>
      <c r="B11" t="s">
        <v>101</v>
      </c>
    </row>
    <row r="12" spans="1:6" x14ac:dyDescent="0.45">
      <c r="A12" s="49" t="s">
        <v>87</v>
      </c>
      <c r="B12" s="49" t="s">
        <v>94</v>
      </c>
    </row>
    <row r="13" spans="1:6" x14ac:dyDescent="0.45">
      <c r="A13" s="49" t="s">
        <v>92</v>
      </c>
      <c r="B13" s="49" t="s">
        <v>95</v>
      </c>
    </row>
    <row r="14" spans="1:6" x14ac:dyDescent="0.45">
      <c r="A14" s="49" t="s">
        <v>84</v>
      </c>
      <c r="B14" t="s">
        <v>102</v>
      </c>
    </row>
    <row r="15" spans="1:6" x14ac:dyDescent="0.45">
      <c r="A15" s="49" t="s">
        <v>76</v>
      </c>
      <c r="B15" s="49" t="s">
        <v>96</v>
      </c>
    </row>
    <row r="16" spans="1:6" ht="47.25" customHeight="1" x14ac:dyDescent="0.5">
      <c r="A16" s="48" t="s">
        <v>85</v>
      </c>
      <c r="B16" t="s">
        <v>107</v>
      </c>
    </row>
    <row r="17" spans="1:2" x14ac:dyDescent="0.45">
      <c r="A17" s="49" t="s">
        <v>74</v>
      </c>
      <c r="B17" t="s">
        <v>109</v>
      </c>
    </row>
    <row r="18" spans="1:2" x14ac:dyDescent="0.45">
      <c r="A18" s="51" t="s">
        <v>151</v>
      </c>
      <c r="B18" t="s">
        <v>111</v>
      </c>
    </row>
    <row r="19" spans="1:2" x14ac:dyDescent="0.45">
      <c r="A19" s="49" t="s">
        <v>93</v>
      </c>
      <c r="B19" t="s">
        <v>114</v>
      </c>
    </row>
    <row r="20" spans="1:2" ht="15.75" customHeight="1" x14ac:dyDescent="0.5">
      <c r="A20" s="47" t="s">
        <v>86</v>
      </c>
      <c r="B20" t="s">
        <v>155</v>
      </c>
    </row>
    <row r="21" spans="1:2" x14ac:dyDescent="0.45">
      <c r="A21" s="49" t="s">
        <v>75</v>
      </c>
    </row>
    <row r="22" spans="1:2" ht="15.75" customHeight="1" x14ac:dyDescent="0.5">
      <c r="A22" s="47" t="s">
        <v>157</v>
      </c>
    </row>
    <row r="23" spans="1:2" x14ac:dyDescent="0.45">
      <c r="A23" t="s">
        <v>101</v>
      </c>
    </row>
    <row r="24" spans="1:2" ht="15.75" customHeight="1" x14ac:dyDescent="0.5">
      <c r="A24" s="47" t="s">
        <v>98</v>
      </c>
    </row>
    <row r="25" spans="1:2" x14ac:dyDescent="0.45">
      <c r="A25" s="49" t="s">
        <v>94</v>
      </c>
    </row>
    <row r="26" spans="1:2" x14ac:dyDescent="0.45">
      <c r="A26" t="s">
        <v>84</v>
      </c>
    </row>
    <row r="27" spans="1:2" x14ac:dyDescent="0.45">
      <c r="A27" t="s">
        <v>76</v>
      </c>
    </row>
    <row r="28" spans="1:2" ht="15.75" customHeight="1" x14ac:dyDescent="0.5">
      <c r="A28" s="47" t="s">
        <v>88</v>
      </c>
    </row>
    <row r="29" spans="1:2" x14ac:dyDescent="0.45">
      <c r="A29" s="49" t="s">
        <v>75</v>
      </c>
    </row>
    <row r="30" spans="1:2" ht="15.75" customHeight="1" x14ac:dyDescent="0.5">
      <c r="A30" s="47" t="s">
        <v>99</v>
      </c>
    </row>
    <row r="31" spans="1:2" x14ac:dyDescent="0.45">
      <c r="A31" s="49" t="s">
        <v>95</v>
      </c>
    </row>
    <row r="32" spans="1:2" ht="15.75" customHeight="1" x14ac:dyDescent="0.5">
      <c r="A32" s="47" t="s">
        <v>89</v>
      </c>
    </row>
    <row r="33" spans="1:1" x14ac:dyDescent="0.45">
      <c r="A33" t="s">
        <v>102</v>
      </c>
    </row>
    <row r="34" spans="1:1" ht="15.75" customHeight="1" x14ac:dyDescent="0.5">
      <c r="A34" s="47" t="s">
        <v>100</v>
      </c>
    </row>
    <row r="35" spans="1:1" x14ac:dyDescent="0.45">
      <c r="A35" s="49" t="s">
        <v>96</v>
      </c>
    </row>
    <row r="36" spans="1:1" ht="47.25" customHeight="1" x14ac:dyDescent="0.45">
      <c r="A36" s="73" t="s">
        <v>90</v>
      </c>
    </row>
    <row r="37" spans="1:1" x14ac:dyDescent="0.45">
      <c r="A37" t="s">
        <v>76</v>
      </c>
    </row>
    <row r="38" spans="1:1" ht="15.75" customHeight="1" x14ac:dyDescent="0.5">
      <c r="A38" s="47" t="s">
        <v>104</v>
      </c>
    </row>
    <row r="39" spans="1:1" x14ac:dyDescent="0.45">
      <c r="A39" t="s">
        <v>103</v>
      </c>
    </row>
    <row r="40" spans="1:1" ht="15.75" customHeight="1" x14ac:dyDescent="0.5">
      <c r="A40" s="47" t="s">
        <v>105</v>
      </c>
    </row>
    <row r="41" spans="1:1" x14ac:dyDescent="0.45">
      <c r="A41" s="49" t="s">
        <v>91</v>
      </c>
    </row>
    <row r="42" spans="1:1" x14ac:dyDescent="0.45">
      <c r="A42" t="s">
        <v>110</v>
      </c>
    </row>
    <row r="43" spans="1:1" x14ac:dyDescent="0.45">
      <c r="A43" s="49" t="s">
        <v>92</v>
      </c>
    </row>
    <row r="44" spans="1:1" x14ac:dyDescent="0.45">
      <c r="A44" t="s">
        <v>106</v>
      </c>
    </row>
    <row r="45" spans="1:1" x14ac:dyDescent="0.45">
      <c r="A45" t="s">
        <v>113</v>
      </c>
    </row>
    <row r="46" spans="1:1" x14ac:dyDescent="0.45">
      <c r="A46" t="s">
        <v>108</v>
      </c>
    </row>
    <row r="47" spans="1:1" x14ac:dyDescent="0.45">
      <c r="A47" t="s">
        <v>109</v>
      </c>
    </row>
    <row r="48" spans="1:1" x14ac:dyDescent="0.45">
      <c r="A48" t="s">
        <v>110</v>
      </c>
    </row>
    <row r="49" spans="1:1" x14ac:dyDescent="0.45">
      <c r="A49" t="s">
        <v>111</v>
      </c>
    </row>
    <row r="50" spans="1:1" x14ac:dyDescent="0.45">
      <c r="A50" t="s">
        <v>158</v>
      </c>
    </row>
    <row r="51" spans="1:1" x14ac:dyDescent="0.45">
      <c r="A51" t="s">
        <v>155</v>
      </c>
    </row>
    <row r="52" spans="1:1" x14ac:dyDescent="0.4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heetViews>
  <sheetFormatPr defaultRowHeight="14.25" x14ac:dyDescent="0.45"/>
  <cols>
    <col min="1" max="1" width="95.73046875" style="49" customWidth="1"/>
    <col min="2" max="2" width="49.3984375" customWidth="1"/>
  </cols>
  <sheetData>
    <row r="1" spans="1:2" x14ac:dyDescent="0.45">
      <c r="A1" s="49" t="s">
        <v>115</v>
      </c>
      <c r="B1" t="s">
        <v>116</v>
      </c>
    </row>
    <row r="2" spans="1:2" ht="15.75" customHeight="1" x14ac:dyDescent="0.5">
      <c r="A2" s="47" t="s">
        <v>117</v>
      </c>
      <c r="B2" s="49" t="s">
        <v>74</v>
      </c>
    </row>
    <row r="3" spans="1:2" x14ac:dyDescent="0.45">
      <c r="A3" s="49" t="s">
        <v>75</v>
      </c>
      <c r="B3" s="49" t="s">
        <v>75</v>
      </c>
    </row>
    <row r="4" spans="1:2" ht="15.75" customHeight="1" x14ac:dyDescent="0.45">
      <c r="A4" s="76" t="s">
        <v>118</v>
      </c>
      <c r="B4" s="49" t="s">
        <v>76</v>
      </c>
    </row>
    <row r="5" spans="1:2" ht="15.75" customHeight="1" x14ac:dyDescent="0.45">
      <c r="A5" s="75" t="s">
        <v>120</v>
      </c>
      <c r="B5" s="49" t="s">
        <v>80</v>
      </c>
    </row>
    <row r="6" spans="1:2" ht="15.75" customHeight="1" x14ac:dyDescent="0.45">
      <c r="A6" s="49" t="s">
        <v>119</v>
      </c>
      <c r="B6" s="75" t="s">
        <v>120</v>
      </c>
    </row>
    <row r="7" spans="1:2" x14ac:dyDescent="0.45">
      <c r="A7" s="49" t="s">
        <v>142</v>
      </c>
      <c r="B7" s="49" t="s">
        <v>142</v>
      </c>
    </row>
    <row r="8" spans="1:2" x14ac:dyDescent="0.45">
      <c r="A8" s="49" t="s">
        <v>146</v>
      </c>
      <c r="B8" s="49" t="s">
        <v>121</v>
      </c>
    </row>
    <row r="9" spans="1:2" ht="15.75" customHeight="1" x14ac:dyDescent="0.45">
      <c r="A9" s="49" t="s">
        <v>74</v>
      </c>
      <c r="B9" s="75" t="s">
        <v>123</v>
      </c>
    </row>
    <row r="10" spans="1:2" x14ac:dyDescent="0.45">
      <c r="A10" s="49" t="s">
        <v>141</v>
      </c>
      <c r="B10" s="49" t="s">
        <v>143</v>
      </c>
    </row>
    <row r="11" spans="1:2" x14ac:dyDescent="0.45">
      <c r="A11" s="49" t="s">
        <v>121</v>
      </c>
      <c r="B11" s="49" t="s">
        <v>125</v>
      </c>
    </row>
    <row r="12" spans="1:2" x14ac:dyDescent="0.45">
      <c r="A12" s="49" t="s">
        <v>152</v>
      </c>
      <c r="B12" s="49" t="s">
        <v>144</v>
      </c>
    </row>
    <row r="13" spans="1:2" x14ac:dyDescent="0.45">
      <c r="A13" s="49" t="s">
        <v>76</v>
      </c>
      <c r="B13" s="49" t="s">
        <v>129</v>
      </c>
    </row>
    <row r="14" spans="1:2" ht="15.75" customHeight="1" x14ac:dyDescent="0.5">
      <c r="A14" s="47" t="s">
        <v>122</v>
      </c>
      <c r="B14" s="49" t="s">
        <v>131</v>
      </c>
    </row>
    <row r="15" spans="1:2" x14ac:dyDescent="0.45">
      <c r="A15" s="49" t="s">
        <v>75</v>
      </c>
      <c r="B15" s="49" t="s">
        <v>133</v>
      </c>
    </row>
    <row r="16" spans="1:2" ht="15.75" customHeight="1" x14ac:dyDescent="0.5">
      <c r="A16" s="47" t="s">
        <v>118</v>
      </c>
      <c r="B16" s="49" t="s">
        <v>145</v>
      </c>
    </row>
    <row r="17" spans="1:2" ht="15.75" customHeight="1" x14ac:dyDescent="0.45">
      <c r="A17" s="75" t="s">
        <v>123</v>
      </c>
      <c r="B17" s="49" t="s">
        <v>137</v>
      </c>
    </row>
    <row r="18" spans="1:2" ht="15.75" customHeight="1" x14ac:dyDescent="0.5">
      <c r="A18" s="47" t="s">
        <v>124</v>
      </c>
      <c r="B18" s="49" t="s">
        <v>139</v>
      </c>
    </row>
    <row r="19" spans="1:2" x14ac:dyDescent="0.45">
      <c r="A19" s="49" t="s">
        <v>143</v>
      </c>
      <c r="B19" s="49" t="s">
        <v>166</v>
      </c>
    </row>
    <row r="20" spans="1:2" x14ac:dyDescent="0.45">
      <c r="A20" s="49" t="s">
        <v>74</v>
      </c>
    </row>
    <row r="21" spans="1:2" x14ac:dyDescent="0.45">
      <c r="A21" s="51" t="s">
        <v>159</v>
      </c>
    </row>
    <row r="22" spans="1:2" x14ac:dyDescent="0.45">
      <c r="A22" s="49" t="s">
        <v>125</v>
      </c>
    </row>
    <row r="23" spans="1:2" x14ac:dyDescent="0.45">
      <c r="A23" s="49" t="s">
        <v>126</v>
      </c>
    </row>
    <row r="24" spans="1:2" x14ac:dyDescent="0.45">
      <c r="A24" s="49" t="s">
        <v>76</v>
      </c>
    </row>
    <row r="25" spans="1:2" x14ac:dyDescent="0.45">
      <c r="A25" s="49" t="s">
        <v>127</v>
      </c>
    </row>
    <row r="26" spans="1:2" x14ac:dyDescent="0.45">
      <c r="A26" s="49" t="s">
        <v>75</v>
      </c>
    </row>
    <row r="27" spans="1:2" x14ac:dyDescent="0.45">
      <c r="A27" s="49" t="s">
        <v>177</v>
      </c>
    </row>
    <row r="28" spans="1:2" x14ac:dyDescent="0.45">
      <c r="A28" s="49" t="s">
        <v>144</v>
      </c>
    </row>
    <row r="29" spans="1:2" x14ac:dyDescent="0.45">
      <c r="A29" s="49" t="s">
        <v>147</v>
      </c>
    </row>
    <row r="30" spans="1:2" x14ac:dyDescent="0.45">
      <c r="A30" s="49" t="s">
        <v>75</v>
      </c>
    </row>
    <row r="31" spans="1:2" x14ac:dyDescent="0.45">
      <c r="A31" s="49" t="s">
        <v>128</v>
      </c>
    </row>
    <row r="32" spans="1:2" x14ac:dyDescent="0.45">
      <c r="A32" s="49" t="s">
        <v>129</v>
      </c>
    </row>
    <row r="33" spans="1:1" x14ac:dyDescent="0.45">
      <c r="A33" s="49" t="s">
        <v>130</v>
      </c>
    </row>
    <row r="34" spans="1:1" x14ac:dyDescent="0.45">
      <c r="A34" s="49" t="s">
        <v>74</v>
      </c>
    </row>
    <row r="35" spans="1:1" x14ac:dyDescent="0.45">
      <c r="A35" s="51" t="s">
        <v>153</v>
      </c>
    </row>
    <row r="36" spans="1:1" x14ac:dyDescent="0.45">
      <c r="A36" s="49" t="s">
        <v>131</v>
      </c>
    </row>
    <row r="37" spans="1:1" x14ac:dyDescent="0.45">
      <c r="A37" s="49" t="s">
        <v>132</v>
      </c>
    </row>
    <row r="38" spans="1:1" x14ac:dyDescent="0.45">
      <c r="A38" s="49" t="s">
        <v>76</v>
      </c>
    </row>
    <row r="39" spans="1:1" ht="15.75" customHeight="1" x14ac:dyDescent="0.5">
      <c r="A39" s="77" t="s">
        <v>135</v>
      </c>
    </row>
    <row r="40" spans="1:1" x14ac:dyDescent="0.45">
      <c r="A40" s="49" t="s">
        <v>80</v>
      </c>
    </row>
    <row r="41" spans="1:1" x14ac:dyDescent="0.45">
      <c r="A41" s="49" t="s">
        <v>136</v>
      </c>
    </row>
    <row r="42" spans="1:1" x14ac:dyDescent="0.45">
      <c r="A42" s="49" t="s">
        <v>75</v>
      </c>
    </row>
    <row r="43" spans="1:1" x14ac:dyDescent="0.45">
      <c r="A43" s="49" t="s">
        <v>177</v>
      </c>
    </row>
    <row r="44" spans="1:1" x14ac:dyDescent="0.45">
      <c r="A44" s="49" t="s">
        <v>145</v>
      </c>
    </row>
    <row r="45" spans="1:1" x14ac:dyDescent="0.45">
      <c r="A45" s="49" t="s">
        <v>154</v>
      </c>
    </row>
    <row r="46" spans="1:1" x14ac:dyDescent="0.45">
      <c r="A46" s="49" t="s">
        <v>75</v>
      </c>
    </row>
    <row r="47" spans="1:1" x14ac:dyDescent="0.45">
      <c r="A47" s="49" t="s">
        <v>128</v>
      </c>
    </row>
    <row r="48" spans="1:1" x14ac:dyDescent="0.45">
      <c r="A48" s="49" t="s">
        <v>137</v>
      </c>
    </row>
    <row r="49" spans="1:1" x14ac:dyDescent="0.45">
      <c r="A49" s="49" t="s">
        <v>138</v>
      </c>
    </row>
    <row r="50" spans="1:1" x14ac:dyDescent="0.45">
      <c r="A50" s="49" t="s">
        <v>139</v>
      </c>
    </row>
    <row r="51" spans="1:1" x14ac:dyDescent="0.45">
      <c r="A51" s="49" t="s">
        <v>84</v>
      </c>
    </row>
    <row r="52" spans="1:1" x14ac:dyDescent="0.45">
      <c r="A52" s="49" t="s">
        <v>76</v>
      </c>
    </row>
    <row r="53" spans="1:1" x14ac:dyDescent="0.45">
      <c r="A53" s="49" t="s">
        <v>133</v>
      </c>
    </row>
    <row r="54" spans="1:1" x14ac:dyDescent="0.45">
      <c r="A54" s="49" t="s">
        <v>76</v>
      </c>
    </row>
    <row r="55" spans="1:1" x14ac:dyDescent="0.45">
      <c r="A55" s="49" t="s">
        <v>167</v>
      </c>
    </row>
    <row r="56" spans="1:1" x14ac:dyDescent="0.45">
      <c r="A56" s="49" t="s">
        <v>74</v>
      </c>
    </row>
    <row r="57" spans="1:1" ht="30" customHeight="1" x14ac:dyDescent="0.45">
      <c r="A57" s="51" t="s">
        <v>168</v>
      </c>
    </row>
    <row r="58" spans="1:1" x14ac:dyDescent="0.45">
      <c r="A58" s="49" t="s">
        <v>74</v>
      </c>
    </row>
    <row r="59" spans="1:1" x14ac:dyDescent="0.45">
      <c r="A59" s="51" t="s">
        <v>169</v>
      </c>
    </row>
    <row r="60" spans="1:1" x14ac:dyDescent="0.45">
      <c r="A60" s="49" t="s">
        <v>166</v>
      </c>
    </row>
    <row r="61" spans="1:1" ht="60" customHeight="1" x14ac:dyDescent="0.45">
      <c r="A61" s="49" t="s">
        <v>170</v>
      </c>
    </row>
    <row r="62" spans="1:1" x14ac:dyDescent="0.45">
      <c r="A62" s="49" t="s">
        <v>74</v>
      </c>
    </row>
    <row r="63" spans="1:1" ht="30" customHeight="1" x14ac:dyDescent="0.45">
      <c r="A63" s="51" t="s">
        <v>179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4.25" x14ac:dyDescent="0.45"/>
  <cols>
    <col min="1" max="1" width="102.59765625" style="49" bestFit="1" customWidth="1"/>
    <col min="2" max="2" width="30.3984375" customWidth="1"/>
  </cols>
  <sheetData>
    <row r="1" spans="1:2" x14ac:dyDescent="0.45">
      <c r="A1" s="49" t="s">
        <v>163</v>
      </c>
      <c r="B1" t="s">
        <v>116</v>
      </c>
    </row>
    <row r="2" spans="1:2" x14ac:dyDescent="0.45">
      <c r="A2" s="49" t="s">
        <v>74</v>
      </c>
      <c r="B2" s="49" t="s">
        <v>74</v>
      </c>
    </row>
    <row r="3" spans="1:2" x14ac:dyDescent="0.45">
      <c r="A3" s="51" t="s">
        <v>171</v>
      </c>
      <c r="B3" s="49" t="s">
        <v>75</v>
      </c>
    </row>
    <row r="4" spans="1:2" x14ac:dyDescent="0.45">
      <c r="A4" s="49" t="s">
        <v>103</v>
      </c>
    </row>
    <row r="5" spans="1:2" x14ac:dyDescent="0.45">
      <c r="A5" s="49" t="s">
        <v>181</v>
      </c>
    </row>
    <row r="6" spans="1:2" x14ac:dyDescent="0.45">
      <c r="A6" s="49" t="s">
        <v>75</v>
      </c>
    </row>
    <row r="7" spans="1:2" x14ac:dyDescent="0.45">
      <c r="A7" s="49" t="s">
        <v>176</v>
      </c>
    </row>
    <row r="8" spans="1:2" x14ac:dyDescent="0.45">
      <c r="A8" s="49" t="s">
        <v>74</v>
      </c>
    </row>
    <row r="9" spans="1:2" x14ac:dyDescent="0.45">
      <c r="A9" s="51" t="s">
        <v>171</v>
      </c>
    </row>
    <row r="10" spans="1:2" x14ac:dyDescent="0.45">
      <c r="A10" s="49" t="s">
        <v>102</v>
      </c>
    </row>
    <row r="11" spans="1:2" x14ac:dyDescent="0.45">
      <c r="A11" s="49" t="s">
        <v>172</v>
      </c>
    </row>
    <row r="12" spans="1:2" x14ac:dyDescent="0.45">
      <c r="A12" s="49" t="s">
        <v>75</v>
      </c>
    </row>
    <row r="13" spans="1:2" ht="45" customHeight="1" x14ac:dyDescent="0.45">
      <c r="A13" s="49" t="s">
        <v>173</v>
      </c>
    </row>
    <row r="14" spans="1:2" x14ac:dyDescent="0.45">
      <c r="A14" s="49" t="s">
        <v>75</v>
      </c>
    </row>
    <row r="15" spans="1:2" x14ac:dyDescent="0.45">
      <c r="A15" s="49" t="s">
        <v>174</v>
      </c>
    </row>
    <row r="16" spans="1:2" x14ac:dyDescent="0.45">
      <c r="A16" s="49" t="s">
        <v>74</v>
      </c>
    </row>
    <row r="17" spans="1:1" x14ac:dyDescent="0.45">
      <c r="A17" s="51" t="s">
        <v>175</v>
      </c>
    </row>
    <row r="18" spans="1:1" x14ac:dyDescent="0.45">
      <c r="A18" s="49" t="s">
        <v>76</v>
      </c>
    </row>
    <row r="19" spans="1:1" ht="15.75" customHeight="1" x14ac:dyDescent="0.45">
      <c r="A19" s="75" t="s">
        <v>160</v>
      </c>
    </row>
    <row r="20" spans="1:1" x14ac:dyDescent="0.45">
      <c r="A20" s="49" t="s">
        <v>74</v>
      </c>
    </row>
    <row r="21" spans="1:1" x14ac:dyDescent="0.45">
      <c r="A21" s="51" t="s">
        <v>161</v>
      </c>
    </row>
    <row r="22" spans="1:1" x14ac:dyDescent="0.45">
      <c r="A22" s="49" t="s">
        <v>75</v>
      </c>
    </row>
    <row r="23" spans="1:1" x14ac:dyDescent="0.45">
      <c r="A23" s="49" t="s">
        <v>162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4.25" x14ac:dyDescent="0.45"/>
  <cols>
    <col min="1" max="1" width="40.73046875" bestFit="1" customWidth="1"/>
    <col min="2" max="2" width="15.86328125" bestFit="1" customWidth="1"/>
    <col min="3" max="3" width="39.265625" bestFit="1" customWidth="1"/>
  </cols>
  <sheetData>
    <row r="1" spans="1:4" ht="15.75" customHeight="1" thickBot="1" x14ac:dyDescent="0.5">
      <c r="A1" s="57" t="s">
        <v>72</v>
      </c>
      <c r="B1" s="78" t="s">
        <v>134</v>
      </c>
    </row>
    <row r="2" spans="1:4" x14ac:dyDescent="0.45">
      <c r="A2" s="49" t="s">
        <v>74</v>
      </c>
      <c r="B2" t="str">
        <f>'Portfolio Comparison'!H27</f>
        <v>Mr P. Jones</v>
      </c>
    </row>
    <row r="3" spans="1:4" x14ac:dyDescent="0.45">
      <c r="A3" s="49" t="s">
        <v>75</v>
      </c>
      <c r="B3" t="str">
        <f>RIGHT('Portfolio Comparison'!H21, LEN('Portfolio Comparison'!H21)-9)</f>
        <v>7-8</v>
      </c>
    </row>
    <row r="4" spans="1:4" x14ac:dyDescent="0.45">
      <c r="A4" s="49" t="s">
        <v>76</v>
      </c>
      <c r="B4" t="s">
        <v>81</v>
      </c>
    </row>
    <row r="5" spans="1:4" x14ac:dyDescent="0.45">
      <c r="A5" s="49" t="s">
        <v>77</v>
      </c>
      <c r="B5" s="67">
        <f>'Portfolio Comparison'!H19</f>
        <v>45021</v>
      </c>
    </row>
    <row r="6" spans="1:4" x14ac:dyDescent="0.45">
      <c r="A6" s="49" t="s">
        <v>80</v>
      </c>
      <c r="B6" s="67">
        <f>'Portfolio Comparison'!H20</f>
        <v>45016</v>
      </c>
    </row>
    <row r="7" spans="1:4" x14ac:dyDescent="0.45">
      <c r="A7" s="49" t="s">
        <v>91</v>
      </c>
      <c r="B7" s="74">
        <f>'Portfolio Comparison'!E6</f>
        <v>3.9999999999999994E-2</v>
      </c>
    </row>
    <row r="8" spans="1:4" x14ac:dyDescent="0.45">
      <c r="A8" s="49" t="s">
        <v>96</v>
      </c>
      <c r="B8" s="74">
        <f>'Portfolio Comparison'!E9</f>
        <v>0.56999999999999984</v>
      </c>
    </row>
    <row r="9" spans="1:4" x14ac:dyDescent="0.45">
      <c r="A9" s="49" t="s">
        <v>93</v>
      </c>
      <c r="B9" s="74">
        <f>'Portfolio Comparison'!E8</f>
        <v>0.33999999999999997</v>
      </c>
    </row>
    <row r="10" spans="1:4" x14ac:dyDescent="0.45">
      <c r="A10" s="49" t="s">
        <v>92</v>
      </c>
      <c r="B10" s="74">
        <f>'Portfolio Comparison'!B6</f>
        <v>0.04</v>
      </c>
    </row>
    <row r="11" spans="1:4" x14ac:dyDescent="0.45">
      <c r="A11" s="49" t="s">
        <v>95</v>
      </c>
      <c r="B11" s="74">
        <f>'Portfolio Comparison'!B9</f>
        <v>0.68</v>
      </c>
      <c r="D11" s="74"/>
    </row>
    <row r="12" spans="1:4" x14ac:dyDescent="0.45">
      <c r="A12" s="49" t="s">
        <v>94</v>
      </c>
      <c r="B12" s="74">
        <f>'Portfolio Comparison'!B8</f>
        <v>0.28000000000000003</v>
      </c>
    </row>
    <row r="13" spans="1:4" x14ac:dyDescent="0.45">
      <c r="A13" t="s">
        <v>109</v>
      </c>
      <c r="B13" s="74">
        <f>'Portfolio Comparison'!E10</f>
        <v>0.90999999999999981</v>
      </c>
    </row>
    <row r="14" spans="1:4" x14ac:dyDescent="0.45">
      <c r="A14" t="s">
        <v>111</v>
      </c>
      <c r="B14" s="74">
        <f>'Portfolio Comparison'!B10</f>
        <v>0.96000000000000008</v>
      </c>
    </row>
    <row r="15" spans="1:4" ht="30" customHeight="1" x14ac:dyDescent="0.45">
      <c r="A15" s="49" t="s">
        <v>101</v>
      </c>
    </row>
    <row r="16" spans="1:4" x14ac:dyDescent="0.45">
      <c r="A16" s="49" t="s">
        <v>102</v>
      </c>
      <c r="B16" s="74"/>
    </row>
    <row r="17" spans="1:2" x14ac:dyDescent="0.45">
      <c r="A17" s="49" t="s">
        <v>103</v>
      </c>
    </row>
    <row r="18" spans="1:2" x14ac:dyDescent="0.45">
      <c r="A18" t="s">
        <v>113</v>
      </c>
      <c r="B18" s="74"/>
    </row>
    <row r="19" spans="1:2" x14ac:dyDescent="0.45">
      <c r="A19" t="s">
        <v>114</v>
      </c>
    </row>
    <row r="20" spans="1:2" ht="15.75" customHeight="1" x14ac:dyDescent="0.45">
      <c r="A20" s="75" t="s">
        <v>120</v>
      </c>
      <c r="B20" s="5">
        <f>'Performance Comparison'!B2</f>
        <v>0.20799999999999999</v>
      </c>
    </row>
    <row r="21" spans="1:2" x14ac:dyDescent="0.45">
      <c r="A21" s="49" t="s">
        <v>142</v>
      </c>
    </row>
    <row r="22" spans="1:2" x14ac:dyDescent="0.45">
      <c r="A22" s="49" t="s">
        <v>121</v>
      </c>
      <c r="B22" s="5">
        <f>'Performance Comparison'!C2</f>
        <v>0.19700000000000001</v>
      </c>
    </row>
    <row r="23" spans="1:2" ht="15.75" customHeight="1" x14ac:dyDescent="0.45">
      <c r="A23" s="75" t="s">
        <v>123</v>
      </c>
      <c r="B23" s="5">
        <f>'Performance Comparison'!B3</f>
        <v>0.30599999999999999</v>
      </c>
    </row>
    <row r="24" spans="1:2" x14ac:dyDescent="0.45">
      <c r="A24" s="49" t="s">
        <v>143</v>
      </c>
    </row>
    <row r="25" spans="1:2" x14ac:dyDescent="0.45">
      <c r="A25" s="49" t="s">
        <v>125</v>
      </c>
      <c r="B25" s="5">
        <f>'Performance Comparison'!C3</f>
        <v>0.29099999999999998</v>
      </c>
    </row>
    <row r="26" spans="1:2" x14ac:dyDescent="0.45">
      <c r="A26" s="49" t="s">
        <v>129</v>
      </c>
      <c r="B26" s="5">
        <f>'Performance Comparison'!B4</f>
        <v>-5.8000000000000003E-2</v>
      </c>
    </row>
    <row r="27" spans="1:2" x14ac:dyDescent="0.45">
      <c r="A27" s="49" t="s">
        <v>144</v>
      </c>
    </row>
    <row r="28" spans="1:2" x14ac:dyDescent="0.45">
      <c r="A28" s="49" t="s">
        <v>131</v>
      </c>
      <c r="B28" s="5">
        <f>'Performance Comparison'!C4</f>
        <v>-4.2999999999999997E-2</v>
      </c>
    </row>
    <row r="29" spans="1:2" x14ac:dyDescent="0.45">
      <c r="A29" s="49" t="s">
        <v>137</v>
      </c>
      <c r="B29" s="5">
        <f>'Performance Comparison'!B5</f>
        <v>6.0000000000000001E-3</v>
      </c>
    </row>
    <row r="30" spans="1:2" x14ac:dyDescent="0.45">
      <c r="A30" s="49" t="s">
        <v>145</v>
      </c>
    </row>
    <row r="31" spans="1:2" x14ac:dyDescent="0.45">
      <c r="A31" s="49" t="s">
        <v>139</v>
      </c>
      <c r="B31" s="5">
        <f>'Performance Comparison'!C5</f>
        <v>2E-3</v>
      </c>
    </row>
    <row r="32" spans="1:2" x14ac:dyDescent="0.45">
      <c r="A32" s="49" t="s">
        <v>133</v>
      </c>
    </row>
    <row r="33" spans="1:1" x14ac:dyDescent="0.45">
      <c r="A33" t="s">
        <v>155</v>
      </c>
    </row>
    <row r="34" spans="1:1" x14ac:dyDescent="0.45">
      <c r="A34" s="49" t="s">
        <v>166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30221F-34E3-405C-B685-3B34165B9140}">
  <ds:schemaRefs>
    <ds:schemaRef ds:uri="http://schemas.microsoft.com/sharepoint/v3/contenttype/forms"/>
  </ds:schemaRefs>
</ds:datastoreItem>
</file>

<file path=customXml/itemProps2.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2023-04-17T16:17:24Z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