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8_{F1DAAB17-D0B4-4173-BF57-0A61EB7453E4}" xr6:coauthVersionLast="47" xr6:coauthVersionMax="47" xr10:uidLastSave="{00000000-0000-0000-0000-000000000000}"/>
  <bookViews>
    <workbookView xWindow="-120" yWindow="-120" windowWidth="29040" windowHeight="15840" tabRatio="757"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 i="1" l="1"/>
  <c r="F42" i="1"/>
  <c r="F45" i="1"/>
  <c r="F41" i="1"/>
  <c r="F44" i="1"/>
  <c r="F43" i="1"/>
  <c r="F38" i="1"/>
  <c r="F40" i="1"/>
  <c r="F46" i="1"/>
  <c r="F48" i="1"/>
  <c r="F56" i="1"/>
  <c r="F64" i="1"/>
  <c r="F49" i="1"/>
  <c r="F57" i="1"/>
  <c r="F51" i="1"/>
  <c r="F52" i="1"/>
  <c r="F60" i="1"/>
  <c r="F61" i="1"/>
  <c r="F63" i="1"/>
  <c r="F62" i="1"/>
  <c r="F50" i="1"/>
  <c r="F58" i="1"/>
  <c r="F59" i="1"/>
  <c r="F37" i="1"/>
  <c r="F53" i="1"/>
  <c r="F54" i="1"/>
  <c r="F39" i="1"/>
  <c r="F55" i="1"/>
  <c r="F36" i="1"/>
  <c r="D66" i="1" l="1"/>
  <c r="C65" i="1" l="1"/>
  <c r="B31" i="7"/>
  <c r="B29" i="7"/>
  <c r="B28" i="7"/>
  <c r="B26" i="7"/>
  <c r="B25" i="7"/>
  <c r="B23" i="7"/>
  <c r="B22" i="7"/>
  <c r="B20" i="7"/>
  <c r="B6" i="7"/>
  <c r="B3" i="7"/>
  <c r="B2" i="7"/>
  <c r="H19" i="2"/>
  <c r="B5" i="7" s="1"/>
  <c r="G5" i="1" l="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3" i="1"/>
  <c r="G32" i="1"/>
  <c r="G31" i="1"/>
  <c r="G30" i="1"/>
  <c r="G29" i="1"/>
  <c r="G28" i="1"/>
  <c r="G27" i="1"/>
  <c r="G26" i="1"/>
  <c r="G25" i="1"/>
  <c r="G23" i="1"/>
  <c r="G22" i="1"/>
  <c r="G21" i="1"/>
  <c r="G20" i="1"/>
  <c r="G19" i="1"/>
  <c r="G18" i="1"/>
  <c r="G17" i="1"/>
  <c r="G16" i="1"/>
  <c r="G15" i="1"/>
  <c r="G14" i="1"/>
  <c r="G12" i="1"/>
  <c r="G11" i="1"/>
  <c r="G4" i="1"/>
  <c r="G10" i="1"/>
  <c r="G9" i="1"/>
  <c r="G8" i="1"/>
  <c r="G7" i="1"/>
  <c r="G6" i="1"/>
  <c r="G3" i="1"/>
  <c r="H8" i="2"/>
  <c r="H9" i="2"/>
  <c r="H10" i="2"/>
  <c r="H11" i="2"/>
  <c r="H12" i="2"/>
  <c r="H13" i="2"/>
  <c r="H14" i="2"/>
  <c r="H15" i="2"/>
  <c r="H16" i="2"/>
  <c r="H7" i="2"/>
  <c r="F66" i="1" l="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<sst xmlns="http://schemas.openxmlformats.org/spreadsheetml/2006/main" count="442" uniqueCount="227">
  <si>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</si>
  <si>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</si>
  <si>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</si>
  <si>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</si>
  <si>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</si>
  <si>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</si>
  <si>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</si>
  <si>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</si>
  <si>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</si>
  <si>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</si>
  <si>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</si>
  <si>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</si>
  <si>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</si>
  <si>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</si>
  <si>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</si>
  <si>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</si>
  <si>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</si>
  <si>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</si>
  <si>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</si>
  <si>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</si>
  <si>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</si>
  <si>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</si>
  <si>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</si>
  <si>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</si>
  <si>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</si>
  <si>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</si>
  <si>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</si>
  <si>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</si>
  <si>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</si>
  <si>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</si>
  <si>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</si>
  <si>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</si>
  <si>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</si>
  <si>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</si>
  <si>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</si>
  <si>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</si>
  <si>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</si>
  <si>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</si>
  <si>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</si>
  <si>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</si>
  <si>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</si>
  <si>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</si>
  <si>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</si>
  <si>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</si>
  <si>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</si>
  <si>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</si>
  <si>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</si>
  <si>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</si>
  <si>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</si>
  <si>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</si>
  <si>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</si>
  <si>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</si>
  <si>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</si>
  <si>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</si>
  <si>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</si>
  <si>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</si>
  <si>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</si>
  <si>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</si>
  <si>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</si>
  <si>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</si>
  <si>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</si>
  <si>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</si>
  <si>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</si>
  <si>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</si>
  <si>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</si>
  <si>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</si>
  <si>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</si>
  <si>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</si>
  <si>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</si>
  <si>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</si>
  <si>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</si>
  <si>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</si>
  <si>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</si>
  <si>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</si>
  <si>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</si>
  <si>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</si>
  <si>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</si>
  <si>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</si>
  <si>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</si>
  <si>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</si>
  <si>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</si>
  <si>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</si>
  <si>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</si>
  <si>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</si>
  <si>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</si>
  <si>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</si>
  <si>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</si>
  <si>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</si>
  <si>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</si>
  <si>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</si>
  <si>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</si>
  <si>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</si>
  <si>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</si>
  <si>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</si>
  <si>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</si>
  <si>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</si>
  <si>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</si>
  <si>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</si>
  <si>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</si>
  <si>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</si>
  <si>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</si>
  <si>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</si>
  <si>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</si>
  <si>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</si>
  <si>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</si>
  <si>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</si>
  <si>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</si>
  <si>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</si>
  <si>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</si>
  <si>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</si>
  <si>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</si>
  <si>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</si>
  <si>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</si>
  <si>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</si>
  <si>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</si>
  <si>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</si>
  <si>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</si>
  <si>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</si>
  <si>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</si>
  <si>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</si>
  <si>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</si>
  <si>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</si>
  <si>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</si>
  <si>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</si>
  <si>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</si>
  <si>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</si>
  <si>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</si>
  <si>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</si>
  <si>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</si>
  <si>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</si>
  <si>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</si>
  <si>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</si>
  <si>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</si>
  <si>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</si>
  <si>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</si>
  <si>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</si>
  <si>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</si>
  <si>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</si>
  <si>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</si>
  <si>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</si>
  <si>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</si>
  <si>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</si>
  <si>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</si>
  <si>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</si>
  <si>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</si>
  <si>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</si>
  <si>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</si>
  <si>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</si>
  <si>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</si>
  <si>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</si>
  <si>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</si>
  <si>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</si>
  <si>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</si>
  <si>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</si>
  <si>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</si>
  <si>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</si>
  <si>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</si>
  <si>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</si>
  <si>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</si>
  <si>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</si>
  <si>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</si>
  <si>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</si>
  <si>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</si>
  <si>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</si>
  <si>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</si>
  <si>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</si>
  <si>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</si>
  <si>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</si>
  <si>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</si>
  <si>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</si>
  <si>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</si>
  <si>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</si>
  <si>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</si>
  <si>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</si>
  <si>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</si>
  <si>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</si>
  <si>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</si>
  <si>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</si>
  <si>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</si>
  <si>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</si>
  <si>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</si>
  <si>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 and the client's portfolio returning c.</t>
  </si>
  <si>
    <t>Fidelity Global Special Sits 17.6%</t>
  </si>
  <si>
    <t>Scot Wids pen port 2 pens 16.7%</t>
  </si>
  <si>
    <t>Baillie Gifford Managed 15.5%</t>
  </si>
  <si>
    <t>Baillie Giff Japanese Equity 8.4%</t>
  </si>
  <si>
    <t>Baillie Gifford North America Equity 5%</t>
  </si>
  <si>
    <t xml:space="preserve">Lloyds bank 4% </t>
  </si>
  <si>
    <t>Janus Henderson Strategic Bond 2.6%</t>
  </si>
  <si>
    <t>Fundsmith Equity 1.5%</t>
  </si>
  <si>
    <t>Ishares N America Equity Ind 1.4%</t>
  </si>
  <si>
    <t>L&amp;G International Index Trust 1.4%</t>
  </si>
  <si>
    <t>Baillie Gifford China 1.3%</t>
  </si>
  <si>
    <t>Liontrust Sustainable Future Global Growth 2 Acc 1.1%</t>
  </si>
  <si>
    <t>Fundsmith sustainable equity 1.1%</t>
  </si>
  <si>
    <t>Liontrust GF Special Sits 1%</t>
  </si>
  <si>
    <t>Baillie Gifford European Equity 0.8%</t>
  </si>
  <si>
    <t>Baillie Gifford Pos Change 0.8%</t>
  </si>
  <si>
    <t>Abrdn UK Smaller Coy 0.7%</t>
  </si>
  <si>
    <t>Stewart Investor Indian Sub Continent 0.7%</t>
  </si>
  <si>
    <t>Artemis US Smaller Companies 0.6%</t>
  </si>
  <si>
    <t>HSBC Ftse 250 index 0.6%</t>
  </si>
  <si>
    <t>Liontrust European Dynamic 0.6%</t>
  </si>
  <si>
    <t>Aviva Investors Multi Asset Plus V9 0.5%</t>
  </si>
  <si>
    <t>Baillie Giff Emerging market growth 0.4%</t>
  </si>
  <si>
    <t>Janus Henderson european smaller companies 0.4%</t>
  </si>
  <si>
    <t>LF Lindsall Train UK Equity 0.4%</t>
  </si>
  <si>
    <t>TM Stonehenge Fleming AIM 0.4%</t>
  </si>
  <si>
    <t>Schroder Asian Alpha Plus 0.3%</t>
  </si>
  <si>
    <t>JP Morgan Emerging Markets 0.3%</t>
  </si>
  <si>
    <t>Abrdn Latin American Equity 0.3%</t>
  </si>
  <si>
    <t>Rio Tinto 0.1%</t>
  </si>
  <si>
    <t>Barclays 0.1%</t>
  </si>
  <si>
    <t>Liontrust UK Smaller Coy</t>
  </si>
  <si>
    <t>GB00B57TMD12</t>
  </si>
  <si>
    <t>GB0006011133</t>
  </si>
  <si>
    <t>GB00B8HT7153</t>
  </si>
  <si>
    <t>GB00B09CD637</t>
  </si>
  <si>
    <t>GB0006010168</t>
  </si>
  <si>
    <t>GB00B2PGGK82</t>
  </si>
  <si>
    <t>GB0007502080</t>
  </si>
  <si>
    <t>GB00B4Q5X527</t>
  </si>
  <si>
    <t>GB00B7QK1Y37</t>
  </si>
  <si>
    <t>GB00B2Q6HW61</t>
  </si>
  <si>
    <t>GB00B39RMM81</t>
  </si>
  <si>
    <t>GB00B57H4F11</t>
  </si>
  <si>
    <t>GB00B87GRQ11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</si>
</sst>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1">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101">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xf numFmtId="0" fontId="0" fillId="0" borderId="36" xfId="0" applyFont="1" applyBorder="1"/>
    <xf numFmtId="0" fontId="0" fillId="0" borderId="37" xfId="0" applyFont="1" applyBorder="1" applyAlignment="1">
      <alignment horizontal="center"/>
    </xf>
    <xf numFmtId="0" fontId="0" fillId="0" borderId="37" xfId="0" applyNumberFormat="1" applyFont="1" applyBorder="1" applyAlignment="1">
      <alignment horizontal="center"/>
    </xf>
    <xf numFmtId="2" fontId="0" fillId="0" borderId="38" xfId="0" applyNumberFormat="1" applyBorder="1"/>
    <xf numFmtId="0" fontId="0" fillId="0" borderId="39" xfId="0" applyBorder="1"/>
    <xf numFmtId="0" fontId="0" fillId="0" borderId="0" xfId="0" applyFont="1" applyBorder="1" applyAlignment="1">
      <alignment horizontal="center"/>
    </xf>
    <xf numFmtId="0" fontId="0" fillId="0" borderId="0" xfId="0" applyNumberFormat="1" applyFont="1" applyBorder="1" applyAlignment="1">
      <alignment horizontal="center"/>
    </xf>
    <xf numFmtId="2" fontId="0" fillId="0" borderId="40" xfId="0" applyNumberFormat="1" applyBorder="1"/>
    <xf numFmtId="0" fontId="0" fillId="0" borderId="0" xfId="0" applyFont="1" applyBorder="1"/>
    <xf numFmtId="0" fontId="0" fillId="0" borderId="0" xfId="0" applyBorder="1"/>
    <xf numFmtId="4" fontId="0" fillId="0" borderId="0" xfId="0" applyNumberFormat="1" applyFont="1" applyAlignment="1">
      <alignment horizontal="center"/>
    </xf>
    <xf numFmtId="10" fontId="1" fillId="0" borderId="0" xfId="0" applyNumberFormat="1" applyFont="1" applyAlignment="1">
      <alignment horizontal="center"/>
    </xf>
    <xf numFmtId="10" fontId="0" fillId="0" borderId="37" xfId="0" applyNumberFormat="1" applyBorder="1" applyAlignment="1">
      <alignment horizontal="center"/>
    </xf>
    <xf numFmtId="10" fontId="0" fillId="0" borderId="0" xfId="0" applyNumberFormat="1" applyBorder="1" applyAlignment="1">
      <alignment horizontal="center"/>
    </xf>
    <xf numFmtId="10" fontId="0" fillId="0" borderId="0" xfId="0" applyNumberForma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Client Name Client Portfolio Type against Margetts RR 4-5</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Client Name Client Portfolio Type</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2.5999999999999999E-2</c:v>
                </c:pt>
                <c:pt idx="1">
                  <c:v>0</c:v>
                </c:pt>
                <c:pt idx="2">
                  <c:v>0</c:v>
                </c:pt>
                <c:pt idx="3">
                  <c:v>6.9660083000000012E-2</c:v>
                </c:pt>
                <c:pt idx="4">
                  <c:v>1.7635516E-2</c:v>
                </c:pt>
                <c:pt idx="5">
                  <c:v>0.123972573</c:v>
                </c:pt>
                <c:pt idx="6">
                  <c:v>9.3540309699999991E-2</c:v>
                </c:pt>
                <c:pt idx="7">
                  <c:v>0.22874134169999999</c:v>
                </c:pt>
                <c:pt idx="8">
                  <c:v>0.21534003210000002</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68"/>
  <sheetViews>
    <sheetView tabSelected="1" zoomScale="120" zoomScaleNormal="120" workbookViewId="0">
      <selection activeCell="B6" sqref="B6"/>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style="3" bestFit="1" customWidth="1"/>
    <col min="5" max="5" width="17" bestFit="1" customWidth="1"/>
    <col min="6" max="6" width="14.5703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97" t="s">
        <v>14</v>
      </c>
      <c r="E1" s="4" t="s">
        <v>13</v>
      </c>
      <c r="F1" s="4" t="s">
        <v>16</v>
      </c>
      <c r="G1" s="1" t="s">
        <v>20</v>
      </c>
      <c r="I1" s="1" t="s">
        <v>64</v>
      </c>
    </row>
    <row r="2" spans="1:9" x14ac:dyDescent="0.25">
      <c r="A2" s="86" t="s">
        <v>182</v>
      </c>
      <c r="B2" s="87"/>
      <c r="C2" s="87"/>
      <c r="D2" s="98"/>
      <c r="E2" s="87"/>
      <c r="F2" s="88"/>
      <c r="G2" s="89"/>
      <c r="I2" t="s">
        <v>5</v>
      </c>
    </row>
    <row r="3" spans="1:9" x14ac:dyDescent="0.25">
      <c r="A3" s="90" t="s">
        <v>216</v>
      </c>
      <c r="B3" s="91"/>
      <c r="C3" s="91"/>
      <c r="D3" s="99">
        <v>9.4165279999999991E-4</v>
      </c>
      <c r="E3" s="91" t="s">
        <v>8</v>
      </c>
      <c r="F3" s="92">
        <v>0.92</v>
      </c>
      <c r="G3" s="93">
        <f t="shared" ref="G3:G12" si="0">D3*100</f>
        <v>9.416527999999999E-2</v>
      </c>
      <c r="I3" s="3" t="s">
        <v>2</v>
      </c>
    </row>
    <row r="4" spans="1:9" x14ac:dyDescent="0.25">
      <c r="A4" s="90"/>
      <c r="B4" s="91"/>
      <c r="C4" s="91"/>
      <c r="D4" s="99">
        <v>9.4275631999999991E-3</v>
      </c>
      <c r="E4" s="91" t="s">
        <v>7</v>
      </c>
      <c r="F4" s="92">
        <v>0.92</v>
      </c>
      <c r="G4" s="93">
        <f t="shared" si="0"/>
        <v>0.94275631999999987</v>
      </c>
      <c r="I4" s="5" t="s">
        <v>6</v>
      </c>
    </row>
    <row r="5" spans="1:9" x14ac:dyDescent="0.25">
      <c r="A5" s="90"/>
      <c r="B5" s="91"/>
      <c r="C5" s="91"/>
      <c r="D5" s="99">
        <v>4.7547631999999996E-3</v>
      </c>
      <c r="E5" s="91" t="s">
        <v>7</v>
      </c>
      <c r="F5" s="92">
        <v>0.92</v>
      </c>
      <c r="G5" s="93">
        <f t="shared" si="0"/>
        <v>0.47547631999999995</v>
      </c>
      <c r="I5" s="3" t="s">
        <v>7</v>
      </c>
    </row>
    <row r="6" spans="1:9" x14ac:dyDescent="0.25">
      <c r="A6" s="90"/>
      <c r="B6" s="91"/>
      <c r="C6" s="91"/>
      <c r="D6" s="99">
        <v>0</v>
      </c>
      <c r="E6" s="91" t="s">
        <v>8</v>
      </c>
      <c r="F6" s="92">
        <v>0.92</v>
      </c>
      <c r="G6" s="93">
        <f t="shared" si="0"/>
        <v>0</v>
      </c>
      <c r="I6" t="s">
        <v>8</v>
      </c>
    </row>
    <row r="7" spans="1:9" x14ac:dyDescent="0.25">
      <c r="A7" s="90"/>
      <c r="B7" s="91"/>
      <c r="C7" s="91"/>
      <c r="D7" s="99">
        <v>2.8847790399999997E-2</v>
      </c>
      <c r="E7" s="91" t="s">
        <v>10</v>
      </c>
      <c r="F7" s="92">
        <v>0.92</v>
      </c>
      <c r="G7" s="93">
        <f t="shared" si="0"/>
        <v>2.8847790399999997</v>
      </c>
      <c r="I7" t="s">
        <v>9</v>
      </c>
    </row>
    <row r="8" spans="1:9" x14ac:dyDescent="0.25">
      <c r="A8" s="90"/>
      <c r="B8" s="91"/>
      <c r="C8" s="91"/>
      <c r="D8" s="99">
        <v>0</v>
      </c>
      <c r="E8" s="91" t="s">
        <v>10</v>
      </c>
      <c r="F8" s="92">
        <v>0.92</v>
      </c>
      <c r="G8" s="93">
        <f t="shared" si="0"/>
        <v>0</v>
      </c>
      <c r="I8" t="s">
        <v>10</v>
      </c>
    </row>
    <row r="9" spans="1:9" x14ac:dyDescent="0.25">
      <c r="A9" s="90"/>
      <c r="B9" s="91"/>
      <c r="C9" s="91"/>
      <c r="D9" s="99">
        <v>1.463616E-2</v>
      </c>
      <c r="E9" s="91" t="s">
        <v>9</v>
      </c>
      <c r="F9" s="92">
        <v>0.92</v>
      </c>
      <c r="G9" s="93">
        <f t="shared" si="0"/>
        <v>1.463616</v>
      </c>
      <c r="I9" t="s">
        <v>11</v>
      </c>
    </row>
    <row r="10" spans="1:9" x14ac:dyDescent="0.25">
      <c r="A10" s="90"/>
      <c r="B10" s="91"/>
      <c r="C10" s="91"/>
      <c r="D10" s="99">
        <v>1.411608E-3</v>
      </c>
      <c r="E10" s="91" t="s">
        <v>8</v>
      </c>
      <c r="F10" s="92">
        <v>0.92</v>
      </c>
      <c r="G10" s="93">
        <f t="shared" si="0"/>
        <v>0.1411608</v>
      </c>
      <c r="I10" t="s">
        <v>12</v>
      </c>
    </row>
    <row r="11" spans="1:9" x14ac:dyDescent="0.25">
      <c r="A11" s="90"/>
      <c r="B11" s="91"/>
      <c r="C11" s="91"/>
      <c r="D11" s="99">
        <v>9.9609804799999993E-2</v>
      </c>
      <c r="E11" s="91" t="s">
        <v>11</v>
      </c>
      <c r="F11" s="92">
        <v>0.92</v>
      </c>
      <c r="G11" s="93">
        <f t="shared" si="0"/>
        <v>9.9609804799999999</v>
      </c>
    </row>
    <row r="12" spans="1:9" x14ac:dyDescent="0.25">
      <c r="A12" s="90"/>
      <c r="B12" s="91"/>
      <c r="C12" s="91"/>
      <c r="D12" s="99">
        <v>9.8826112000000004E-3</v>
      </c>
      <c r="E12" s="91" t="s">
        <v>12</v>
      </c>
      <c r="F12" s="92">
        <v>0.92</v>
      </c>
      <c r="G12" s="93">
        <f t="shared" si="0"/>
        <v>0.98826111999999999</v>
      </c>
    </row>
    <row r="13" spans="1:9" x14ac:dyDescent="0.25">
      <c r="A13" s="86" t="s">
        <v>183</v>
      </c>
      <c r="B13" s="87"/>
      <c r="C13" s="87"/>
      <c r="D13" s="98"/>
      <c r="E13" s="87"/>
      <c r="F13" s="88"/>
      <c r="G13" s="89"/>
    </row>
    <row r="14" spans="1:9" x14ac:dyDescent="0.25">
      <c r="A14" s="90" t="s">
        <v>217</v>
      </c>
      <c r="B14" s="91"/>
      <c r="C14" s="91"/>
      <c r="D14" s="99">
        <v>1.7727551000000002E-3</v>
      </c>
      <c r="E14" s="91" t="s">
        <v>8</v>
      </c>
      <c r="F14" s="92">
        <v>1</v>
      </c>
      <c r="G14" s="93">
        <f t="shared" ref="G14:G64" si="1">D14*100</f>
        <v>0.17727551000000003</v>
      </c>
    </row>
    <row r="15" spans="1:9" x14ac:dyDescent="0.25">
      <c r="A15" s="90"/>
      <c r="B15" s="91"/>
      <c r="C15" s="91"/>
      <c r="D15" s="99">
        <v>1.00292184E-2</v>
      </c>
      <c r="E15" s="91" t="s">
        <v>7</v>
      </c>
      <c r="F15" s="92">
        <v>1</v>
      </c>
      <c r="G15" s="93">
        <f t="shared" si="1"/>
        <v>1.00292184</v>
      </c>
    </row>
    <row r="16" spans="1:9" x14ac:dyDescent="0.25">
      <c r="A16" s="90"/>
      <c r="B16" s="91"/>
      <c r="C16" s="91"/>
      <c r="D16" s="99">
        <v>1.0509994700000001E-2</v>
      </c>
      <c r="E16" s="91" t="s">
        <v>7</v>
      </c>
      <c r="F16" s="92">
        <v>1</v>
      </c>
      <c r="G16" s="93">
        <f t="shared" si="1"/>
        <v>1.05099947</v>
      </c>
    </row>
    <row r="17" spans="1:7" x14ac:dyDescent="0.25">
      <c r="A17" s="90"/>
      <c r="B17" s="91"/>
      <c r="C17" s="91"/>
      <c r="D17" s="99">
        <v>5.2635728000000005E-3</v>
      </c>
      <c r="E17" s="91" t="s">
        <v>8</v>
      </c>
      <c r="F17" s="92">
        <v>1</v>
      </c>
      <c r="G17" s="93">
        <f t="shared" si="1"/>
        <v>0.52635728000000004</v>
      </c>
    </row>
    <row r="18" spans="1:7" x14ac:dyDescent="0.25">
      <c r="A18" s="90"/>
      <c r="B18" s="91"/>
      <c r="C18" s="91"/>
      <c r="D18" s="99">
        <v>2.8491285500000001E-2</v>
      </c>
      <c r="E18" s="91" t="s">
        <v>10</v>
      </c>
      <c r="F18" s="92">
        <v>1</v>
      </c>
      <c r="G18" s="93">
        <f t="shared" si="1"/>
        <v>2.8491285500000001</v>
      </c>
    </row>
    <row r="19" spans="1:7" x14ac:dyDescent="0.25">
      <c r="A19" s="90"/>
      <c r="B19" s="91"/>
      <c r="C19" s="91"/>
      <c r="D19" s="99">
        <v>1.2934818E-3</v>
      </c>
      <c r="E19" s="91" t="s">
        <v>10</v>
      </c>
      <c r="F19" s="92">
        <v>1</v>
      </c>
      <c r="G19" s="93">
        <f t="shared" si="1"/>
        <v>0.12934818000000001</v>
      </c>
    </row>
    <row r="20" spans="1:7" x14ac:dyDescent="0.25">
      <c r="A20" s="90"/>
      <c r="B20" s="91"/>
      <c r="C20" s="91"/>
      <c r="D20" s="99">
        <v>1.3635633500000001E-2</v>
      </c>
      <c r="E20" s="91" t="s">
        <v>9</v>
      </c>
      <c r="F20" s="92">
        <v>1</v>
      </c>
      <c r="G20" s="93">
        <f t="shared" si="1"/>
        <v>1.3635633500000002</v>
      </c>
    </row>
    <row r="21" spans="1:7" x14ac:dyDescent="0.25">
      <c r="A21" s="90"/>
      <c r="B21" s="91"/>
      <c r="C21" s="91"/>
      <c r="D21" s="99">
        <v>2.3763098000000003E-3</v>
      </c>
      <c r="E21" s="91" t="s">
        <v>8</v>
      </c>
      <c r="F21" s="92">
        <v>1</v>
      </c>
      <c r="G21" s="93">
        <f t="shared" si="1"/>
        <v>0.23763098000000005</v>
      </c>
    </row>
    <row r="22" spans="1:7" x14ac:dyDescent="0.25">
      <c r="A22" s="90"/>
      <c r="B22" s="91"/>
      <c r="C22" s="91"/>
      <c r="D22" s="99">
        <v>3.1391524400000002E-2</v>
      </c>
      <c r="E22" s="91" t="s">
        <v>11</v>
      </c>
      <c r="F22" s="92">
        <v>1</v>
      </c>
      <c r="G22" s="93">
        <f t="shared" si="1"/>
        <v>3.1391524400000002</v>
      </c>
    </row>
    <row r="23" spans="1:7" x14ac:dyDescent="0.25">
      <c r="A23" s="90"/>
      <c r="B23" s="91"/>
      <c r="C23" s="91"/>
      <c r="D23" s="99">
        <v>3.3049166400000003E-2</v>
      </c>
      <c r="E23" s="91" t="s">
        <v>12</v>
      </c>
      <c r="F23" s="92">
        <v>1</v>
      </c>
      <c r="G23" s="93">
        <f t="shared" si="1"/>
        <v>3.3049166400000005</v>
      </c>
    </row>
    <row r="24" spans="1:7" x14ac:dyDescent="0.25">
      <c r="A24" s="94" t="s">
        <v>184</v>
      </c>
      <c r="B24" s="91"/>
      <c r="C24" s="91"/>
      <c r="D24" s="99"/>
      <c r="E24" s="91"/>
      <c r="F24" s="92"/>
      <c r="G24" s="18"/>
    </row>
    <row r="25" spans="1:7" x14ac:dyDescent="0.25">
      <c r="A25" s="95" t="s">
        <v>218</v>
      </c>
      <c r="B25" s="91"/>
      <c r="C25" s="91"/>
      <c r="D25" s="99">
        <v>7.5543744999999997E-3</v>
      </c>
      <c r="E25" s="91" t="s">
        <v>7</v>
      </c>
      <c r="F25" s="92">
        <v>0.43</v>
      </c>
      <c r="G25" s="18">
        <f t="shared" si="1"/>
        <v>0.75543744999999995</v>
      </c>
    </row>
    <row r="26" spans="1:7" x14ac:dyDescent="0.25">
      <c r="A26" s="95"/>
      <c r="B26" s="91"/>
      <c r="C26" s="91"/>
      <c r="D26" s="99">
        <v>7.3841690000000003E-3</v>
      </c>
      <c r="E26" s="91" t="s">
        <v>7</v>
      </c>
      <c r="F26" s="92">
        <v>0.43</v>
      </c>
      <c r="G26" s="18">
        <f t="shared" si="1"/>
        <v>0.73841690000000004</v>
      </c>
    </row>
    <row r="27" spans="1:7" x14ac:dyDescent="0.25">
      <c r="A27" s="95"/>
      <c r="B27" s="91"/>
      <c r="C27" s="91"/>
      <c r="D27" s="99">
        <v>2.3249379999999999E-3</v>
      </c>
      <c r="E27" s="91" t="s">
        <v>8</v>
      </c>
      <c r="F27" s="92">
        <v>0.43</v>
      </c>
      <c r="G27" s="18">
        <f t="shared" si="1"/>
        <v>0.2324938</v>
      </c>
    </row>
    <row r="28" spans="1:7" x14ac:dyDescent="0.25">
      <c r="A28" s="95"/>
      <c r="B28" s="91"/>
      <c r="C28" s="91"/>
      <c r="D28" s="99">
        <v>2.6148360500000002E-2</v>
      </c>
      <c r="E28" s="91" t="s">
        <v>10</v>
      </c>
      <c r="F28" s="92">
        <v>0.43</v>
      </c>
      <c r="G28" s="18">
        <f t="shared" si="1"/>
        <v>2.6148360500000001</v>
      </c>
    </row>
    <row r="29" spans="1:7" x14ac:dyDescent="0.25">
      <c r="A29" s="95"/>
      <c r="B29" s="91"/>
      <c r="C29" s="91"/>
      <c r="D29" s="99">
        <v>7.5939149999999995E-4</v>
      </c>
      <c r="E29" s="91" t="s">
        <v>10</v>
      </c>
      <c r="F29" s="92">
        <v>0.43</v>
      </c>
      <c r="G29" s="18">
        <f t="shared" si="1"/>
        <v>7.5939149999999997E-2</v>
      </c>
    </row>
    <row r="30" spans="1:7" x14ac:dyDescent="0.25">
      <c r="A30" s="95"/>
      <c r="B30" s="91"/>
      <c r="C30" s="91"/>
      <c r="D30" s="99">
        <v>1.1700779500000001E-2</v>
      </c>
      <c r="E30" s="91" t="s">
        <v>9</v>
      </c>
      <c r="F30" s="92">
        <v>0.43</v>
      </c>
      <c r="G30" s="18">
        <f t="shared" si="1"/>
        <v>1.17007795</v>
      </c>
    </row>
    <row r="31" spans="1:7" x14ac:dyDescent="0.25">
      <c r="A31" s="95"/>
      <c r="B31" s="91"/>
      <c r="C31" s="91"/>
      <c r="D31" s="99">
        <v>3.5446795000000004E-3</v>
      </c>
      <c r="E31" s="91" t="s">
        <v>8</v>
      </c>
      <c r="F31" s="92">
        <v>0.43</v>
      </c>
      <c r="G31" s="18">
        <f t="shared" si="1"/>
        <v>0.35446795000000003</v>
      </c>
    </row>
    <row r="32" spans="1:7" x14ac:dyDescent="0.25">
      <c r="A32" s="95"/>
      <c r="B32" s="91"/>
      <c r="C32" s="91"/>
      <c r="D32" s="99">
        <v>3.37400125E-2</v>
      </c>
      <c r="E32" s="91" t="s">
        <v>11</v>
      </c>
      <c r="F32" s="92">
        <v>0.43</v>
      </c>
      <c r="G32" s="18">
        <f t="shared" si="1"/>
        <v>3.3740012500000001</v>
      </c>
    </row>
    <row r="33" spans="1:7" x14ac:dyDescent="0.25">
      <c r="A33" s="95"/>
      <c r="B33" s="91"/>
      <c r="C33" s="91"/>
      <c r="D33" s="99">
        <v>3.1408254500000003E-2</v>
      </c>
      <c r="E33" s="91" t="s">
        <v>12</v>
      </c>
      <c r="F33" s="92">
        <v>0.43</v>
      </c>
      <c r="G33" s="18">
        <f>D33*100</f>
        <v>3.1408254500000004</v>
      </c>
    </row>
    <row r="34" spans="1:7" x14ac:dyDescent="0.25">
      <c r="A34" s="95"/>
      <c r="B34" s="91"/>
      <c r="C34" s="91"/>
    </row>
    <row r="35" spans="1:7" x14ac:dyDescent="0.25">
      <c r="B35" s="85"/>
      <c r="C35" s="85"/>
      <c r="D35" s="100"/>
      <c r="E35" s="85"/>
      <c r="F35" s="13"/>
      <c r="G35" s="14"/>
    </row>
    <row r="36" spans="1:7" x14ac:dyDescent="0.25">
      <c r="A36" s="40" t="s">
        <v>213</v>
      </c>
      <c r="B36" s="85" t="s">
        <v>214</v>
      </c>
      <c r="D36" s="100">
        <v>0.13400000000000001</v>
      </c>
      <c r="E36" s="85" t="s">
        <v>12</v>
      </c>
      <c r="F36" s="96">
        <f>_xll.MSDP(B36, "kiid_ongoing_charge")</f>
        <v>1.32</v>
      </c>
      <c r="G36" s="14">
        <f t="shared" si="1"/>
        <v>13.4</v>
      </c>
    </row>
    <row r="37" spans="1:7" x14ac:dyDescent="0.25">
      <c r="A37" s="40" t="s">
        <v>185</v>
      </c>
      <c r="B37" s="85" t="s">
        <v>215</v>
      </c>
      <c r="D37" s="100">
        <v>8.4000000000000005E-2</v>
      </c>
      <c r="E37" s="85" t="s">
        <v>9</v>
      </c>
      <c r="F37" s="96">
        <f>_xll.MSDP(B37, "kiid_ongoing_charge")</f>
        <v>0.62</v>
      </c>
      <c r="G37" s="14">
        <f t="shared" si="1"/>
        <v>8.4</v>
      </c>
    </row>
    <row r="38" spans="1:7" x14ac:dyDescent="0.25">
      <c r="A38" s="40" t="s">
        <v>186</v>
      </c>
      <c r="B38" s="85" t="s">
        <v>219</v>
      </c>
      <c r="D38" s="100">
        <v>0.05</v>
      </c>
      <c r="E38" s="85" t="s">
        <v>11</v>
      </c>
      <c r="F38" s="13" t="str">
        <f>_xll.MSDP(B38, "kiid_ongoing_charge")</f>
        <v>-N/A</v>
      </c>
      <c r="G38" s="14">
        <f t="shared" si="1"/>
        <v>5</v>
      </c>
    </row>
    <row r="39" spans="1:7" x14ac:dyDescent="0.25">
      <c r="A39" s="40" t="s">
        <v>187</v>
      </c>
      <c r="B39" s="85"/>
      <c r="D39" s="100">
        <v>0.04</v>
      </c>
      <c r="E39" s="85"/>
      <c r="F39" s="96" t="str">
        <f>_xll.MSDP(B39, "kiid_ongoing_charge")</f>
        <v>Null parameter</v>
      </c>
      <c r="G39" s="14">
        <f t="shared" si="1"/>
        <v>4</v>
      </c>
    </row>
    <row r="40" spans="1:7" x14ac:dyDescent="0.25">
      <c r="A40" s="40" t="s">
        <v>188</v>
      </c>
      <c r="B40" s="85" t="s">
        <v>220</v>
      </c>
      <c r="D40" s="100">
        <v>2.5999999999999999E-2</v>
      </c>
      <c r="E40" s="85" t="s">
        <v>5</v>
      </c>
      <c r="F40" s="96">
        <f>_xll.MSDP(B40, "kiid_ongoing_charge")</f>
        <v>0.7</v>
      </c>
      <c r="G40" s="14">
        <f t="shared" si="1"/>
        <v>2.6</v>
      </c>
    </row>
    <row r="41" spans="1:7" x14ac:dyDescent="0.25">
      <c r="A41" s="40" t="s">
        <v>189</v>
      </c>
      <c r="B41" s="85" t="s">
        <v>221</v>
      </c>
      <c r="D41" s="100">
        <v>1.4999999999999999E-2</v>
      </c>
      <c r="E41" s="85"/>
      <c r="F41" s="96">
        <f>_xll.MSDP(B41, "kiid_ongoing_charge")</f>
        <v>1.04</v>
      </c>
      <c r="G41" s="14">
        <f t="shared" si="1"/>
        <v>1.5</v>
      </c>
    </row>
    <row r="42" spans="1:7" x14ac:dyDescent="0.25">
      <c r="A42" s="40" t="s">
        <v>190</v>
      </c>
      <c r="B42" s="85" t="s">
        <v>222</v>
      </c>
      <c r="D42" s="100">
        <v>1.4E-2</v>
      </c>
      <c r="E42" s="85" t="s">
        <v>11</v>
      </c>
      <c r="F42" s="96">
        <f>_xll.MSDP(B42, "kiid_ongoing_charge")</f>
        <v>7.0000000000000007E-2</v>
      </c>
      <c r="G42" s="14">
        <f t="shared" si="1"/>
        <v>1.4000000000000001</v>
      </c>
    </row>
    <row r="43" spans="1:7" x14ac:dyDescent="0.25">
      <c r="A43" s="40" t="s">
        <v>191</v>
      </c>
      <c r="B43" s="85" t="s">
        <v>223</v>
      </c>
      <c r="D43" s="100">
        <v>1.4E-2</v>
      </c>
      <c r="E43" s="85"/>
      <c r="F43" s="96">
        <f>_xll.MSDP(B43, "kiid_ongoing_charge")</f>
        <v>0.13</v>
      </c>
      <c r="G43" s="14">
        <f t="shared" si="1"/>
        <v>1.4000000000000001</v>
      </c>
    </row>
    <row r="44" spans="1:7" x14ac:dyDescent="0.25">
      <c r="A44" s="40" t="s">
        <v>192</v>
      </c>
      <c r="B44" s="85" t="s">
        <v>224</v>
      </c>
      <c r="D44" s="100">
        <v>1.2999999999999999E-2</v>
      </c>
      <c r="E44" s="85" t="s">
        <v>7</v>
      </c>
      <c r="F44" s="96">
        <f>_xll.MSDP(B44, "kiid_ongoing_charge")</f>
        <v>0.78</v>
      </c>
      <c r="G44" s="14">
        <f t="shared" si="1"/>
        <v>1.3</v>
      </c>
    </row>
    <row r="45" spans="1:7" x14ac:dyDescent="0.25">
      <c r="A45" s="40" t="s">
        <v>193</v>
      </c>
      <c r="B45" s="85" t="s">
        <v>225</v>
      </c>
      <c r="D45" s="100">
        <v>1.0999999999999999E-2</v>
      </c>
      <c r="E45" s="85"/>
      <c r="F45" s="96">
        <f>_xll.MSDP(B45, "kiid_ongoing_charge")</f>
        <v>0.81</v>
      </c>
      <c r="G45" s="14">
        <f t="shared" si="1"/>
        <v>1.0999999999999999</v>
      </c>
    </row>
    <row r="46" spans="1:7" x14ac:dyDescent="0.25">
      <c r="A46" s="40" t="s">
        <v>194</v>
      </c>
      <c r="B46" s="85" t="s">
        <v>220</v>
      </c>
      <c r="D46" s="100">
        <v>1.0999999999999999E-2</v>
      </c>
      <c r="E46" s="85"/>
      <c r="F46" s="96">
        <f>_xll.MSDP(B46, "kiid_ongoing_charge")</f>
        <v>0.7</v>
      </c>
      <c r="G46" s="14">
        <f t="shared" si="1"/>
        <v>1.0999999999999999</v>
      </c>
    </row>
    <row r="47" spans="1:7" x14ac:dyDescent="0.25">
      <c r="A47" s="40" t="s">
        <v>195</v>
      </c>
      <c r="B47" s="85" t="s">
        <v>226</v>
      </c>
      <c r="D47" s="100">
        <v>0.01</v>
      </c>
      <c r="E47" s="85"/>
      <c r="F47" s="96">
        <f>_xll.MSDP(B47, "kiid_ongoing_charge")</f>
        <v>1.05</v>
      </c>
      <c r="G47" s="14">
        <f t="shared" si="1"/>
        <v>1</v>
      </c>
    </row>
    <row r="48" spans="1:7" x14ac:dyDescent="0.25">
      <c r="A48" s="40" t="s">
        <v>196</v>
      </c>
      <c r="B48" s="85"/>
      <c r="C48" s="85"/>
      <c r="D48" s="100">
        <v>8.0000000000000002E-3</v>
      </c>
      <c r="E48" s="85" t="s">
        <v>10</v>
      </c>
      <c r="F48" s="96" t="str">
        <f>_xll.MSDP(B48, "kiid_ongoing_charge")</f>
        <v>Null parameter</v>
      </c>
      <c r="G48" s="14">
        <f t="shared" si="1"/>
        <v>0.8</v>
      </c>
    </row>
    <row r="49" spans="1:7" x14ac:dyDescent="0.25">
      <c r="A49" s="40" t="s">
        <v>197</v>
      </c>
      <c r="B49" s="85"/>
      <c r="C49" s="85"/>
      <c r="D49" s="100">
        <v>8.0000000000000002E-3</v>
      </c>
      <c r="E49" s="85"/>
      <c r="F49" s="96" t="str">
        <f>_xll.MSDP(B49, "kiid_ongoing_charge")</f>
        <v>Null parameter</v>
      </c>
      <c r="G49" s="14">
        <f t="shared" si="1"/>
        <v>0.8</v>
      </c>
    </row>
    <row r="50" spans="1:7" x14ac:dyDescent="0.25">
      <c r="A50" s="40" t="s">
        <v>198</v>
      </c>
      <c r="B50" s="85"/>
      <c r="C50" s="85"/>
      <c r="D50" s="100">
        <v>7.0000000000000001E-3</v>
      </c>
      <c r="E50" s="85" t="s">
        <v>12</v>
      </c>
      <c r="F50" s="96" t="str">
        <f>_xll.MSDP(B50, "kiid_ongoing_charge")</f>
        <v>Null parameter</v>
      </c>
      <c r="G50" s="14">
        <f t="shared" si="1"/>
        <v>0.70000000000000007</v>
      </c>
    </row>
    <row r="51" spans="1:7" x14ac:dyDescent="0.25">
      <c r="A51" s="40" t="s">
        <v>199</v>
      </c>
      <c r="B51" s="85"/>
      <c r="C51" s="85"/>
      <c r="D51" s="100">
        <v>7.0000000000000001E-3</v>
      </c>
      <c r="E51" s="85" t="s">
        <v>7</v>
      </c>
      <c r="F51" s="96" t="str">
        <f>_xll.MSDP(B51, "kiid_ongoing_charge")</f>
        <v>Null parameter</v>
      </c>
      <c r="G51" s="14">
        <f t="shared" si="1"/>
        <v>0.70000000000000007</v>
      </c>
    </row>
    <row r="52" spans="1:7" x14ac:dyDescent="0.25">
      <c r="A52" s="40" t="s">
        <v>200</v>
      </c>
      <c r="B52" s="85"/>
      <c r="C52" s="85"/>
      <c r="D52" s="100">
        <v>6.0000000000000001E-3</v>
      </c>
      <c r="E52" s="85"/>
      <c r="F52" s="96" t="str">
        <f>_xll.MSDP(B52, "kiid_ongoing_charge")</f>
        <v>Null parameter</v>
      </c>
      <c r="G52" s="14">
        <f t="shared" si="1"/>
        <v>0.6</v>
      </c>
    </row>
    <row r="53" spans="1:7" x14ac:dyDescent="0.25">
      <c r="A53" s="40" t="s">
        <v>201</v>
      </c>
      <c r="B53" s="85"/>
      <c r="C53" s="85"/>
      <c r="D53" s="100">
        <v>6.0000000000000001E-3</v>
      </c>
      <c r="E53" s="85"/>
      <c r="F53" s="96" t="str">
        <f>_xll.MSDP(B53, "kiid_ongoing_charge")</f>
        <v>Null parameter</v>
      </c>
      <c r="G53" s="14">
        <f t="shared" si="1"/>
        <v>0.6</v>
      </c>
    </row>
    <row r="54" spans="1:7" x14ac:dyDescent="0.25">
      <c r="A54" s="40" t="s">
        <v>202</v>
      </c>
      <c r="B54" s="85"/>
      <c r="C54" s="85"/>
      <c r="D54" s="100">
        <v>6.0000000000000001E-3</v>
      </c>
      <c r="E54" s="85"/>
      <c r="F54" s="96" t="str">
        <f>_xll.MSDP(B54, "kiid_ongoing_charge")</f>
        <v>Null parameter</v>
      </c>
      <c r="G54" s="14">
        <f t="shared" si="1"/>
        <v>0.6</v>
      </c>
    </row>
    <row r="55" spans="1:7" x14ac:dyDescent="0.25">
      <c r="A55" s="40" t="s">
        <v>203</v>
      </c>
      <c r="B55" s="85"/>
      <c r="C55" s="85"/>
      <c r="D55" s="100">
        <v>5.0000000000000001E-3</v>
      </c>
      <c r="E55" s="85"/>
      <c r="F55" s="96" t="str">
        <f>_xll.MSDP(B55, "kiid_ongoing_charge")</f>
        <v>Null parameter</v>
      </c>
      <c r="G55" s="14">
        <f t="shared" si="1"/>
        <v>0.5</v>
      </c>
    </row>
    <row r="56" spans="1:7" x14ac:dyDescent="0.25">
      <c r="A56" s="40" t="s">
        <v>204</v>
      </c>
      <c r="B56" s="85"/>
      <c r="C56" s="85"/>
      <c r="D56" s="100">
        <v>4.0000000000000001E-3</v>
      </c>
      <c r="E56" s="85"/>
      <c r="F56" s="96" t="str">
        <f>_xll.MSDP(B56, "kiid_ongoing_charge")</f>
        <v>Null parameter</v>
      </c>
      <c r="G56" s="14">
        <f t="shared" si="1"/>
        <v>0.4</v>
      </c>
    </row>
    <row r="57" spans="1:7" x14ac:dyDescent="0.25">
      <c r="A57" s="40" t="s">
        <v>205</v>
      </c>
      <c r="B57" s="85"/>
      <c r="C57" s="85"/>
      <c r="D57" s="100">
        <v>4.0000000000000001E-3</v>
      </c>
      <c r="E57" s="85"/>
      <c r="F57" s="96" t="str">
        <f>_xll.MSDP(B57, "kiid_ongoing_charge")</f>
        <v>Null parameter</v>
      </c>
      <c r="G57" s="14">
        <f t="shared" si="1"/>
        <v>0.4</v>
      </c>
    </row>
    <row r="58" spans="1:7" x14ac:dyDescent="0.25">
      <c r="A58" s="40" t="s">
        <v>206</v>
      </c>
      <c r="B58" s="85"/>
      <c r="C58" s="85"/>
      <c r="D58" s="100">
        <v>4.0000000000000001E-3</v>
      </c>
      <c r="E58" s="85"/>
      <c r="F58" s="96" t="str">
        <f>_xll.MSDP(B58, "kiid_ongoing_charge")</f>
        <v>Null parameter</v>
      </c>
      <c r="G58" s="14">
        <f t="shared" si="1"/>
        <v>0.4</v>
      </c>
    </row>
    <row r="59" spans="1:7" x14ac:dyDescent="0.25">
      <c r="A59" s="40" t="s">
        <v>207</v>
      </c>
      <c r="B59" s="85"/>
      <c r="C59" s="85"/>
      <c r="D59" s="100">
        <v>4.0000000000000001E-3</v>
      </c>
      <c r="E59" s="85"/>
      <c r="F59" s="96" t="str">
        <f>_xll.MSDP(B59, "kiid_ongoing_charge")</f>
        <v>Null parameter</v>
      </c>
      <c r="G59" s="14">
        <f t="shared" si="1"/>
        <v>0.4</v>
      </c>
    </row>
    <row r="60" spans="1:7" x14ac:dyDescent="0.25">
      <c r="A60" s="40" t="s">
        <v>208</v>
      </c>
      <c r="B60" s="85"/>
      <c r="C60" s="85"/>
      <c r="D60" s="100">
        <v>3.0000000000000001E-3</v>
      </c>
      <c r="E60" s="85"/>
      <c r="F60" s="96" t="str">
        <f>_xll.MSDP(B60, "kiid_ongoing_charge")</f>
        <v>Null parameter</v>
      </c>
      <c r="G60" s="14">
        <f t="shared" si="1"/>
        <v>0.3</v>
      </c>
    </row>
    <row r="61" spans="1:7" x14ac:dyDescent="0.25">
      <c r="A61" s="40" t="s">
        <v>209</v>
      </c>
      <c r="B61" s="85"/>
      <c r="C61" s="85"/>
      <c r="D61" s="100">
        <v>3.0000000000000001E-3</v>
      </c>
      <c r="E61" s="85"/>
      <c r="F61" s="96" t="str">
        <f>_xll.MSDP(B61, "kiid_ongoing_charge")</f>
        <v>Null parameter</v>
      </c>
      <c r="G61" s="14">
        <f t="shared" si="1"/>
        <v>0.3</v>
      </c>
    </row>
    <row r="62" spans="1:7" x14ac:dyDescent="0.25">
      <c r="A62" s="40" t="s">
        <v>210</v>
      </c>
      <c r="B62" s="85"/>
      <c r="C62" s="85"/>
      <c r="D62" s="100">
        <v>3.0000000000000001E-3</v>
      </c>
      <c r="E62" s="85"/>
      <c r="F62" s="96" t="str">
        <f>_xll.MSDP(B62, "kiid_ongoing_charge")</f>
        <v>Null parameter</v>
      </c>
      <c r="G62" s="14">
        <f t="shared" si="1"/>
        <v>0.3</v>
      </c>
    </row>
    <row r="63" spans="1:7" x14ac:dyDescent="0.25">
      <c r="A63" s="40" t="s">
        <v>211</v>
      </c>
      <c r="B63" s="85"/>
      <c r="C63" s="85"/>
      <c r="D63" s="100">
        <v>1E-3</v>
      </c>
      <c r="E63" s="85"/>
      <c r="F63" s="96" t="str">
        <f>_xll.MSDP(B63, "kiid_ongoing_charge")</f>
        <v>Null parameter</v>
      </c>
      <c r="G63" s="14">
        <f t="shared" si="1"/>
        <v>0.1</v>
      </c>
    </row>
    <row r="64" spans="1:7" x14ac:dyDescent="0.25">
      <c r="A64" s="40" t="s">
        <v>212</v>
      </c>
      <c r="B64" s="85"/>
      <c r="C64" s="85"/>
      <c r="D64" s="100">
        <v>1E-3</v>
      </c>
      <c r="E64" s="85"/>
      <c r="F64" s="96" t="str">
        <f>_xll.MSDP(B64, "kiid_ongoing_charge")</f>
        <v>Null parameter</v>
      </c>
      <c r="G64" s="14">
        <f t="shared" si="1"/>
        <v>0.1</v>
      </c>
    </row>
    <row r="65" spans="2:7" ht="15.75" thickBot="1" x14ac:dyDescent="0.3">
      <c r="B65" s="17" t="s">
        <v>18</v>
      </c>
      <c r="C65" s="7">
        <f>SUM(C2:C64)</f>
        <v>0</v>
      </c>
      <c r="D65" s="100"/>
      <c r="E65" s="85"/>
      <c r="F65" s="13"/>
      <c r="G65" s="14"/>
    </row>
    <row r="66" spans="2:7" ht="16.5" thickTop="1" thickBot="1" x14ac:dyDescent="0.3">
      <c r="C66" s="2"/>
      <c r="D66" s="16">
        <f>SUM($D$2:D65)</f>
        <v>0.93388985550000025</v>
      </c>
      <c r="E66" s="19"/>
      <c r="F66" s="45">
        <f xml:space="preserve"> SUMPRODUCT($D$2:D65,$F$2:F65)/100</f>
        <v>6.5013687229699994E-3</v>
      </c>
      <c r="G66" s="18"/>
    </row>
    <row r="67" spans="2:7" ht="15.75" thickTop="1" x14ac:dyDescent="0.25">
      <c r="C67" s="2"/>
      <c r="E67" s="6"/>
      <c r="F67" s="2"/>
    </row>
    <row r="68" spans="2:7" x14ac:dyDescent="0.25">
      <c r="E68" s="6"/>
      <c r="F68"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H9" sqref="H9"/>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155</v>
      </c>
    </row>
    <row r="2" spans="1:13" x14ac:dyDescent="0.25">
      <c r="A2" s="8" t="str">
        <f>LEFT(H21, 8) &amp; " RR " &amp; MID(H21, 10, 5)</f>
        <v>Margetts RR 4-5</v>
      </c>
      <c r="B2" s="9">
        <f>H7</f>
        <v>0.13</v>
      </c>
      <c r="C2" s="9">
        <f>H8</f>
        <v>0.05</v>
      </c>
      <c r="D2" s="9">
        <v>0</v>
      </c>
      <c r="E2" s="9">
        <f>H13</f>
        <v>7.0000000000000007E-2</v>
      </c>
      <c r="F2" s="9">
        <f>H14</f>
        <v>0.06</v>
      </c>
      <c r="G2" s="9">
        <f>H15</f>
        <v>0.05</v>
      </c>
      <c r="H2" s="9">
        <f>H11</f>
        <v>0.09</v>
      </c>
      <c r="I2" s="9">
        <f>H12</f>
        <v>0.25</v>
      </c>
      <c r="J2" s="9">
        <f>SUM(H9, H10)</f>
        <v>0.3</v>
      </c>
      <c r="L2" s="3">
        <f>SUM(B2:J2)</f>
        <v>1</v>
      </c>
      <c r="M2">
        <f>SUMPRODUCT(B2:J2,$B$4:$J$4)</f>
        <v>5.51</v>
      </c>
    </row>
    <row r="3" spans="1:13" x14ac:dyDescent="0.25">
      <c r="A3" s="8" t="str">
        <f>H27 &amp;" "&amp; H28</f>
        <v>Client Name Client Portfolio Type</v>
      </c>
      <c r="B3" s="9">
        <f>SUMIF('Portfolio holdings'!$E:$E, 'Portfolio Comparison'!B1, 'Portfolio holdings'!$D:$D)</f>
        <v>2.5999999999999999E-2</v>
      </c>
      <c r="C3" s="9">
        <f>SUMIF('Portfolio holdings'!$E:$E, 'Portfolio Comparison'!C1, 'Portfolio holdings'!$D:$D)</f>
        <v>0</v>
      </c>
      <c r="D3" s="9">
        <f>SUMIF('Portfolio holdings'!$E:$E, 'Portfolio Comparison'!D1, 'Portfolio holdings'!$D:$D)</f>
        <v>0</v>
      </c>
      <c r="E3" s="9">
        <f>SUMIF('Portfolio holdings'!$E:$E, 'Portfolio Comparison'!E1, 'Portfolio holdings'!$D:$D)</f>
        <v>6.9660083000000012E-2</v>
      </c>
      <c r="F3" s="9">
        <f>SUMIF('Portfolio holdings'!$E:$E, 'Portfolio Comparison'!F1, 'Portfolio holdings'!$D:$D)</f>
        <v>1.7635516E-2</v>
      </c>
      <c r="G3" s="9">
        <f>SUMIF('Portfolio holdings'!$E:$E, 'Portfolio Comparison'!G1, 'Portfolio holdings'!$D:$D)</f>
        <v>0.123972573</v>
      </c>
      <c r="H3" s="9">
        <f>SUMIF('Portfolio holdings'!$E:$E, 'Portfolio Comparison'!H1, 'Portfolio holdings'!$D:$D)</f>
        <v>9.3540309699999991E-2</v>
      </c>
      <c r="I3" s="9">
        <f>SUMIF('Portfolio holdings'!$E:$E, 'Portfolio Comparison'!I1, 'Portfolio holdings'!$D:$D)</f>
        <v>0.22874134169999999</v>
      </c>
      <c r="J3" s="9">
        <f>SUMIF('Portfolio holdings'!$E:$E, 'Portfolio Comparison'!J1, 'Portfolio holdings'!$D:$D)</f>
        <v>0.21534003210000002</v>
      </c>
      <c r="L3" s="3">
        <f>SUM(B3:J3)</f>
        <v>0.77488985550000011</v>
      </c>
      <c r="M3">
        <f>SUMPRODUCT(B3:J3,$B$4:$J$4)</f>
        <v>4.8720757546000009</v>
      </c>
    </row>
    <row r="4" spans="1:13" x14ac:dyDescent="0.25">
      <c r="A4" s="1" t="s">
        <v>139</v>
      </c>
      <c r="B4">
        <v>3</v>
      </c>
      <c r="C4">
        <v>1</v>
      </c>
      <c r="D4">
        <v>5</v>
      </c>
      <c r="E4">
        <v>8</v>
      </c>
      <c r="F4">
        <v>8</v>
      </c>
      <c r="G4">
        <v>8</v>
      </c>
      <c r="H4">
        <v>7</v>
      </c>
      <c r="I4">
        <v>6</v>
      </c>
      <c r="J4">
        <v>5</v>
      </c>
    </row>
    <row r="5" spans="1:13" ht="15.75" thickBot="1" x14ac:dyDescent="0.3"/>
    <row r="6" spans="1:13" ht="15.75" thickBot="1" x14ac:dyDescent="0.3">
      <c r="A6" s="1" t="s">
        <v>22</v>
      </c>
      <c r="B6" s="10">
        <f>SUM(B2:C2)</f>
        <v>0.18</v>
      </c>
      <c r="C6" s="11"/>
      <c r="D6" s="12" t="s">
        <v>23</v>
      </c>
      <c r="E6" s="10">
        <f>SUM(B3:C3)</f>
        <v>2.5999999999999999E-2</v>
      </c>
      <c r="F6" s="53"/>
      <c r="G6" s="52" t="s">
        <v>13</v>
      </c>
      <c r="H6" s="15" t="s">
        <v>21</v>
      </c>
    </row>
    <row r="7" spans="1:13" x14ac:dyDescent="0.25">
      <c r="A7" s="1" t="s">
        <v>24</v>
      </c>
      <c r="B7" s="10">
        <f>SUM(B2:D2)</f>
        <v>0.18</v>
      </c>
      <c r="C7" s="11"/>
      <c r="D7" s="12" t="s">
        <v>25</v>
      </c>
      <c r="E7" s="10">
        <f>SUM(B3:D3)</f>
        <v>2.5999999999999999E-2</v>
      </c>
      <c r="F7" s="53"/>
      <c r="G7" s="70" t="s">
        <v>5</v>
      </c>
      <c r="H7" s="42">
        <f>INDEX(Allocation!$A$1:$M$11,MATCH('Portfolio Comparison'!$G7,Allocation!$A$1:$A$11,0), MATCH('Portfolio Comparison'!$H$21,Allocation!$A$1:$M$1,0))</f>
        <v>0.13</v>
      </c>
    </row>
    <row r="8" spans="1:13" x14ac:dyDescent="0.25">
      <c r="A8" s="1" t="s">
        <v>26</v>
      </c>
      <c r="B8" s="10">
        <f>SUM(H2:J2)</f>
        <v>0.6399999999999999</v>
      </c>
      <c r="C8" s="11"/>
      <c r="D8" s="12" t="s">
        <v>27</v>
      </c>
      <c r="E8" s="10">
        <f>SUM(H3:J3)</f>
        <v>0.53762168350000006</v>
      </c>
      <c r="F8" s="53"/>
      <c r="G8" s="70" t="s">
        <v>2</v>
      </c>
      <c r="H8" s="42">
        <f>INDEX(Allocation!$A$1:$M$11,MATCH('Portfolio Comparison'!$G8,Allocation!$A$1:$A$11,0), MATCH('Portfolio Comparison'!$H$21,Allocation!$A$1:$M$1,0))</f>
        <v>0.05</v>
      </c>
    </row>
    <row r="9" spans="1:13" x14ac:dyDescent="0.25">
      <c r="A9" s="1" t="s">
        <v>28</v>
      </c>
      <c r="B9" s="10">
        <f>SUM(E2:G2)</f>
        <v>0.18</v>
      </c>
      <c r="C9" s="11"/>
      <c r="D9" s="12" t="s">
        <v>29</v>
      </c>
      <c r="E9" s="10">
        <f>SUM(E3:G3)</f>
        <v>0.21126817200000003</v>
      </c>
      <c r="F9" s="53"/>
      <c r="G9" s="70" t="s">
        <v>56</v>
      </c>
      <c r="H9" s="42">
        <f>INDEX(Allocation!$A$1:$M$11,MATCH('Portfolio Comparison'!$G9,Allocation!$A$1:$A$11,0), MATCH('Portfolio Comparison'!$H$21,Allocation!$A$1:$M$1,0))</f>
        <v>0.05</v>
      </c>
    </row>
    <row r="10" spans="1:13" x14ac:dyDescent="0.25">
      <c r="A10" s="1" t="s">
        <v>15</v>
      </c>
      <c r="B10" s="10">
        <f>SUM(B8:B9)</f>
        <v>0.81999999999999984</v>
      </c>
      <c r="C10" s="11"/>
      <c r="D10" s="12" t="s">
        <v>19</v>
      </c>
      <c r="E10" s="10">
        <f>SUM(E8:E9)</f>
        <v>0.74888985550000009</v>
      </c>
      <c r="F10" s="53"/>
      <c r="G10" s="70" t="s">
        <v>12</v>
      </c>
      <c r="H10" s="42">
        <f>INDEX(Allocation!$A$1:$M$11,MATCH('Portfolio Comparison'!$G10,Allocation!$A$1:$A$11,0), MATCH('Portfolio Comparison'!$H$21,Allocation!$A$1:$M$1,0))</f>
        <v>0.25</v>
      </c>
      <c r="J10" s="40"/>
    </row>
    <row r="11" spans="1:13" x14ac:dyDescent="0.25">
      <c r="B11" s="9"/>
      <c r="F11" s="53"/>
      <c r="G11" s="70" t="s">
        <v>10</v>
      </c>
      <c r="H11" s="42">
        <f>INDEX(Allocation!$A$1:$M$11,MATCH('Portfolio Comparison'!$G11,Allocation!$A$1:$A$11,0), MATCH('Portfolio Comparison'!$H$21,Allocation!$A$1:$M$1,0))</f>
        <v>0.09</v>
      </c>
    </row>
    <row r="12" spans="1:13" x14ac:dyDescent="0.25">
      <c r="B12" s="9"/>
      <c r="F12" s="53"/>
      <c r="G12" s="70" t="s">
        <v>11</v>
      </c>
      <c r="H12" s="42">
        <f>INDEX(Allocation!$A$1:$M$11,MATCH('Portfolio Comparison'!$G12,Allocation!$A$1:$A$11,0), MATCH('Portfolio Comparison'!$H$21,Allocation!$A$1:$M$1,0))</f>
        <v>0.25</v>
      </c>
    </row>
    <row r="13" spans="1:13" x14ac:dyDescent="0.25">
      <c r="A13" s="9"/>
      <c r="B13" s="1"/>
      <c r="F13" s="53"/>
      <c r="G13" s="70" t="s">
        <v>7</v>
      </c>
      <c r="H13" s="42">
        <f>INDEX(Allocation!$A$1:$M$11,MATCH('Portfolio Comparison'!$G13,Allocation!$A$1:$A$11,0), MATCH('Portfolio Comparison'!$H$21,Allocation!$A$1:$M$1,0))</f>
        <v>7.0000000000000007E-2</v>
      </c>
    </row>
    <row r="14" spans="1:13" x14ac:dyDescent="0.25">
      <c r="A14" s="9"/>
      <c r="B14" s="1"/>
      <c r="C14" s="3"/>
      <c r="F14" s="53"/>
      <c r="G14" s="70" t="s">
        <v>8</v>
      </c>
      <c r="H14" s="42">
        <f>INDEX(Allocation!$A$1:$M$11,MATCH('Portfolio Comparison'!$G14,Allocation!$A$1:$A$11,0), MATCH('Portfolio Comparison'!$H$21,Allocation!$A$1:$M$1,0))</f>
        <v>0.06</v>
      </c>
    </row>
    <row r="15" spans="1:13" x14ac:dyDescent="0.25">
      <c r="A15" s="9"/>
      <c r="B15" s="1"/>
      <c r="F15" s="53"/>
      <c r="G15" s="70" t="s">
        <v>9</v>
      </c>
      <c r="H15" s="42">
        <f>INDEX(Allocation!$A$1:$M$11,MATCH('Portfolio Comparison'!$G15,Allocation!$A$1:$A$11,0), MATCH('Portfolio Comparison'!$H$21,Allocation!$A$1:$M$1,0))</f>
        <v>0.05</v>
      </c>
    </row>
    <row r="16" spans="1:13" ht="15.75" thickBot="1" x14ac:dyDescent="0.3">
      <c r="A16" s="9"/>
      <c r="B16" s="1"/>
      <c r="F16" s="53"/>
      <c r="G16" s="71" t="s">
        <v>17</v>
      </c>
      <c r="H16" s="43">
        <f>INDEX(Allocation!$A$1:$M$11,MATCH('Portfolio Comparison'!$G16,Allocation!$A$1:$A$11,0), MATCH('Portfolio Comparison'!$H$21,Allocation!$A$1:$M$1,0))</f>
        <v>0</v>
      </c>
    </row>
    <row r="17" spans="1:11" ht="15.75" thickBot="1" x14ac:dyDescent="0.3">
      <c r="A17" s="9"/>
      <c r="B17" s="1"/>
    </row>
    <row r="18" spans="1:11" ht="15.75" thickBot="1" x14ac:dyDescent="0.3">
      <c r="A18" s="9"/>
      <c r="B18" s="1"/>
      <c r="G18" s="41" t="s">
        <v>59</v>
      </c>
      <c r="H18" s="39"/>
    </row>
    <row r="19" spans="1:11" x14ac:dyDescent="0.25">
      <c r="A19"/>
      <c r="B19" s="1"/>
      <c r="G19" s="32" t="s">
        <v>53</v>
      </c>
      <c r="H19" s="58">
        <f ca="1">TODAY()</f>
        <v>45051</v>
      </c>
    </row>
    <row r="20" spans="1:11" x14ac:dyDescent="0.25">
      <c r="A20" s="1" t="str">
        <f>"Portfolio Allocations:"&amp;CHAR(10)&amp; A3 &amp;" against "&amp;A2</f>
        <v>Portfolio Allocations:
Client Name Client Portfolio Type against Margetts RR 4-5</v>
      </c>
      <c r="B20" s="1"/>
      <c r="F20" s="53"/>
      <c r="G20" s="57" t="s">
        <v>78</v>
      </c>
      <c r="H20" s="59">
        <v>44985</v>
      </c>
    </row>
    <row r="21" spans="1:11" x14ac:dyDescent="0.25">
      <c r="B21" s="1"/>
      <c r="G21" s="33" t="s">
        <v>54</v>
      </c>
      <c r="H21" s="60" t="s">
        <v>35</v>
      </c>
      <c r="J21" s="3"/>
    </row>
    <row r="22" spans="1:11" x14ac:dyDescent="0.25">
      <c r="B22" s="1"/>
      <c r="G22" s="37" t="s">
        <v>55</v>
      </c>
      <c r="H22" s="60" t="s">
        <v>46</v>
      </c>
      <c r="K22" s="44"/>
    </row>
    <row r="23" spans="1:11" x14ac:dyDescent="0.25">
      <c r="B23" s="1"/>
      <c r="G23" s="37" t="s">
        <v>63</v>
      </c>
      <c r="H23" s="61">
        <f>INDEX('Price Lookup'!A1:M4,MATCH('Portfolio Comparison'!$H$22,'Price Lookup'!$A$1:$A$4,0),MATCH('Portfolio Comparison'!$H$21,'Price Lookup'!$A$1:$M$1,0))</f>
        <v>1.2465E-2</v>
      </c>
    </row>
    <row r="24" spans="1:11" x14ac:dyDescent="0.25">
      <c r="A24"/>
      <c r="B24" s="1"/>
      <c r="G24" s="37" t="s">
        <v>60</v>
      </c>
      <c r="H24" s="62">
        <v>0</v>
      </c>
    </row>
    <row r="25" spans="1:11" x14ac:dyDescent="0.25">
      <c r="A25"/>
      <c r="B25" s="1"/>
      <c r="G25" s="37" t="s">
        <v>61</v>
      </c>
      <c r="H25" s="62" cm="1">
        <f t="array" ref="H25">LOOKUP(2,1/('Portfolio holdings'!F:F&lt;&gt;""),'Portfolio holdings'!F:F)</f>
        <v>6.5013687229699994E-3</v>
      </c>
      <c r="I25" s="40"/>
    </row>
    <row r="26" spans="1:11" x14ac:dyDescent="0.25">
      <c r="A26" s="9"/>
      <c r="B26" s="1"/>
      <c r="G26" s="37" t="s">
        <v>62</v>
      </c>
      <c r="H26" s="63">
        <f>SUM(H24:H25)</f>
        <v>6.5013687229699994E-3</v>
      </c>
    </row>
    <row r="27" spans="1:11" x14ac:dyDescent="0.25">
      <c r="A27"/>
      <c r="B27" s="1"/>
      <c r="G27" s="37" t="s">
        <v>57</v>
      </c>
      <c r="H27" s="64" t="s">
        <v>57</v>
      </c>
    </row>
    <row r="28" spans="1:11" ht="15.75" thickBot="1" x14ac:dyDescent="0.3">
      <c r="A28" s="9"/>
      <c r="B28" s="1"/>
      <c r="G28" s="38" t="s">
        <v>58</v>
      </c>
      <c r="H28" s="65" t="s">
        <v>58</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workbookViewId="0">
      <selection activeCell="A5" sqref="A5"/>
    </sheetView>
  </sheetViews>
  <sheetFormatPr defaultRowHeight="15" x14ac:dyDescent="0.25"/>
  <cols>
    <col min="1" max="1" width="15.140625" bestFit="1" customWidth="1"/>
    <col min="2" max="2" width="17.42578125" bestFit="1" customWidth="1"/>
  </cols>
  <sheetData>
    <row r="1" spans="1:3" ht="15.75" thickBot="1" x14ac:dyDescent="0.3">
      <c r="A1" s="67" t="s">
        <v>70</v>
      </c>
      <c r="B1" s="68" t="s">
        <v>68</v>
      </c>
      <c r="C1" s="69" t="s">
        <v>69</v>
      </c>
    </row>
    <row r="2" spans="1:3" x14ac:dyDescent="0.25">
      <c r="A2" s="54">
        <v>5</v>
      </c>
      <c r="B2" s="78"/>
      <c r="C2" s="79"/>
    </row>
    <row r="3" spans="1:3" x14ac:dyDescent="0.25">
      <c r="A3" s="54">
        <v>3</v>
      </c>
      <c r="B3" s="78"/>
      <c r="C3" s="79"/>
    </row>
    <row r="4" spans="1:3" x14ac:dyDescent="0.25">
      <c r="A4" s="54">
        <v>1</v>
      </c>
      <c r="B4" s="78"/>
      <c r="C4" s="79"/>
    </row>
    <row r="5" spans="1:3" ht="15.75" thickBot="1" x14ac:dyDescent="0.3">
      <c r="A5" s="54" t="s">
        <v>71</v>
      </c>
      <c r="B5" s="78"/>
      <c r="C5" s="79"/>
    </row>
    <row r="6" spans="1:3" ht="15.75" thickBot="1" x14ac:dyDescent="0.3">
      <c r="A6" s="82" t="s">
        <v>147</v>
      </c>
      <c r="B6" s="83"/>
      <c r="C6" s="84"/>
    </row>
    <row r="7" spans="1:3" x14ac:dyDescent="0.25">
      <c r="A7" s="54">
        <v>2018</v>
      </c>
      <c r="B7" s="78"/>
      <c r="C7" s="79"/>
    </row>
    <row r="8" spans="1:3" x14ac:dyDescent="0.25">
      <c r="A8" s="54">
        <v>2019</v>
      </c>
      <c r="B8" s="78"/>
      <c r="C8" s="79"/>
    </row>
    <row r="9" spans="1:3" x14ac:dyDescent="0.25">
      <c r="A9" s="54">
        <v>2020</v>
      </c>
      <c r="B9" s="78"/>
      <c r="C9" s="79"/>
    </row>
    <row r="10" spans="1:3" x14ac:dyDescent="0.25">
      <c r="A10" s="54">
        <v>2021</v>
      </c>
      <c r="B10" s="78"/>
      <c r="C10" s="79"/>
    </row>
    <row r="11" spans="1:3" x14ac:dyDescent="0.25">
      <c r="A11" s="54">
        <v>2022</v>
      </c>
      <c r="B11" s="78"/>
      <c r="C11" s="79"/>
    </row>
    <row r="12" spans="1:3" ht="15.75" thickBot="1" x14ac:dyDescent="0.3">
      <c r="A12" s="55" t="s">
        <v>177</v>
      </c>
      <c r="B12" s="80"/>
      <c r="C12" s="8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4"/>
      <c r="B1" s="21" t="s">
        <v>30</v>
      </c>
      <c r="C1" s="21" t="s">
        <v>31</v>
      </c>
      <c r="D1" s="21" t="s">
        <v>32</v>
      </c>
      <c r="E1" s="21" t="s">
        <v>33</v>
      </c>
      <c r="F1" s="21" t="s">
        <v>34</v>
      </c>
      <c r="G1" s="21" t="s">
        <v>35</v>
      </c>
      <c r="H1" s="21" t="s">
        <v>36</v>
      </c>
      <c r="I1" s="21" t="s">
        <v>37</v>
      </c>
      <c r="J1" s="21" t="s">
        <v>38</v>
      </c>
      <c r="K1" s="21" t="s">
        <v>39</v>
      </c>
      <c r="L1" s="21" t="s">
        <v>40</v>
      </c>
      <c r="M1" s="22" t="s">
        <v>41</v>
      </c>
    </row>
    <row r="2" spans="1:13" x14ac:dyDescent="0.25">
      <c r="A2" s="35" t="s">
        <v>5</v>
      </c>
      <c r="B2" s="3">
        <v>0.3</v>
      </c>
      <c r="C2" s="3">
        <v>0.4</v>
      </c>
      <c r="D2" s="3">
        <v>0.32</v>
      </c>
      <c r="E2" s="3">
        <v>0.25</v>
      </c>
      <c r="F2" s="3">
        <v>0.19</v>
      </c>
      <c r="G2" s="3">
        <v>0.13</v>
      </c>
      <c r="H2" s="3">
        <v>0.08</v>
      </c>
      <c r="I2" s="3">
        <v>0.06</v>
      </c>
      <c r="J2" s="3">
        <v>0.04</v>
      </c>
      <c r="K2" s="3">
        <v>0.02</v>
      </c>
      <c r="L2" s="3"/>
      <c r="M2" s="27"/>
    </row>
    <row r="3" spans="1:13" x14ac:dyDescent="0.25">
      <c r="A3" s="35" t="s">
        <v>2</v>
      </c>
      <c r="B3" s="3">
        <v>0.33</v>
      </c>
      <c r="C3" s="3">
        <v>0.1</v>
      </c>
      <c r="D3" s="3">
        <v>0.08</v>
      </c>
      <c r="E3" s="3">
        <v>7.0000000000000007E-2</v>
      </c>
      <c r="F3" s="3">
        <v>0.06</v>
      </c>
      <c r="G3" s="3">
        <v>0.05</v>
      </c>
      <c r="H3" s="3">
        <v>0.04</v>
      </c>
      <c r="I3" s="3">
        <v>0.04</v>
      </c>
      <c r="J3" s="3">
        <v>0.04</v>
      </c>
      <c r="K3" s="3">
        <v>0.04</v>
      </c>
      <c r="L3" s="3">
        <v>0.04</v>
      </c>
      <c r="M3" s="27">
        <v>0.04</v>
      </c>
    </row>
    <row r="4" spans="1:13" x14ac:dyDescent="0.25">
      <c r="A4" s="35" t="s">
        <v>56</v>
      </c>
      <c r="B4" s="3">
        <v>0.37</v>
      </c>
      <c r="C4" s="3">
        <v>0.5</v>
      </c>
      <c r="D4" s="3">
        <v>0.34</v>
      </c>
      <c r="E4" s="3">
        <v>0.25</v>
      </c>
      <c r="F4" s="3">
        <v>0.15</v>
      </c>
      <c r="G4" s="3">
        <v>0.05</v>
      </c>
      <c r="H4" s="3"/>
      <c r="I4" s="3"/>
      <c r="J4" s="3"/>
      <c r="K4" s="3"/>
      <c r="L4" s="3"/>
      <c r="M4" s="27"/>
    </row>
    <row r="5" spans="1:13" x14ac:dyDescent="0.25">
      <c r="A5" s="35" t="s">
        <v>12</v>
      </c>
      <c r="D5" s="3">
        <v>0.11</v>
      </c>
      <c r="E5" s="3">
        <v>0.17</v>
      </c>
      <c r="F5" s="3">
        <v>0.19</v>
      </c>
      <c r="G5" s="3">
        <v>0.25</v>
      </c>
      <c r="H5" s="3">
        <v>0.25</v>
      </c>
      <c r="I5" s="3">
        <v>0.2</v>
      </c>
      <c r="J5" s="3">
        <v>0.16</v>
      </c>
      <c r="K5" s="3">
        <v>0.11</v>
      </c>
      <c r="L5" s="3">
        <v>0.06</v>
      </c>
      <c r="M5" s="27">
        <v>0.04</v>
      </c>
    </row>
    <row r="6" spans="1:13" x14ac:dyDescent="0.25">
      <c r="A6" s="35" t="s">
        <v>10</v>
      </c>
      <c r="B6" s="3"/>
      <c r="C6" s="3"/>
      <c r="D6" s="3">
        <v>0.03</v>
      </c>
      <c r="E6" s="3">
        <v>0.05</v>
      </c>
      <c r="F6" s="3">
        <v>7.0000000000000007E-2</v>
      </c>
      <c r="G6" s="3">
        <v>0.09</v>
      </c>
      <c r="H6" s="3">
        <v>0.11</v>
      </c>
      <c r="I6" s="3">
        <v>0.11</v>
      </c>
      <c r="J6" s="3">
        <v>0.11</v>
      </c>
      <c r="K6" s="3">
        <v>0.1</v>
      </c>
      <c r="L6" s="3">
        <v>0.09</v>
      </c>
      <c r="M6" s="27">
        <v>7.0000000000000007E-2</v>
      </c>
    </row>
    <row r="7" spans="1:13" x14ac:dyDescent="0.25">
      <c r="A7" s="35" t="s">
        <v>11</v>
      </c>
      <c r="B7" s="3"/>
      <c r="C7" s="3"/>
      <c r="D7" s="3">
        <v>0.08</v>
      </c>
      <c r="E7" s="3">
        <v>0.14000000000000001</v>
      </c>
      <c r="F7" s="3">
        <v>0.19</v>
      </c>
      <c r="G7" s="3">
        <v>0.25</v>
      </c>
      <c r="H7" s="3">
        <v>0.31</v>
      </c>
      <c r="I7" s="3">
        <v>0.28000000000000003</v>
      </c>
      <c r="J7" s="3">
        <v>0.28000000000000003</v>
      </c>
      <c r="K7" s="3">
        <v>0.27</v>
      </c>
      <c r="L7" s="3">
        <v>0.24</v>
      </c>
      <c r="M7" s="27">
        <v>0.17</v>
      </c>
    </row>
    <row r="8" spans="1:13" x14ac:dyDescent="0.25">
      <c r="A8" s="35" t="s">
        <v>7</v>
      </c>
      <c r="B8" s="3"/>
      <c r="C8" s="3"/>
      <c r="D8" s="3">
        <v>0.01</v>
      </c>
      <c r="E8" s="3">
        <v>0.02</v>
      </c>
      <c r="F8" s="3">
        <v>0.06</v>
      </c>
      <c r="G8" s="3">
        <v>7.0000000000000007E-2</v>
      </c>
      <c r="H8" s="3">
        <v>0.08</v>
      </c>
      <c r="I8" s="3">
        <v>0.13</v>
      </c>
      <c r="J8" s="3">
        <v>0.16</v>
      </c>
      <c r="K8" s="3">
        <v>0.21</v>
      </c>
      <c r="L8" s="3">
        <v>0.27</v>
      </c>
      <c r="M8" s="27">
        <v>0.33</v>
      </c>
    </row>
    <row r="9" spans="1:13" x14ac:dyDescent="0.25">
      <c r="A9" s="35" t="s">
        <v>8</v>
      </c>
      <c r="B9" s="3"/>
      <c r="C9" s="3"/>
      <c r="D9" s="3">
        <v>0.01</v>
      </c>
      <c r="E9" s="3">
        <v>0.02</v>
      </c>
      <c r="F9" s="3">
        <v>0.05</v>
      </c>
      <c r="G9" s="3">
        <v>0.06</v>
      </c>
      <c r="H9" s="3">
        <v>7.0000000000000007E-2</v>
      </c>
      <c r="I9" s="3">
        <v>0.12</v>
      </c>
      <c r="J9" s="3">
        <v>0.15</v>
      </c>
      <c r="K9" s="3">
        <v>0.2</v>
      </c>
      <c r="L9" s="3">
        <v>0.26</v>
      </c>
      <c r="M9" s="27">
        <v>0.32</v>
      </c>
    </row>
    <row r="10" spans="1:13" x14ac:dyDescent="0.25">
      <c r="A10" s="35" t="s">
        <v>9</v>
      </c>
      <c r="B10" s="36"/>
      <c r="C10" s="3"/>
      <c r="D10" s="3">
        <v>0.02</v>
      </c>
      <c r="E10" s="3">
        <v>0.03</v>
      </c>
      <c r="F10" s="3">
        <v>0.04</v>
      </c>
      <c r="G10" s="3">
        <v>0.05</v>
      </c>
      <c r="H10" s="3">
        <v>0.06</v>
      </c>
      <c r="I10" s="3">
        <v>0.06</v>
      </c>
      <c r="J10" s="3">
        <v>0.06</v>
      </c>
      <c r="K10" s="3">
        <v>0.05</v>
      </c>
      <c r="L10" s="3">
        <v>0.04</v>
      </c>
      <c r="M10" s="27">
        <v>0.03</v>
      </c>
    </row>
    <row r="11" spans="1:13" ht="15.75" thickBot="1" x14ac:dyDescent="0.3">
      <c r="A11" s="35" t="s">
        <v>17</v>
      </c>
      <c r="B11" s="28"/>
      <c r="C11" s="29"/>
      <c r="D11" s="29"/>
      <c r="E11" s="29"/>
      <c r="F11" s="29"/>
      <c r="G11" s="29"/>
      <c r="H11" s="29"/>
      <c r="I11" s="29"/>
      <c r="J11" s="29"/>
      <c r="K11" s="29"/>
      <c r="L11" s="29"/>
      <c r="M11"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0"/>
      <c r="B1" s="21" t="s">
        <v>30</v>
      </c>
      <c r="C1" s="21" t="s">
        <v>31</v>
      </c>
      <c r="D1" s="21" t="s">
        <v>32</v>
      </c>
      <c r="E1" s="21" t="s">
        <v>33</v>
      </c>
      <c r="F1" s="21" t="s">
        <v>34</v>
      </c>
      <c r="G1" s="21" t="s">
        <v>35</v>
      </c>
      <c r="H1" s="21" t="s">
        <v>36</v>
      </c>
      <c r="I1" s="21" t="s">
        <v>37</v>
      </c>
      <c r="J1" s="21" t="s">
        <v>38</v>
      </c>
      <c r="K1" s="21" t="s">
        <v>39</v>
      </c>
      <c r="L1" s="21" t="s">
        <v>40</v>
      </c>
      <c r="M1" s="22" t="s">
        <v>41</v>
      </c>
      <c r="O1" s="23" t="s">
        <v>42</v>
      </c>
      <c r="P1" s="22" t="s">
        <v>43</v>
      </c>
      <c r="Q1" s="22" t="s">
        <v>44</v>
      </c>
      <c r="R1" s="22" t="s">
        <v>45</v>
      </c>
    </row>
    <row r="2" spans="1:18" x14ac:dyDescent="0.25">
      <c r="A2" s="24"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5">
        <v>1.3100000000000001E-2</v>
      </c>
      <c r="O2" s="24" t="s">
        <v>2</v>
      </c>
      <c r="P2" s="26">
        <v>0</v>
      </c>
      <c r="Q2" s="26">
        <v>0</v>
      </c>
      <c r="R2" s="26">
        <v>0</v>
      </c>
    </row>
    <row r="3" spans="1:18" x14ac:dyDescent="0.25">
      <c r="A3" s="24"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7">
        <v>9.1000000000000004E-3</v>
      </c>
      <c r="O3" s="24" t="s">
        <v>48</v>
      </c>
      <c r="P3" s="26">
        <v>1.21E-2</v>
      </c>
      <c r="Q3" s="26">
        <v>8.0999999999999996E-3</v>
      </c>
      <c r="R3" s="26">
        <v>1.9900000000000001E-2</v>
      </c>
    </row>
    <row r="4" spans="1:18" ht="15.75" thickBot="1" x14ac:dyDescent="0.3">
      <c r="A4" s="23" t="s">
        <v>49</v>
      </c>
      <c r="B4" s="29">
        <v>1.4925000000000001E-2</v>
      </c>
      <c r="C4" s="29">
        <v>1.9900000000000001E-2</v>
      </c>
      <c r="D4" s="29">
        <v>1.9990000000000001E-2</v>
      </c>
      <c r="E4" s="29">
        <v>2.0060000000000001E-2</v>
      </c>
      <c r="F4" s="29">
        <v>2.0194999999999998E-2</v>
      </c>
      <c r="G4" s="29">
        <v>2.0264999999999998E-2</v>
      </c>
      <c r="H4" s="29">
        <v>2.0354999999999998E-2</v>
      </c>
      <c r="I4" s="29">
        <v>2.0459999999999999E-2</v>
      </c>
      <c r="J4" s="29">
        <v>2.0539999999999999E-2</v>
      </c>
      <c r="K4" s="29">
        <v>2.0670000000000001E-2</v>
      </c>
      <c r="L4" s="29">
        <v>2.0799999999999999E-2</v>
      </c>
      <c r="M4" s="30">
        <v>2.0899999999999998E-2</v>
      </c>
      <c r="O4" s="24" t="s">
        <v>50</v>
      </c>
      <c r="P4" s="26">
        <v>1.23E-2</v>
      </c>
      <c r="Q4" s="26">
        <v>8.3000000000000001E-3</v>
      </c>
      <c r="R4" s="26">
        <v>2.01E-2</v>
      </c>
    </row>
    <row r="5" spans="1:18" x14ac:dyDescent="0.25">
      <c r="O5" s="24" t="s">
        <v>51</v>
      </c>
      <c r="P5" s="26">
        <v>1.26E-2</v>
      </c>
      <c r="Q5" s="26">
        <v>8.6E-3</v>
      </c>
      <c r="R5" s="26">
        <v>2.0400000000000001E-2</v>
      </c>
    </row>
    <row r="6" spans="1:18" ht="15.75" thickBot="1" x14ac:dyDescent="0.3">
      <c r="O6" s="23" t="s">
        <v>52</v>
      </c>
      <c r="P6" s="31">
        <v>1.3100000000000001E-2</v>
      </c>
      <c r="Q6" s="31">
        <v>9.1000000000000004E-3</v>
      </c>
      <c r="R6" s="31">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RowHeight="15" x14ac:dyDescent="0.25"/>
  <cols>
    <col min="1" max="1" width="59.5703125" style="48" customWidth="1"/>
    <col min="2" max="2" width="29.140625" style="48" bestFit="1" customWidth="1"/>
    <col min="3" max="16384" width="9.140625" style="48"/>
  </cols>
  <sheetData>
    <row r="1" spans="1:2" ht="15.75" customHeight="1" thickBot="1" x14ac:dyDescent="0.3">
      <c r="A1" s="56" t="s">
        <v>73</v>
      </c>
      <c r="B1" s="56" t="s">
        <v>72</v>
      </c>
    </row>
    <row r="2" spans="1:2" ht="15.75" customHeight="1" x14ac:dyDescent="0.25">
      <c r="A2" s="47" t="s">
        <v>65</v>
      </c>
      <c r="B2" s="48" t="s">
        <v>74</v>
      </c>
    </row>
    <row r="3" spans="1:2" x14ac:dyDescent="0.25">
      <c r="A3" s="48" t="s">
        <v>74</v>
      </c>
      <c r="B3" s="48" t="s">
        <v>75</v>
      </c>
    </row>
    <row r="4" spans="1:2" ht="15.75" customHeight="1" x14ac:dyDescent="0.25">
      <c r="A4" s="49" t="s">
        <v>148</v>
      </c>
      <c r="B4" s="48" t="s">
        <v>76</v>
      </c>
    </row>
    <row r="5" spans="1:2" x14ac:dyDescent="0.25">
      <c r="A5" s="48" t="s">
        <v>75</v>
      </c>
      <c r="B5" s="48" t="s">
        <v>77</v>
      </c>
    </row>
    <row r="6" spans="1:2" ht="15.75" customHeight="1" x14ac:dyDescent="0.25">
      <c r="A6" s="47" t="s">
        <v>149</v>
      </c>
      <c r="B6" s="48" t="s">
        <v>80</v>
      </c>
    </row>
    <row r="7" spans="1:2" x14ac:dyDescent="0.25">
      <c r="A7" s="48" t="s">
        <v>74</v>
      </c>
    </row>
    <row r="8" spans="1:2" ht="45" customHeight="1" x14ac:dyDescent="0.25">
      <c r="A8" s="50" t="s">
        <v>163</v>
      </c>
    </row>
    <row r="9" spans="1:2" x14ac:dyDescent="0.25">
      <c r="A9" s="48" t="s">
        <v>75</v>
      </c>
    </row>
    <row r="10" spans="1:2" ht="63" customHeight="1" x14ac:dyDescent="0.25">
      <c r="A10" s="51" t="s">
        <v>179</v>
      </c>
    </row>
    <row r="11" spans="1:2" x14ac:dyDescent="0.25">
      <c r="A11" s="48" t="s">
        <v>76</v>
      </c>
    </row>
    <row r="12" spans="1:2" ht="47.25" customHeight="1" x14ac:dyDescent="0.25">
      <c r="A12" s="47" t="s">
        <v>66</v>
      </c>
    </row>
    <row r="13" spans="1:2" x14ac:dyDescent="0.25">
      <c r="A13" s="48" t="s">
        <v>77</v>
      </c>
    </row>
    <row r="14" spans="1:2" ht="78.75" customHeight="1" x14ac:dyDescent="0.25">
      <c r="A14" s="47" t="s">
        <v>79</v>
      </c>
    </row>
    <row r="15" spans="1:2" x14ac:dyDescent="0.25">
      <c r="A15" s="48" t="s">
        <v>80</v>
      </c>
    </row>
    <row r="16" spans="1:2" x14ac:dyDescent="0.25">
      <c r="A16" s="48"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6" t="s">
        <v>82</v>
      </c>
      <c r="B1" s="56" t="s">
        <v>72</v>
      </c>
    </row>
    <row r="2" spans="1:6" x14ac:dyDescent="0.25">
      <c r="A2" s="48" t="s">
        <v>74</v>
      </c>
      <c r="B2" s="48" t="s">
        <v>74</v>
      </c>
      <c r="F2" s="48"/>
    </row>
    <row r="3" spans="1:6" x14ac:dyDescent="0.25">
      <c r="A3" s="48" t="s">
        <v>164</v>
      </c>
      <c r="B3" s="48" t="s">
        <v>75</v>
      </c>
      <c r="F3" s="48"/>
    </row>
    <row r="4" spans="1:6" x14ac:dyDescent="0.25">
      <c r="A4" s="48" t="s">
        <v>75</v>
      </c>
      <c r="B4" s="48" t="s">
        <v>76</v>
      </c>
      <c r="F4" s="48"/>
    </row>
    <row r="5" spans="1:6" x14ac:dyDescent="0.25">
      <c r="A5" s="48" t="s">
        <v>76</v>
      </c>
      <c r="B5" s="48" t="s">
        <v>77</v>
      </c>
    </row>
    <row r="6" spans="1:6" ht="47.25" customHeight="1" x14ac:dyDescent="0.25">
      <c r="A6" s="47" t="s">
        <v>83</v>
      </c>
      <c r="B6" s="48" t="s">
        <v>80</v>
      </c>
    </row>
    <row r="7" spans="1:6" x14ac:dyDescent="0.25">
      <c r="A7" s="48" t="s">
        <v>91</v>
      </c>
      <c r="B7" s="48" t="s">
        <v>91</v>
      </c>
    </row>
    <row r="8" spans="1:6" ht="15.75" customHeight="1" x14ac:dyDescent="0.25">
      <c r="A8" s="47" t="s">
        <v>124</v>
      </c>
      <c r="B8" t="s">
        <v>103</v>
      </c>
    </row>
    <row r="9" spans="1:6" x14ac:dyDescent="0.25">
      <c r="A9" t="s">
        <v>103</v>
      </c>
      <c r="B9" s="48" t="s">
        <v>92</v>
      </c>
    </row>
    <row r="10" spans="1:6" x14ac:dyDescent="0.25">
      <c r="A10" t="s">
        <v>97</v>
      </c>
      <c r="B10" s="48" t="s">
        <v>93</v>
      </c>
    </row>
    <row r="11" spans="1:6" x14ac:dyDescent="0.25">
      <c r="A11" s="48" t="s">
        <v>75</v>
      </c>
      <c r="B11" t="s">
        <v>101</v>
      </c>
    </row>
    <row r="12" spans="1:6" x14ac:dyDescent="0.25">
      <c r="A12" s="48" t="s">
        <v>87</v>
      </c>
      <c r="B12" s="48" t="s">
        <v>94</v>
      </c>
    </row>
    <row r="13" spans="1:6" x14ac:dyDescent="0.25">
      <c r="A13" s="48" t="s">
        <v>92</v>
      </c>
      <c r="B13" s="48" t="s">
        <v>95</v>
      </c>
    </row>
    <row r="14" spans="1:6" x14ac:dyDescent="0.25">
      <c r="A14" s="48" t="s">
        <v>84</v>
      </c>
      <c r="B14" t="s">
        <v>102</v>
      </c>
    </row>
    <row r="15" spans="1:6" x14ac:dyDescent="0.25">
      <c r="A15" s="48" t="s">
        <v>76</v>
      </c>
      <c r="B15" s="48" t="s">
        <v>96</v>
      </c>
    </row>
    <row r="16" spans="1:6" ht="47.25" customHeight="1" x14ac:dyDescent="0.25">
      <c r="A16" s="47" t="s">
        <v>85</v>
      </c>
      <c r="B16" t="s">
        <v>107</v>
      </c>
    </row>
    <row r="17" spans="1:2" x14ac:dyDescent="0.25">
      <c r="A17" s="48" t="s">
        <v>74</v>
      </c>
      <c r="B17" t="s">
        <v>109</v>
      </c>
    </row>
    <row r="18" spans="1:2" x14ac:dyDescent="0.25">
      <c r="A18" s="50" t="s">
        <v>150</v>
      </c>
      <c r="B18" t="s">
        <v>111</v>
      </c>
    </row>
    <row r="19" spans="1:2" x14ac:dyDescent="0.25">
      <c r="A19" s="48" t="s">
        <v>93</v>
      </c>
      <c r="B19" t="s">
        <v>114</v>
      </c>
    </row>
    <row r="20" spans="1:2" ht="15.75" customHeight="1" x14ac:dyDescent="0.25">
      <c r="A20" s="46" t="s">
        <v>86</v>
      </c>
      <c r="B20" t="s">
        <v>154</v>
      </c>
    </row>
    <row r="21" spans="1:2" x14ac:dyDescent="0.25">
      <c r="A21" s="48" t="s">
        <v>75</v>
      </c>
    </row>
    <row r="22" spans="1:2" ht="15.75" customHeight="1" x14ac:dyDescent="0.25">
      <c r="A22" s="46" t="s">
        <v>156</v>
      </c>
    </row>
    <row r="23" spans="1:2" x14ac:dyDescent="0.25">
      <c r="A23" t="s">
        <v>101</v>
      </c>
    </row>
    <row r="24" spans="1:2" ht="15.75" customHeight="1" x14ac:dyDescent="0.25">
      <c r="A24" s="46" t="s">
        <v>98</v>
      </c>
    </row>
    <row r="25" spans="1:2" x14ac:dyDescent="0.25">
      <c r="A25" s="48" t="s">
        <v>94</v>
      </c>
    </row>
    <row r="26" spans="1:2" x14ac:dyDescent="0.25">
      <c r="A26" t="s">
        <v>84</v>
      </c>
    </row>
    <row r="27" spans="1:2" x14ac:dyDescent="0.25">
      <c r="A27" t="s">
        <v>76</v>
      </c>
    </row>
    <row r="28" spans="1:2" ht="15.75" customHeight="1" x14ac:dyDescent="0.25">
      <c r="A28" s="46" t="s">
        <v>88</v>
      </c>
    </row>
    <row r="29" spans="1:2" x14ac:dyDescent="0.25">
      <c r="A29" s="48" t="s">
        <v>75</v>
      </c>
    </row>
    <row r="30" spans="1:2" ht="15.75" customHeight="1" x14ac:dyDescent="0.25">
      <c r="A30" s="46" t="s">
        <v>99</v>
      </c>
    </row>
    <row r="31" spans="1:2" x14ac:dyDescent="0.25">
      <c r="A31" s="48" t="s">
        <v>95</v>
      </c>
    </row>
    <row r="32" spans="1:2" ht="15.75" customHeight="1" x14ac:dyDescent="0.25">
      <c r="A32" s="46" t="s">
        <v>89</v>
      </c>
    </row>
    <row r="33" spans="1:1" x14ac:dyDescent="0.25">
      <c r="A33" t="s">
        <v>102</v>
      </c>
    </row>
    <row r="34" spans="1:1" ht="15.75" customHeight="1" x14ac:dyDescent="0.25">
      <c r="A34" s="46" t="s">
        <v>100</v>
      </c>
    </row>
    <row r="35" spans="1:1" x14ac:dyDescent="0.25">
      <c r="A35" s="48" t="s">
        <v>96</v>
      </c>
    </row>
    <row r="36" spans="1:1" ht="47.25" customHeight="1" x14ac:dyDescent="0.25">
      <c r="A36" s="72" t="s">
        <v>90</v>
      </c>
    </row>
    <row r="37" spans="1:1" x14ac:dyDescent="0.25">
      <c r="A37" t="s">
        <v>76</v>
      </c>
    </row>
    <row r="38" spans="1:1" ht="15.75" customHeight="1" x14ac:dyDescent="0.25">
      <c r="A38" s="46" t="s">
        <v>104</v>
      </c>
    </row>
    <row r="39" spans="1:1" x14ac:dyDescent="0.25">
      <c r="A39" t="s">
        <v>103</v>
      </c>
    </row>
    <row r="40" spans="1:1" ht="15.75" customHeight="1" x14ac:dyDescent="0.25">
      <c r="A40" s="46" t="s">
        <v>105</v>
      </c>
    </row>
    <row r="41" spans="1:1" x14ac:dyDescent="0.25">
      <c r="A41" s="48" t="s">
        <v>91</v>
      </c>
    </row>
    <row r="42" spans="1:1" x14ac:dyDescent="0.25">
      <c r="A42" t="s">
        <v>110</v>
      </c>
    </row>
    <row r="43" spans="1:1" x14ac:dyDescent="0.25">
      <c r="A43" s="48"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157</v>
      </c>
    </row>
    <row r="51" spans="1:1" x14ac:dyDescent="0.25">
      <c r="A51" t="s">
        <v>154</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election activeCell="A50" sqref="A50"/>
    </sheetView>
  </sheetViews>
  <sheetFormatPr defaultRowHeight="15" x14ac:dyDescent="0.25"/>
  <cols>
    <col min="1" max="1" width="95.7109375" style="48" customWidth="1"/>
    <col min="2" max="2" width="49.42578125" customWidth="1"/>
  </cols>
  <sheetData>
    <row r="1" spans="1:2" x14ac:dyDescent="0.25">
      <c r="A1" s="48" t="s">
        <v>115</v>
      </c>
      <c r="B1" t="s">
        <v>116</v>
      </c>
    </row>
    <row r="2" spans="1:2" ht="15.75" customHeight="1" x14ac:dyDescent="0.25">
      <c r="A2" s="46" t="s">
        <v>117</v>
      </c>
      <c r="B2" s="48" t="s">
        <v>74</v>
      </c>
    </row>
    <row r="3" spans="1:2" x14ac:dyDescent="0.25">
      <c r="A3" s="48" t="s">
        <v>75</v>
      </c>
      <c r="B3" s="48" t="s">
        <v>75</v>
      </c>
    </row>
    <row r="4" spans="1:2" ht="15.75" customHeight="1" x14ac:dyDescent="0.25">
      <c r="A4" s="75" t="s">
        <v>118</v>
      </c>
      <c r="B4" s="48" t="s">
        <v>76</v>
      </c>
    </row>
    <row r="5" spans="1:2" ht="15.75" customHeight="1" x14ac:dyDescent="0.25">
      <c r="A5" s="74" t="s">
        <v>120</v>
      </c>
      <c r="B5" s="48" t="s">
        <v>80</v>
      </c>
    </row>
    <row r="6" spans="1:2" ht="15.75" customHeight="1" x14ac:dyDescent="0.25">
      <c r="A6" s="48" t="s">
        <v>119</v>
      </c>
      <c r="B6" s="74" t="s">
        <v>120</v>
      </c>
    </row>
    <row r="7" spans="1:2" x14ac:dyDescent="0.25">
      <c r="A7" s="48" t="s">
        <v>141</v>
      </c>
      <c r="B7" s="48" t="s">
        <v>141</v>
      </c>
    </row>
    <row r="8" spans="1:2" x14ac:dyDescent="0.25">
      <c r="A8" s="48" t="s">
        <v>145</v>
      </c>
      <c r="B8" s="48" t="s">
        <v>121</v>
      </c>
    </row>
    <row r="9" spans="1:2" ht="15.75" customHeight="1" x14ac:dyDescent="0.25">
      <c r="A9" s="48" t="s">
        <v>74</v>
      </c>
      <c r="B9" s="74" t="s">
        <v>123</v>
      </c>
    </row>
    <row r="10" spans="1:2" x14ac:dyDescent="0.25">
      <c r="A10" s="48" t="s">
        <v>140</v>
      </c>
      <c r="B10" s="48" t="s">
        <v>142</v>
      </c>
    </row>
    <row r="11" spans="1:2" x14ac:dyDescent="0.25">
      <c r="A11" s="48" t="s">
        <v>121</v>
      </c>
      <c r="B11" s="48" t="s">
        <v>125</v>
      </c>
    </row>
    <row r="12" spans="1:2" x14ac:dyDescent="0.25">
      <c r="A12" s="48" t="s">
        <v>151</v>
      </c>
      <c r="B12" s="48" t="s">
        <v>143</v>
      </c>
    </row>
    <row r="13" spans="1:2" x14ac:dyDescent="0.25">
      <c r="A13" s="48" t="s">
        <v>76</v>
      </c>
      <c r="B13" s="48" t="s">
        <v>129</v>
      </c>
    </row>
    <row r="14" spans="1:2" ht="15.75" customHeight="1" x14ac:dyDescent="0.25">
      <c r="A14" s="46" t="s">
        <v>122</v>
      </c>
      <c r="B14" s="48" t="s">
        <v>131</v>
      </c>
    </row>
    <row r="15" spans="1:2" x14ac:dyDescent="0.25">
      <c r="A15" s="48" t="s">
        <v>75</v>
      </c>
      <c r="B15" s="48" t="s">
        <v>133</v>
      </c>
    </row>
    <row r="16" spans="1:2" ht="15.75" customHeight="1" x14ac:dyDescent="0.25">
      <c r="A16" s="46" t="s">
        <v>118</v>
      </c>
      <c r="B16" s="48" t="s">
        <v>144</v>
      </c>
    </row>
    <row r="17" spans="1:2" ht="15.75" customHeight="1" x14ac:dyDescent="0.25">
      <c r="A17" s="74" t="s">
        <v>123</v>
      </c>
      <c r="B17" s="48" t="s">
        <v>137</v>
      </c>
    </row>
    <row r="18" spans="1:2" ht="15.75" customHeight="1" x14ac:dyDescent="0.25">
      <c r="A18" s="46" t="s">
        <v>124</v>
      </c>
      <c r="B18" s="48" t="s">
        <v>138</v>
      </c>
    </row>
    <row r="19" spans="1:2" x14ac:dyDescent="0.25">
      <c r="A19" s="48" t="s">
        <v>142</v>
      </c>
      <c r="B19" s="48" t="s">
        <v>165</v>
      </c>
    </row>
    <row r="20" spans="1:2" x14ac:dyDescent="0.25">
      <c r="A20" s="48" t="s">
        <v>74</v>
      </c>
    </row>
    <row r="21" spans="1:2" x14ac:dyDescent="0.25">
      <c r="A21" s="50" t="s">
        <v>158</v>
      </c>
    </row>
    <row r="22" spans="1:2" x14ac:dyDescent="0.25">
      <c r="A22" s="48" t="s">
        <v>125</v>
      </c>
    </row>
    <row r="23" spans="1:2" x14ac:dyDescent="0.25">
      <c r="A23" s="48" t="s">
        <v>126</v>
      </c>
    </row>
    <row r="24" spans="1:2" x14ac:dyDescent="0.25">
      <c r="A24" s="48" t="s">
        <v>76</v>
      </c>
    </row>
    <row r="25" spans="1:2" x14ac:dyDescent="0.25">
      <c r="A25" s="48" t="s">
        <v>127</v>
      </c>
    </row>
    <row r="26" spans="1:2" x14ac:dyDescent="0.25">
      <c r="A26" s="48" t="s">
        <v>75</v>
      </c>
    </row>
    <row r="27" spans="1:2" x14ac:dyDescent="0.25">
      <c r="A27" s="48" t="s">
        <v>176</v>
      </c>
    </row>
    <row r="28" spans="1:2" x14ac:dyDescent="0.25">
      <c r="A28" s="48" t="s">
        <v>143</v>
      </c>
    </row>
    <row r="29" spans="1:2" x14ac:dyDescent="0.25">
      <c r="A29" s="48" t="s">
        <v>146</v>
      </c>
    </row>
    <row r="30" spans="1:2" x14ac:dyDescent="0.25">
      <c r="A30" s="48" t="s">
        <v>75</v>
      </c>
    </row>
    <row r="31" spans="1:2" x14ac:dyDescent="0.25">
      <c r="A31" s="48" t="s">
        <v>128</v>
      </c>
    </row>
    <row r="32" spans="1:2" x14ac:dyDescent="0.25">
      <c r="A32" s="48" t="s">
        <v>129</v>
      </c>
    </row>
    <row r="33" spans="1:1" x14ac:dyDescent="0.25">
      <c r="A33" s="48" t="s">
        <v>130</v>
      </c>
    </row>
    <row r="34" spans="1:1" x14ac:dyDescent="0.25">
      <c r="A34" s="48" t="s">
        <v>74</v>
      </c>
    </row>
    <row r="35" spans="1:1" x14ac:dyDescent="0.25">
      <c r="A35" s="50" t="s">
        <v>152</v>
      </c>
    </row>
    <row r="36" spans="1:1" x14ac:dyDescent="0.25">
      <c r="A36" s="48" t="s">
        <v>131</v>
      </c>
    </row>
    <row r="37" spans="1:1" x14ac:dyDescent="0.25">
      <c r="A37" s="48" t="s">
        <v>132</v>
      </c>
    </row>
    <row r="38" spans="1:1" x14ac:dyDescent="0.25">
      <c r="A38" s="48" t="s">
        <v>76</v>
      </c>
    </row>
    <row r="39" spans="1:1" ht="15.75" customHeight="1" x14ac:dyDescent="0.25">
      <c r="A39" s="76" t="s">
        <v>135</v>
      </c>
    </row>
    <row r="40" spans="1:1" x14ac:dyDescent="0.25">
      <c r="A40" s="48" t="s">
        <v>80</v>
      </c>
    </row>
    <row r="41" spans="1:1" x14ac:dyDescent="0.25">
      <c r="A41" s="48" t="s">
        <v>136</v>
      </c>
    </row>
    <row r="42" spans="1:1" x14ac:dyDescent="0.25">
      <c r="A42" s="48" t="s">
        <v>75</v>
      </c>
    </row>
    <row r="43" spans="1:1" x14ac:dyDescent="0.25">
      <c r="A43" s="48" t="s">
        <v>176</v>
      </c>
    </row>
    <row r="44" spans="1:1" x14ac:dyDescent="0.25">
      <c r="A44" s="48" t="s">
        <v>144</v>
      </c>
    </row>
    <row r="45" spans="1:1" x14ac:dyDescent="0.25">
      <c r="A45" s="48" t="s">
        <v>153</v>
      </c>
    </row>
    <row r="46" spans="1:1" x14ac:dyDescent="0.25">
      <c r="A46" s="48" t="s">
        <v>75</v>
      </c>
    </row>
    <row r="47" spans="1:1" x14ac:dyDescent="0.25">
      <c r="A47" s="48" t="s">
        <v>128</v>
      </c>
    </row>
    <row r="48" spans="1:1" x14ac:dyDescent="0.25">
      <c r="A48" s="48" t="s">
        <v>137</v>
      </c>
    </row>
    <row r="49" spans="1:1" x14ac:dyDescent="0.25">
      <c r="A49" s="48" t="s">
        <v>181</v>
      </c>
    </row>
    <row r="50" spans="1:1" x14ac:dyDescent="0.25">
      <c r="A50" s="48" t="s">
        <v>138</v>
      </c>
    </row>
    <row r="51" spans="1:1" x14ac:dyDescent="0.25">
      <c r="A51" s="48" t="s">
        <v>84</v>
      </c>
    </row>
    <row r="52" spans="1:1" x14ac:dyDescent="0.25">
      <c r="A52" s="48" t="s">
        <v>76</v>
      </c>
    </row>
    <row r="53" spans="1:1" x14ac:dyDescent="0.25">
      <c r="A53" s="48" t="s">
        <v>133</v>
      </c>
    </row>
    <row r="54" spans="1:1" x14ac:dyDescent="0.25">
      <c r="A54" s="48" t="s">
        <v>76</v>
      </c>
    </row>
    <row r="55" spans="1:1" x14ac:dyDescent="0.25">
      <c r="A55" s="48" t="s">
        <v>166</v>
      </c>
    </row>
    <row r="56" spans="1:1" x14ac:dyDescent="0.25">
      <c r="A56" s="48" t="s">
        <v>74</v>
      </c>
    </row>
    <row r="57" spans="1:1" ht="30" customHeight="1" x14ac:dyDescent="0.25">
      <c r="A57" s="50" t="s">
        <v>167</v>
      </c>
    </row>
    <row r="58" spans="1:1" x14ac:dyDescent="0.25">
      <c r="A58" s="48" t="s">
        <v>74</v>
      </c>
    </row>
    <row r="59" spans="1:1" x14ac:dyDescent="0.25">
      <c r="A59" s="50" t="s">
        <v>168</v>
      </c>
    </row>
    <row r="60" spans="1:1" x14ac:dyDescent="0.25">
      <c r="A60" s="48" t="s">
        <v>165</v>
      </c>
    </row>
    <row r="61" spans="1:1" ht="60" customHeight="1" x14ac:dyDescent="0.25">
      <c r="A61" s="48" t="s">
        <v>169</v>
      </c>
    </row>
    <row r="62" spans="1:1" x14ac:dyDescent="0.25">
      <c r="A62" s="48" t="s">
        <v>74</v>
      </c>
    </row>
    <row r="63" spans="1:1" ht="30" customHeight="1" x14ac:dyDescent="0.25">
      <c r="A63" s="50" t="s">
        <v>178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8" bestFit="1" customWidth="1"/>
    <col min="2" max="2" width="30.42578125" customWidth="1"/>
  </cols>
  <sheetData>
    <row r="1" spans="1:2" x14ac:dyDescent="0.25">
      <c r="A1" s="48" t="s">
        <v>162</v>
      </c>
      <c r="B1" t="s">
        <v>116</v>
      </c>
    </row>
    <row r="2" spans="1:2" x14ac:dyDescent="0.25">
      <c r="A2" s="48" t="s">
        <v>74</v>
      </c>
      <c r="B2" s="48" t="s">
        <v>74</v>
      </c>
    </row>
    <row r="3" spans="1:2" x14ac:dyDescent="0.25">
      <c r="A3" s="50" t="s">
        <v>170</v>
      </c>
      <c r="B3" s="48" t="s">
        <v>75</v>
      </c>
    </row>
    <row r="4" spans="1:2" x14ac:dyDescent="0.25">
      <c r="A4" s="48" t="s">
        <v>103</v>
      </c>
    </row>
    <row r="5" spans="1:2" x14ac:dyDescent="0.25">
      <c r="A5" s="48" t="s">
        <v>180</v>
      </c>
    </row>
    <row r="6" spans="1:2" x14ac:dyDescent="0.25">
      <c r="A6" s="48" t="s">
        <v>75</v>
      </c>
    </row>
    <row r="7" spans="1:2" x14ac:dyDescent="0.25">
      <c r="A7" s="48" t="s">
        <v>175</v>
      </c>
    </row>
    <row r="8" spans="1:2" x14ac:dyDescent="0.25">
      <c r="A8" s="48" t="s">
        <v>74</v>
      </c>
    </row>
    <row r="9" spans="1:2" x14ac:dyDescent="0.25">
      <c r="A9" s="50" t="s">
        <v>170</v>
      </c>
    </row>
    <row r="10" spans="1:2" x14ac:dyDescent="0.25">
      <c r="A10" s="48" t="s">
        <v>102</v>
      </c>
    </row>
    <row r="11" spans="1:2" x14ac:dyDescent="0.25">
      <c r="A11" s="48" t="s">
        <v>171</v>
      </c>
    </row>
    <row r="12" spans="1:2" x14ac:dyDescent="0.25">
      <c r="A12" s="48" t="s">
        <v>75</v>
      </c>
    </row>
    <row r="13" spans="1:2" ht="45" customHeight="1" x14ac:dyDescent="0.25">
      <c r="A13" s="48" t="s">
        <v>172</v>
      </c>
    </row>
    <row r="14" spans="1:2" x14ac:dyDescent="0.25">
      <c r="A14" s="48" t="s">
        <v>75</v>
      </c>
    </row>
    <row r="15" spans="1:2" x14ac:dyDescent="0.25">
      <c r="A15" s="48" t="s">
        <v>173</v>
      </c>
    </row>
    <row r="16" spans="1:2" x14ac:dyDescent="0.25">
      <c r="A16" s="48" t="s">
        <v>74</v>
      </c>
    </row>
    <row r="17" spans="1:1" x14ac:dyDescent="0.25">
      <c r="A17" s="50" t="s">
        <v>174</v>
      </c>
    </row>
    <row r="18" spans="1:1" x14ac:dyDescent="0.25">
      <c r="A18" s="48" t="s">
        <v>76</v>
      </c>
    </row>
    <row r="19" spans="1:1" ht="15.75" customHeight="1" x14ac:dyDescent="0.25">
      <c r="A19" s="74" t="s">
        <v>159</v>
      </c>
    </row>
    <row r="20" spans="1:1" x14ac:dyDescent="0.25">
      <c r="A20" s="48" t="s">
        <v>74</v>
      </c>
    </row>
    <row r="21" spans="1:1" x14ac:dyDescent="0.25">
      <c r="A21" s="50" t="s">
        <v>160</v>
      </c>
    </row>
    <row r="22" spans="1:1" x14ac:dyDescent="0.25">
      <c r="A22" s="48" t="s">
        <v>75</v>
      </c>
    </row>
    <row r="23" spans="1:1" x14ac:dyDescent="0.25">
      <c r="A23" s="48" t="s">
        <v>161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6" t="s">
        <v>72</v>
      </c>
      <c r="B1" s="77" t="s">
        <v>134</v>
      </c>
    </row>
    <row r="2" spans="1:4" x14ac:dyDescent="0.25">
      <c r="A2" s="48" t="s">
        <v>74</v>
      </c>
      <c r="B2" t="str">
        <f>'Portfolio Comparison'!H27</f>
        <v>Client Name</v>
      </c>
    </row>
    <row r="3" spans="1:4" x14ac:dyDescent="0.25">
      <c r="A3" s="48" t="s">
        <v>75</v>
      </c>
      <c r="B3" t="str">
        <f>RIGHT('Portfolio Comparison'!H21, LEN('Portfolio Comparison'!H21)-9)</f>
        <v>4-5</v>
      </c>
    </row>
    <row r="4" spans="1:4" x14ac:dyDescent="0.25">
      <c r="A4" s="48" t="s">
        <v>76</v>
      </c>
      <c r="B4" t="s">
        <v>81</v>
      </c>
    </row>
    <row r="5" spans="1:4" x14ac:dyDescent="0.25">
      <c r="A5" s="48" t="s">
        <v>77</v>
      </c>
      <c r="B5" s="66">
        <f ca="1">'Portfolio Comparison'!H19</f>
        <v>45051</v>
      </c>
    </row>
    <row r="6" spans="1:4" x14ac:dyDescent="0.25">
      <c r="A6" s="48" t="s">
        <v>80</v>
      </c>
      <c r="B6" s="66">
        <f>'Portfolio Comparison'!H20</f>
        <v>44985</v>
      </c>
    </row>
    <row r="7" spans="1:4" x14ac:dyDescent="0.25">
      <c r="A7" s="48" t="s">
        <v>91</v>
      </c>
      <c r="B7" s="73">
        <f>'Portfolio Comparison'!E6</f>
        <v>2.5999999999999999E-2</v>
      </c>
    </row>
    <row r="8" spans="1:4" x14ac:dyDescent="0.25">
      <c r="A8" s="48" t="s">
        <v>96</v>
      </c>
      <c r="B8" s="73">
        <f>'Portfolio Comparison'!E9</f>
        <v>0.21126817200000003</v>
      </c>
    </row>
    <row r="9" spans="1:4" x14ac:dyDescent="0.25">
      <c r="A9" s="48" t="s">
        <v>93</v>
      </c>
      <c r="B9" s="73">
        <f>'Portfolio Comparison'!E8</f>
        <v>0.53762168350000006</v>
      </c>
    </row>
    <row r="10" spans="1:4" x14ac:dyDescent="0.25">
      <c r="A10" s="48" t="s">
        <v>92</v>
      </c>
      <c r="B10" s="73">
        <f>'Portfolio Comparison'!B6</f>
        <v>0.18</v>
      </c>
    </row>
    <row r="11" spans="1:4" x14ac:dyDescent="0.25">
      <c r="A11" s="48" t="s">
        <v>95</v>
      </c>
      <c r="B11" s="73">
        <f>'Portfolio Comparison'!B9</f>
        <v>0.18</v>
      </c>
      <c r="D11" s="73"/>
    </row>
    <row r="12" spans="1:4" x14ac:dyDescent="0.25">
      <c r="A12" s="48" t="s">
        <v>94</v>
      </c>
      <c r="B12" s="73">
        <f>'Portfolio Comparison'!B8</f>
        <v>0.6399999999999999</v>
      </c>
    </row>
    <row r="13" spans="1:4" x14ac:dyDescent="0.25">
      <c r="A13" t="s">
        <v>109</v>
      </c>
      <c r="B13" s="73">
        <f>'Portfolio Comparison'!E10</f>
        <v>0.74888985550000009</v>
      </c>
    </row>
    <row r="14" spans="1:4" x14ac:dyDescent="0.25">
      <c r="A14" t="s">
        <v>111</v>
      </c>
      <c r="B14" s="73">
        <f>'Portfolio Comparison'!B10</f>
        <v>0.81999999999999984</v>
      </c>
    </row>
    <row r="15" spans="1:4" ht="30" customHeight="1" x14ac:dyDescent="0.25">
      <c r="A15" s="48" t="s">
        <v>101</v>
      </c>
    </row>
    <row r="16" spans="1:4" x14ac:dyDescent="0.25">
      <c r="A16" s="48" t="s">
        <v>102</v>
      </c>
      <c r="B16" s="73"/>
    </row>
    <row r="17" spans="1:2" x14ac:dyDescent="0.25">
      <c r="A17" s="48" t="s">
        <v>103</v>
      </c>
    </row>
    <row r="18" spans="1:2" x14ac:dyDescent="0.25">
      <c r="A18" t="s">
        <v>113</v>
      </c>
      <c r="B18" s="73"/>
    </row>
    <row r="19" spans="1:2" x14ac:dyDescent="0.25">
      <c r="A19" t="s">
        <v>114</v>
      </c>
    </row>
    <row r="20" spans="1:2" ht="15.75" customHeight="1" x14ac:dyDescent="0.25">
      <c r="A20" s="74" t="s">
        <v>120</v>
      </c>
      <c r="B20" s="5">
        <f>'Performance Comparison'!B2</f>
        <v>0</v>
      </c>
    </row>
    <row r="21" spans="1:2" x14ac:dyDescent="0.25">
      <c r="A21" s="48" t="s">
        <v>141</v>
      </c>
    </row>
    <row r="22" spans="1:2" x14ac:dyDescent="0.25">
      <c r="A22" s="48" t="s">
        <v>121</v>
      </c>
      <c r="B22" s="5">
        <f>'Performance Comparison'!C2</f>
        <v>0</v>
      </c>
    </row>
    <row r="23" spans="1:2" ht="15.75" customHeight="1" x14ac:dyDescent="0.25">
      <c r="A23" s="74" t="s">
        <v>123</v>
      </c>
      <c r="B23" s="5">
        <f>'Performance Comparison'!B3</f>
        <v>0</v>
      </c>
    </row>
    <row r="24" spans="1:2" x14ac:dyDescent="0.25">
      <c r="A24" s="48" t="s">
        <v>142</v>
      </c>
    </row>
    <row r="25" spans="1:2" x14ac:dyDescent="0.25">
      <c r="A25" s="48" t="s">
        <v>125</v>
      </c>
      <c r="B25" s="5">
        <f>'Performance Comparison'!C3</f>
        <v>0</v>
      </c>
    </row>
    <row r="26" spans="1:2" x14ac:dyDescent="0.25">
      <c r="A26" s="48" t="s">
        <v>129</v>
      </c>
      <c r="B26" s="5">
        <f>'Performance Comparison'!B4</f>
        <v>0</v>
      </c>
    </row>
    <row r="27" spans="1:2" x14ac:dyDescent="0.25">
      <c r="A27" s="48" t="s">
        <v>143</v>
      </c>
    </row>
    <row r="28" spans="1:2" x14ac:dyDescent="0.25">
      <c r="A28" s="48" t="s">
        <v>131</v>
      </c>
      <c r="B28" s="5">
        <f>'Performance Comparison'!C4</f>
        <v>0</v>
      </c>
    </row>
    <row r="29" spans="1:2" x14ac:dyDescent="0.25">
      <c r="A29" s="48" t="s">
        <v>137</v>
      </c>
      <c r="B29" s="5">
        <f>'Performance Comparison'!B5</f>
        <v>0</v>
      </c>
    </row>
    <row r="30" spans="1:2" x14ac:dyDescent="0.25">
      <c r="A30" s="48" t="s">
        <v>144</v>
      </c>
    </row>
    <row r="31" spans="1:2" x14ac:dyDescent="0.25">
      <c r="A31" s="48" t="s">
        <v>138</v>
      </c>
      <c r="B31" s="5">
        <f>'Performance Comparison'!C5</f>
        <v>0</v>
      </c>
    </row>
    <row r="32" spans="1:2" x14ac:dyDescent="0.25">
      <c r="A32" s="48" t="s">
        <v>133</v>
      </c>
    </row>
    <row r="33" spans="1:1" x14ac:dyDescent="0.25">
      <c r="A33" t="s">
        <v>154</v>
      </c>
    </row>
    <row r="34" spans="1:1" x14ac:dyDescent="0.25">
      <c r="A34" s="48" t="s">
        <v>165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A30221F-34E3-405C-B685-3B34165B9140}">
  <ds:schemaRefs>
    <ds:schemaRef ds:uri="http://schemas.microsoft.com/sharepoint/v3/contenttype/forms"/>
  </ds:schemaRefs>
</ds:datastoreItem>
</file>

<file path=customXml/itemProps3.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2023-05-05T15:26:36Z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