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rm1\PycharmProjects\Rebalancer\targets\"/>
    </mc:Choice>
  </mc:AlternateContent>
  <xr:revisionPtr revIDLastSave="0" documentId="13_ncr:1_{339FCB22-A301-4C94-90AF-83DCBC55A0CF}" xr6:coauthVersionLast="47" xr6:coauthVersionMax="47" xr10:uidLastSave="{00000000-0000-0000-0000-000000000000}"/>
  <bookViews>
    <workbookView xWindow="28680" yWindow="-30" windowWidth="29040" windowHeight="15840" activeTab="2" xr2:uid="{00000000-000D-0000-FFFF-FFFF00000000}"/>
  </bookViews>
  <sheets>
    <sheet name="IOControl" sheetId="1" r:id="rId1"/>
    <sheet name="APOLLO_LINKS" sheetId="2" state="hidden" r:id="rId2"/>
    <sheet name="Rebalancer" sheetId="3" r:id="rId3"/>
  </sheets>
  <definedNames>
    <definedName name="DIST_2C_COL">Rebalancer!$P$7</definedName>
    <definedName name="DIST_AG_COL">Rebalancer!$A$7</definedName>
    <definedName name="DIST_CV_COL">Rebalancer!$G$7</definedName>
    <definedName name="DIST_D1_COL">Rebalancer!$E$7</definedName>
    <definedName name="DIST_DETAIL_ROW">Rebalancer!$7:$7</definedName>
    <definedName name="DIST_LC_COL">Rebalancer!$H$7</definedName>
    <definedName name="DIST_NM_COL">Rebalancer!$F$7</definedName>
    <definedName name="DIST_REQ_ACCOUNT">IOControl!$B$5</definedName>
    <definedName name="DIST_REQ_DATE">IOControl!$B$6</definedName>
    <definedName name="DIST_REQ_FILTER_CODE_1">IOControl!$G$2</definedName>
    <definedName name="DIST_REQ_FILTER_CODE_2">IOControl!$G$3</definedName>
    <definedName name="DIST_REQ_FILTER_OPERAND_1">IOControl!$H$2</definedName>
    <definedName name="DIST_REQ_FILTER_OPERAND_2">IOControl!$H$3</definedName>
    <definedName name="DIST_REQ_FILTER_VALUE_1">IOControl!$I$2</definedName>
    <definedName name="DIST_REQ_FILTER_VALUE_2">IOControl!$I$3</definedName>
    <definedName name="DIST_REQ_SCTY_ONLY">IOControl!$B$7</definedName>
    <definedName name="DIST_SN_COL">Rebalancer!$B$7</definedName>
    <definedName name="DIST_U5_COL">Rebalancer!$C$7</definedName>
    <definedName name="IO_CUR_COL">1</definedName>
    <definedName name="IO_CUR_ROW">7</definedName>
    <definedName name="IO_DATA">IOControl!$B$2</definedName>
    <definedName name="IO_DATA2">IOControl!$B$9</definedName>
    <definedName name="IO_REPORT_TYPE">IOControl!$B$3</definedName>
    <definedName name="IO_REPORT_TYPE2">IOControl!$B$10</definedName>
    <definedName name="PARM_Account">IOControl!$E$2</definedName>
    <definedName name="PARM_Date">IOControl!$E$3</definedName>
    <definedName name="_xlnm.Print_Area" localSheetId="2">Rebalancer!$A$1:$Q$13</definedName>
    <definedName name="VALU_BV">Rebalancer!$I$11</definedName>
    <definedName name="VALU_JC">Rebalancer!$G$11</definedName>
    <definedName name="VALU_MN">Rebalancer!$B$2</definedName>
    <definedName name="VALU_REQ_ACCOUNT">IOControl!$B$12</definedName>
    <definedName name="VALU_REQ_CLASS">IOControl!$B$13</definedName>
    <definedName name="VALU_REQ_DATE">IOControl!$B$14</definedName>
    <definedName name="VALU_REQ_PERIOD_TYPE">IOControl!$B$16</definedName>
    <definedName name="VALU_REQ_PERIODS">IOControl!$B$15</definedName>
    <definedName name="VALU_XA">Rebalancer!$H$11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3" l="1"/>
  <c r="J38" i="3"/>
  <c r="J35" i="3"/>
  <c r="L34" i="3"/>
  <c r="K34" i="3"/>
  <c r="J34" i="3"/>
  <c r="F34" i="3"/>
  <c r="L33" i="3"/>
  <c r="K33" i="3"/>
  <c r="J33" i="3"/>
  <c r="F33" i="3"/>
  <c r="J32" i="3"/>
  <c r="J31" i="3"/>
  <c r="J30" i="3"/>
  <c r="J29" i="3"/>
  <c r="J28" i="3"/>
  <c r="L27" i="3"/>
  <c r="K27" i="3"/>
  <c r="J27" i="3"/>
  <c r="F27" i="3"/>
  <c r="J26" i="3"/>
  <c r="J21" i="3"/>
  <c r="J20" i="3"/>
  <c r="J19" i="3"/>
  <c r="M15" i="3"/>
  <c r="K13" i="3"/>
  <c r="F11" i="3"/>
  <c r="D7" i="3"/>
  <c r="B4" i="3"/>
  <c r="B3" i="3"/>
  <c r="L1" i="3"/>
  <c r="B14" i="1"/>
  <c r="B12" i="1"/>
  <c r="B6" i="1"/>
  <c r="B5" i="1"/>
  <c r="J23" i="3" l="1"/>
  <c r="J36" i="3"/>
  <c r="F13" i="3"/>
  <c r="M11" i="3"/>
  <c r="J39" i="3" l="1"/>
  <c r="O11" i="3"/>
  <c r="L38" i="3" s="1"/>
  <c r="F38" i="3" s="1"/>
  <c r="M16" i="3"/>
  <c r="J11" i="3"/>
  <c r="K38" i="3" s="1"/>
  <c r="K35" i="3"/>
  <c r="K30" i="3"/>
  <c r="K22" i="3"/>
  <c r="J7" i="3"/>
  <c r="F20" i="3" l="1"/>
  <c r="K20" i="3"/>
  <c r="I13" i="3"/>
  <c r="B15" i="3" s="1"/>
  <c r="K21" i="3"/>
  <c r="L30" i="3"/>
  <c r="K19" i="3"/>
  <c r="L35" i="3"/>
  <c r="F35" i="3"/>
  <c r="K28" i="3"/>
  <c r="K29" i="3"/>
  <c r="K31" i="3"/>
  <c r="L7" i="3"/>
  <c r="O7" i="3"/>
  <c r="L32" i="3" s="1"/>
  <c r="F21" i="3"/>
  <c r="L21" i="3"/>
  <c r="K32" i="3"/>
  <c r="K26" i="3"/>
  <c r="F22" i="3"/>
  <c r="L28" i="3"/>
  <c r="L20" i="3" l="1"/>
  <c r="F31" i="3"/>
  <c r="F28" i="3"/>
  <c r="L19" i="3"/>
  <c r="K23" i="3"/>
  <c r="K36" i="3"/>
  <c r="L15" i="3"/>
  <c r="L16" i="3" s="1"/>
  <c r="L22" i="3"/>
  <c r="F19" i="3"/>
  <c r="G19" i="3" s="1"/>
  <c r="H19" i="3" s="1"/>
  <c r="I19" i="3" s="1"/>
  <c r="L29" i="3"/>
  <c r="F26" i="3"/>
  <c r="F30" i="3"/>
  <c r="F32" i="3"/>
  <c r="L26" i="3"/>
  <c r="L11" i="3"/>
  <c r="F29" i="3"/>
  <c r="L31" i="3"/>
  <c r="F36" i="3" l="1"/>
  <c r="K39" i="3"/>
  <c r="L23" i="3"/>
  <c r="F23" i="3"/>
  <c r="L36" i="3"/>
  <c r="F39" i="3" l="1"/>
  <c r="L39" i="3"/>
</calcChain>
</file>

<file path=xl/sharedStrings.xml><?xml version="1.0" encoding="utf-8"?>
<sst xmlns="http://schemas.openxmlformats.org/spreadsheetml/2006/main" count="82" uniqueCount="76">
  <si>
    <t>Parms</t>
  </si>
  <si>
    <t>Filters</t>
  </si>
  <si>
    <t>Data Source</t>
  </si>
  <si>
    <t>DIST</t>
  </si>
  <si>
    <t>PARM_Account</t>
  </si>
  <si>
    <t>AG</t>
  </si>
  <si>
    <t>=</t>
  </si>
  <si>
    <t>S:MF</t>
  </si>
  <si>
    <t>Report Type</t>
  </si>
  <si>
    <t>LIST</t>
  </si>
  <si>
    <t>PARM_Date</t>
  </si>
  <si>
    <t>MV</t>
  </si>
  <si>
    <t>!</t>
  </si>
  <si>
    <t>Account</t>
  </si>
  <si>
    <t>Date</t>
  </si>
  <si>
    <t>Scty Only</t>
  </si>
  <si>
    <t>Y</t>
  </si>
  <si>
    <t>VALU</t>
  </si>
  <si>
    <t>REPORT</t>
  </si>
  <si>
    <t>Class</t>
  </si>
  <si>
    <t>0</t>
  </si>
  <si>
    <t>Periods</t>
  </si>
  <si>
    <t>1</t>
  </si>
  <si>
    <t>Period Type</t>
  </si>
  <si>
    <t>D</t>
  </si>
  <si>
    <t>Portfolio Holdings</t>
  </si>
  <si>
    <t>NUMBER OF TRADES</t>
  </si>
  <si>
    <t>MI TWENTYFOUR DYNAMIC BOND I GROSS ACC</t>
  </si>
  <si>
    <t>B5VNH23</t>
  </si>
  <si>
    <t>SEDOL</t>
  </si>
  <si>
    <t>ISIN</t>
  </si>
  <si>
    <t>ISIN Check</t>
  </si>
  <si>
    <t>Fund Name</t>
  </si>
  <si>
    <t>Market Value</t>
  </si>
  <si>
    <t>%</t>
  </si>
  <si>
    <t>Target</t>
  </si>
  <si>
    <t>Undeweight Overweight</t>
  </si>
  <si>
    <t>Deal Amount</t>
  </si>
  <si>
    <t>Post Trade %</t>
  </si>
  <si>
    <t>ARDEVORA GLOBAL EQUITY C</t>
  </si>
  <si>
    <t>B4XSRG3</t>
  </si>
  <si>
    <t>EMERGING MARKETS</t>
  </si>
  <si>
    <t>GLOBAL</t>
  </si>
  <si>
    <t>BOND</t>
  </si>
  <si>
    <t>S</t>
  </si>
  <si>
    <t>EUROPE</t>
  </si>
  <si>
    <t>UK</t>
  </si>
  <si>
    <t>ABSOLUTE RETURN</t>
  </si>
  <si>
    <t>PROPERTY</t>
  </si>
  <si>
    <t>USA</t>
  </si>
  <si>
    <t>ASIA PACIFIC</t>
  </si>
  <si>
    <t>COMMODITY</t>
  </si>
  <si>
    <t>Adjustment Cash</t>
  </si>
  <si>
    <t>Current</t>
  </si>
  <si>
    <t>Post Trade</t>
  </si>
  <si>
    <t>Uninvested Cash + Net Income + Adjustment Cash</t>
  </si>
  <si>
    <t>CASH/MONEY MARKETS</t>
  </si>
  <si>
    <t>Total Portfolio Value</t>
  </si>
  <si>
    <t>Total Deals</t>
  </si>
  <si>
    <t>New Cash</t>
  </si>
  <si>
    <t>Bonds</t>
  </si>
  <si>
    <t>Deal to Target</t>
  </si>
  <si>
    <t>TARGET Exposure</t>
  </si>
  <si>
    <t>CURRENT Exposure</t>
  </si>
  <si>
    <t>POST TRADE Exposure</t>
  </si>
  <si>
    <t>Total Bonds + Property</t>
  </si>
  <si>
    <t>Equities</t>
  </si>
  <si>
    <t>UK EQUITY INCOME</t>
  </si>
  <si>
    <t xml:space="preserve">IA 20-60% </t>
  </si>
  <si>
    <t xml:space="preserve">IA 0-35% </t>
  </si>
  <si>
    <t>JAPAN</t>
  </si>
  <si>
    <t>Total Equities</t>
  </si>
  <si>
    <t>Unit Quantity</t>
  </si>
  <si>
    <t>Currency</t>
  </si>
  <si>
    <t>Notes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</si>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</sst>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[Red]\(&quot;£&quot;#,##0.0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15" fontId="0" fillId="0" borderId="0" xfId="0" applyNumberFormat="1"/>
    <xf numFmtId="14" fontId="0" fillId="0" borderId="0" xfId="0" applyNumberFormat="1"/>
    <xf numFmtId="10" fontId="0" fillId="2" borderId="0" xfId="0" applyNumberFormat="1" applyFill="1" applyAlignment="1" applyProtection="1">
      <alignment horizontal="right"/>
      <protection locked="0"/>
    </xf>
    <xf numFmtId="10" fontId="0" fillId="3" borderId="0" xfId="0" applyNumberFormat="1" applyFill="1" applyAlignment="1" applyProtection="1">
      <alignment horizontal="right"/>
      <protection locked="0"/>
    </xf>
    <xf numFmtId="0" fontId="0" fillId="0" borderId="0" xfId="0" applyProtection="1">
      <protection locked="0"/>
    </xf>
    <xf numFmtId="10" fontId="0" fillId="0" borderId="0" xfId="0" applyNumberFormat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10" fontId="1" fillId="0" borderId="0" xfId="0" applyNumberFormat="1" applyFont="1" applyAlignment="1" applyProtection="1">
      <alignment horizontal="right"/>
      <protection locked="0"/>
    </xf>
    <xf numFmtId="164" fontId="1" fillId="0" borderId="0" xfId="0" applyNumberFormat="1" applyFont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0" fillId="4" borderId="0" xfId="0" applyFill="1" applyProtection="1">
      <protection locked="0"/>
    </xf>
    <xf numFmtId="164" fontId="0" fillId="4" borderId="1" xfId="0" applyNumberFormat="1" applyFill="1" applyBorder="1" applyAlignment="1" applyProtection="1">
      <alignment horizontal="right"/>
      <protection locked="0"/>
    </xf>
    <xf numFmtId="164" fontId="0" fillId="5" borderId="2" xfId="0" applyNumberFormat="1" applyFill="1" applyBorder="1" applyProtection="1">
      <protection locked="0"/>
    </xf>
    <xf numFmtId="0" fontId="1" fillId="0" borderId="0" xfId="0" applyFont="1" applyAlignment="1" applyProtection="1">
      <alignment wrapText="1"/>
      <protection locked="0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horizontal="right"/>
    </xf>
    <xf numFmtId="164" fontId="0" fillId="4" borderId="0" xfId="0" applyNumberFormat="1" applyFill="1" applyAlignment="1">
      <alignment horizontal="right"/>
    </xf>
    <xf numFmtId="164" fontId="2" fillId="0" borderId="0" xfId="0" applyNumberFormat="1" applyFont="1" applyAlignment="1">
      <alignment horizontal="right"/>
    </xf>
    <xf numFmtId="10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0" fontId="1" fillId="0" borderId="0" xfId="0" applyFont="1"/>
    <xf numFmtId="10" fontId="1" fillId="0" borderId="0" xfId="0" applyNumberFormat="1" applyFont="1" applyAlignment="1">
      <alignment horizontal="right"/>
    </xf>
    <xf numFmtId="10" fontId="0" fillId="0" borderId="0" xfId="0" applyNumberFormat="1" applyAlignment="1">
      <alignment horizontal="left"/>
    </xf>
    <xf numFmtId="164" fontId="0" fillId="0" borderId="3" xfId="0" applyNumberFormat="1" applyBorder="1"/>
    <xf numFmtId="0" fontId="0" fillId="0" borderId="3" xfId="0" applyBorder="1"/>
    <xf numFmtId="164" fontId="0" fillId="0" borderId="4" xfId="0" applyNumberFormat="1" applyBorder="1"/>
    <xf numFmtId="0" fontId="1" fillId="5" borderId="5" xfId="1" applyFont="1" applyFill="1" applyBorder="1" applyAlignment="1" applyProtection="1">
      <alignment horizontal="left"/>
      <protection locked="0"/>
    </xf>
    <xf numFmtId="0" fontId="2" fillId="5" borderId="6" xfId="1" applyFill="1" applyBorder="1" applyAlignment="1" applyProtection="1">
      <alignment horizontal="left"/>
      <protection locked="0"/>
    </xf>
    <xf numFmtId="10" fontId="1" fillId="0" borderId="7" xfId="0" applyNumberFormat="1" applyFont="1" applyBorder="1" applyAlignment="1" applyProtection="1">
      <alignment horizontal="center"/>
      <protection locked="0"/>
    </xf>
    <xf numFmtId="164" fontId="1" fillId="0" borderId="8" xfId="0" applyNumberFormat="1" applyFont="1" applyBorder="1" applyAlignment="1" applyProtection="1">
      <alignment horizontal="center"/>
      <protection locked="0"/>
    </xf>
    <xf numFmtId="10" fontId="0" fillId="0" borderId="8" xfId="0" applyNumberFormat="1" applyBorder="1" applyAlignment="1">
      <alignment horizontal="center"/>
    </xf>
    <xf numFmtId="10" fontId="0" fillId="0" borderId="7" xfId="0" applyNumberFormat="1" applyBorder="1" applyAlignment="1" applyProtection="1">
      <alignment horizontal="center"/>
      <protection locked="0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 applyProtection="1">
      <alignment horizontal="center"/>
      <protection locked="0"/>
    </xf>
    <xf numFmtId="164" fontId="0" fillId="6" borderId="1" xfId="0" applyNumberFormat="1" applyFill="1" applyBorder="1" applyProtection="1">
      <protection locked="0"/>
    </xf>
    <xf numFmtId="164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1" fillId="5" borderId="6" xfId="1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0" fontId="0" fillId="0" borderId="0" xfId="0" applyNumberFormat="1" applyAlignment="1" applyProtection="1">
      <alignment horizontal="left" wrapText="1"/>
      <protection locked="0"/>
    </xf>
    <xf numFmtId="164" fontId="0" fillId="0" borderId="0" xfId="0" applyNumberFormat="1" applyAlignment="1" applyProtection="1">
      <alignment horizontal="right"/>
      <protection locked="0"/>
    </xf>
    <xf numFmtId="10" fontId="1" fillId="7" borderId="10" xfId="0" applyNumberFormat="1" applyFont="1" applyFill="1" applyBorder="1" applyAlignment="1" applyProtection="1">
      <alignment horizontal="left" wrapText="1"/>
      <protection locked="0"/>
    </xf>
    <xf numFmtId="2" fontId="1" fillId="7" borderId="11" xfId="0" applyNumberFormat="1" applyFont="1" applyFill="1" applyBorder="1" applyAlignment="1">
      <alignment horizontal="right" vertical="center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NumberFormat="1"/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left"/>
      <protection locked="0"/>
    </xf>
    <xf numFmtId="10" fontId="1" fillId="3" borderId="8" xfId="0" applyNumberFormat="1" applyFont="1" applyFill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</cellXfs>
  <cellStyles count="2">
    <cellStyle name="Normal" xfId="0" builtinId="0"/>
    <cellStyle name="Normal 2" xfId="1" xr:uid="{00000000-0005-0000-0000-000001000000}"/>
  </cellStyles>
  <dxfs count="14">
    <dxf>
      <font>
        <b/>
        <color rgb="FFFF0000"/>
      </font>
    </dxf>
    <dxf>
      <font>
        <b/>
        <color rgb="FFFF0000"/>
      </font>
      <fill>
        <patternFill>
          <bgColor rgb="FFFFFF9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6" tint="0.39994506668294322"/>
        </patternFill>
      </fill>
    </dxf>
    <dxf>
      <font>
        <b/>
        <color rgb="FFFF0000"/>
      </font>
      <fill>
        <patternFill>
          <bgColor rgb="FFFFFF9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6" tint="0.39994506668294322"/>
        </patternFill>
      </fill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</font>
    </dxf>
    <dxf>
      <font>
        <b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workbookViewId="0">
      <selection activeCell="B13" sqref="B13"/>
    </sheetView>
  </sheetViews>
  <sheetFormatPr defaultRowHeight="12.75" x14ac:dyDescent="0.2"/>
  <cols>
    <col min="1" max="1" width="11.28515625" bestFit="1" customWidth="1"/>
    <col min="4" max="4" width="14.42578125" bestFit="1" customWidth="1"/>
    <col min="5" max="5" width="10.140625" bestFit="1" customWidth="1"/>
  </cols>
  <sheetData>
    <row r="1" spans="1:9" x14ac:dyDescent="0.2">
      <c r="D1" t="s">
        <v>0</v>
      </c>
      <c r="G1" t="s">
        <v>1</v>
      </c>
    </row>
    <row r="2" spans="1:9" x14ac:dyDescent="0.2">
      <c r="A2" t="s">
        <v>2</v>
      </c>
      <c r="B2" t="s">
        <v>3</v>
      </c>
      <c r="D2" t="s">
        <v>4</v>
      </c>
      <c r="E2">
        <v>564542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 t="s">
        <v>9</v>
      </c>
      <c r="D3" t="s">
        <v>10</v>
      </c>
      <c r="E3" s="2">
        <v>44616</v>
      </c>
      <c r="G3" t="s">
        <v>11</v>
      </c>
      <c r="H3" t="s">
        <v>12</v>
      </c>
      <c r="I3">
        <v>0</v>
      </c>
    </row>
    <row r="5" spans="1:9" x14ac:dyDescent="0.2">
      <c r="A5" t="s">
        <v>13</v>
      </c>
      <c r="B5">
        <f>PARM_Account</f>
        <v>564542</v>
      </c>
    </row>
    <row r="6" spans="1:9" x14ac:dyDescent="0.2">
      <c r="A6" t="s">
        <v>14</v>
      </c>
      <c r="B6" s="1">
        <f>PARM_Date</f>
        <v>44616</v>
      </c>
    </row>
    <row r="7" spans="1:9" x14ac:dyDescent="0.2">
      <c r="A7" t="s">
        <v>15</v>
      </c>
      <c r="B7" t="s">
        <v>16</v>
      </c>
    </row>
    <row r="9" spans="1:9" x14ac:dyDescent="0.2">
      <c r="A9" t="s">
        <v>2</v>
      </c>
      <c r="B9" t="s">
        <v>17</v>
      </c>
    </row>
    <row r="10" spans="1:9" x14ac:dyDescent="0.2">
      <c r="A10" t="s">
        <v>8</v>
      </c>
      <c r="B10" t="s">
        <v>18</v>
      </c>
    </row>
    <row r="12" spans="1:9" x14ac:dyDescent="0.2">
      <c r="A12" t="s">
        <v>13</v>
      </c>
      <c r="B12">
        <f>PARM_Account</f>
        <v>564542</v>
      </c>
    </row>
    <row r="13" spans="1:9" x14ac:dyDescent="0.2">
      <c r="A13" t="s">
        <v>19</v>
      </c>
      <c r="B13" t="s">
        <v>20</v>
      </c>
    </row>
    <row r="14" spans="1:9" x14ac:dyDescent="0.2">
      <c r="A14" t="s">
        <v>14</v>
      </c>
      <c r="B14" s="1">
        <f>PARM_Date</f>
        <v>44616</v>
      </c>
    </row>
    <row r="15" spans="1:9" x14ac:dyDescent="0.2">
      <c r="A15" t="s">
        <v>21</v>
      </c>
      <c r="B15" t="s">
        <v>22</v>
      </c>
    </row>
    <row r="16" spans="1:9" x14ac:dyDescent="0.2">
      <c r="A16" t="s">
        <v>23</v>
      </c>
      <c r="B16" t="s">
        <v>24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V39"/>
  <sheetViews>
    <sheetView showGridLines="0" tabSelected="1" zoomScaleNormal="100" workbookViewId="0">
      <selection activeCell="P6" sqref="P6:Q6"/>
    </sheetView>
  </sheetViews>
  <sheetFormatPr defaultRowHeight="12.75" x14ac:dyDescent="0.2"/>
  <cols>
    <col min="1" max="1" width="8" style="5" customWidth="1"/>
    <col min="2" max="4" width="15.85546875" style="14" customWidth="1"/>
    <col min="5" max="5" width="62.7109375" style="5" customWidth="1"/>
    <col min="6" max="6" width="15.42578125" style="8" customWidth="1"/>
    <col min="7" max="7" width="12.7109375" style="5" customWidth="1"/>
    <col min="8" max="8" width="5.5703125" style="5" customWidth="1"/>
    <col min="9" max="9" width="5.140625" style="5" customWidth="1"/>
    <col min="10" max="10" width="12" style="6" customWidth="1"/>
    <col min="11" max="11" width="12.85546875" style="6" customWidth="1"/>
    <col min="12" max="12" width="15.5703125" style="21" customWidth="1"/>
    <col min="13" max="13" width="12.7109375" style="7" bestFit="1" customWidth="1"/>
    <col min="14" max="14" width="11.28515625" style="21" customWidth="1"/>
    <col min="15" max="15" width="9.140625" style="5" customWidth="1"/>
    <col min="16" max="16" width="15.140625" style="5" customWidth="1"/>
    <col min="17" max="20" width="9.140625" style="5" customWidth="1"/>
    <col min="21" max="21" width="45.140625" style="5" bestFit="1" customWidth="1"/>
    <col min="22" max="22" width="9.140625" style="5" customWidth="1"/>
    <col min="23" max="16384" width="9.140625" style="5"/>
  </cols>
  <sheetData>
    <row r="1" spans="1:22" ht="26.25" customHeight="1" thickBot="1" x14ac:dyDescent="0.25">
      <c r="B1" s="65" t="s">
        <v>25</v>
      </c>
      <c r="C1" s="61"/>
      <c r="D1" s="61"/>
      <c r="E1" s="61"/>
      <c r="F1" s="61"/>
      <c r="G1" s="61"/>
      <c r="H1" s="61"/>
      <c r="I1" s="61"/>
      <c r="J1" s="61"/>
      <c r="K1" s="51" t="s">
        <v>26</v>
      </c>
      <c r="L1" s="52">
        <f>COUNT(N:N)</f>
        <v>0</v>
      </c>
      <c r="M1" s="50"/>
    </row>
    <row r="2" spans="1:22" x14ac:dyDescent="0.2">
      <c r="B2" s="65"/>
      <c r="C2" s="61"/>
      <c r="D2" s="61"/>
      <c r="E2" s="61"/>
      <c r="F2" s="61"/>
      <c r="G2" s="61"/>
      <c r="H2" s="61"/>
      <c r="I2" s="61"/>
      <c r="J2" s="61"/>
      <c r="K2" s="49"/>
    </row>
    <row r="3" spans="1:22" x14ac:dyDescent="0.2">
      <c r="B3" s="66" t="str">
        <f>IF(IOControl!E3&lt;1,"",""&amp;TEXT(IOControl!E3,"dd mmm yyyy"))</f>
        <v>24 Feb 2022</v>
      </c>
      <c r="C3" s="61"/>
      <c r="D3" s="61"/>
      <c r="E3" s="61"/>
      <c r="F3" s="61"/>
      <c r="G3" s="61"/>
      <c r="H3" s="61"/>
      <c r="I3" s="61"/>
      <c r="J3" s="61"/>
    </row>
    <row r="4" spans="1:22" x14ac:dyDescent="0.2">
      <c r="B4" s="54">
        <f>IF(PARM_Account&lt;1,"",PARM_Account)</f>
        <v>564542</v>
      </c>
      <c r="C4" s="54"/>
      <c r="D4" s="54"/>
    </row>
    <row r="5" spans="1:22" x14ac:dyDescent="0.2">
      <c r="U5" s="5" t="s">
        <v>27</v>
      </c>
      <c r="V5" s="14" t="s">
        <v>28</v>
      </c>
    </row>
    <row r="6" spans="1:22" s="9" customFormat="1" ht="25.5" customHeight="1" x14ac:dyDescent="0.2">
      <c r="B6" s="53" t="s">
        <v>29</v>
      </c>
      <c r="C6" s="53" t="s">
        <v>30</v>
      </c>
      <c r="D6" s="53" t="s">
        <v>31</v>
      </c>
      <c r="E6" s="9" t="s">
        <v>32</v>
      </c>
      <c r="F6" s="10" t="s">
        <v>33</v>
      </c>
      <c r="G6" s="9" t="s">
        <v>72</v>
      </c>
      <c r="H6" s="9" t="s">
        <v>73</v>
      </c>
      <c r="J6" s="11" t="s">
        <v>34</v>
      </c>
      <c r="K6" s="11" t="s">
        <v>35</v>
      </c>
      <c r="L6" s="22" t="s">
        <v>36</v>
      </c>
      <c r="N6" s="45" t="s">
        <v>37</v>
      </c>
      <c r="O6" s="22" t="s">
        <v>38</v>
      </c>
      <c r="P6" s="57" t="s">
        <v>75</v>
      </c>
      <c r="Q6" s="57" t="s">
        <v>74</v>
      </c>
      <c r="R6" s="56"/>
      <c r="U6" s="15" t="s">
        <v>39</v>
      </c>
      <c r="V6" s="14" t="s">
        <v>40</v>
      </c>
    </row>
    <row r="7" spans="1:22" x14ac:dyDescent="0.2">
      <c r="D7" s="48" t="str">
        <f t="shared" ref="D7" si="0">IF(RIGHT(LEFT(C7,11),7)=B7,"OK","CHECK")</f>
        <v>OK</v>
      </c>
      <c r="J7" s="6" t="e">
        <f>F7/F$13</f>
        <v>#DIV/0!</v>
      </c>
      <c r="K7" s="3">
        <v>0</v>
      </c>
      <c r="L7" s="21" t="e">
        <f>ROUND((K7-J7)*F$13,-2)</f>
        <v>#DIV/0!</v>
      </c>
      <c r="N7" s="44"/>
      <c r="O7" s="23" t="e">
        <f>IF(OR(N7="",F7=""),J7,(F7+N7)/$F$13)</f>
        <v>#DIV/0!</v>
      </c>
      <c r="P7" s="15"/>
    </row>
    <row r="8" spans="1:22" x14ac:dyDescent="0.2">
      <c r="E8" s="16"/>
      <c r="K8" s="4"/>
      <c r="L8" s="24"/>
      <c r="M8" s="17"/>
      <c r="N8" s="24"/>
      <c r="O8" s="15"/>
    </row>
    <row r="9" spans="1:22" ht="13.5" customHeight="1" thickBot="1" x14ac:dyDescent="0.25">
      <c r="E9" s="16"/>
      <c r="K9" s="4"/>
      <c r="L9" s="24"/>
      <c r="M9" s="17"/>
      <c r="N9" s="24"/>
      <c r="O9" s="15"/>
    </row>
    <row r="10" spans="1:22" ht="13.5" customHeight="1" thickBot="1" x14ac:dyDescent="0.25">
      <c r="B10" s="36" t="s">
        <v>52</v>
      </c>
      <c r="C10" s="47"/>
      <c r="D10" s="47"/>
      <c r="E10" s="37"/>
      <c r="F10" s="18">
        <v>0</v>
      </c>
      <c r="J10" s="38" t="s">
        <v>53</v>
      </c>
      <c r="K10" s="58" t="s">
        <v>35</v>
      </c>
      <c r="L10" s="59"/>
      <c r="M10" s="39" t="s">
        <v>54</v>
      </c>
    </row>
    <row r="11" spans="1:22" x14ac:dyDescent="0.2">
      <c r="A11" s="5" t="s">
        <v>44</v>
      </c>
      <c r="B11" s="62" t="s">
        <v>55</v>
      </c>
      <c r="C11" s="63"/>
      <c r="D11" s="63"/>
      <c r="E11" s="63"/>
      <c r="F11" s="35">
        <f>VALU_JC+VALU_XA-VALU_BV+$F$10</f>
        <v>0</v>
      </c>
      <c r="G11" s="33"/>
      <c r="H11" s="34"/>
      <c r="I11" s="34"/>
      <c r="J11" s="40" t="e">
        <f>F11/F13</f>
        <v>#DIV/0!</v>
      </c>
      <c r="K11" s="41">
        <v>0</v>
      </c>
      <c r="L11" s="42" t="e">
        <f>F11-SUM(L7:L9)</f>
        <v>#DIV/0!</v>
      </c>
      <c r="M11" s="43">
        <f>F11-SUM(N7:N10)</f>
        <v>0</v>
      </c>
      <c r="O11" s="23" t="e">
        <f>$M$11/$F$13</f>
        <v>#DIV/0!</v>
      </c>
      <c r="P11" s="5" t="s">
        <v>56</v>
      </c>
    </row>
    <row r="12" spans="1:22" x14ac:dyDescent="0.2">
      <c r="F12" s="27"/>
      <c r="G12" s="27"/>
      <c r="J12" s="23"/>
    </row>
    <row r="13" spans="1:22" x14ac:dyDescent="0.2">
      <c r="B13" s="64" t="s">
        <v>57</v>
      </c>
      <c r="C13" s="61"/>
      <c r="D13" s="61"/>
      <c r="E13" s="61"/>
      <c r="F13" s="28">
        <f>SUM(SUMIF(A:A,{"S","MF"},F:F))</f>
        <v>0</v>
      </c>
      <c r="I13" s="29" t="e">
        <f>MAX(J7:J11)</f>
        <v>#DIV/0!</v>
      </c>
      <c r="J13" s="23"/>
      <c r="K13" s="6">
        <f>SUM(K7:K12)</f>
        <v>0</v>
      </c>
    </row>
    <row r="15" spans="1:22" x14ac:dyDescent="0.2">
      <c r="B15" s="60" t="e">
        <f>IF(I13&gt;0.2,"One or more of the holdings is currently over 20% of the portfolio value, please record the breach and report it to a fund manager",IF(I13&gt;0.15,"One or more of the holdings is over 15% of the portfolio value, please inform a fund manager",""))</f>
        <v>#DIV/0!</v>
      </c>
      <c r="C15" s="61"/>
      <c r="D15" s="61"/>
      <c r="E15" s="61"/>
      <c r="F15" s="61"/>
      <c r="G15" s="61"/>
      <c r="H15" s="61"/>
      <c r="I15" s="61"/>
      <c r="J15" s="61"/>
      <c r="K15" s="11" t="s">
        <v>58</v>
      </c>
      <c r="L15" s="25" t="e">
        <f>SUM(L7:L8)</f>
        <v>#DIV/0!</v>
      </c>
      <c r="M15" s="25">
        <f>SUM(N7:N8)</f>
        <v>0</v>
      </c>
      <c r="N15" s="25"/>
    </row>
    <row r="16" spans="1:22" x14ac:dyDescent="0.2">
      <c r="B16" s="61"/>
      <c r="C16" s="61"/>
      <c r="D16" s="61"/>
      <c r="E16" s="61"/>
      <c r="F16" s="61"/>
      <c r="G16" s="61"/>
      <c r="H16" s="61"/>
      <c r="I16" s="61"/>
      <c r="J16" s="61"/>
      <c r="K16" s="6" t="s">
        <v>59</v>
      </c>
      <c r="L16" s="23" t="e">
        <f>($F$11-L15)/$F$13</f>
        <v>#DIV/0!</v>
      </c>
      <c r="M16" s="6" t="e">
        <f>($F$11-M15)/$F$13</f>
        <v>#DIV/0!</v>
      </c>
      <c r="N16" s="23"/>
    </row>
    <row r="17" spans="2:14" x14ac:dyDescent="0.2">
      <c r="B17" s="61"/>
      <c r="C17" s="61"/>
      <c r="D17" s="61"/>
      <c r="E17" s="61"/>
      <c r="F17" s="61"/>
      <c r="G17" s="61"/>
      <c r="H17" s="61"/>
      <c r="I17" s="61"/>
      <c r="J17" s="61"/>
    </row>
    <row r="18" spans="2:14" ht="32.25" customHeight="1" x14ac:dyDescent="0.2">
      <c r="E18" s="19" t="s">
        <v>60</v>
      </c>
      <c r="F18" s="12" t="s">
        <v>61</v>
      </c>
      <c r="G18" s="19"/>
      <c r="H18" s="19"/>
      <c r="I18" s="19"/>
      <c r="J18" s="20" t="s">
        <v>62</v>
      </c>
      <c r="K18" s="20" t="s">
        <v>63</v>
      </c>
      <c r="L18" s="22" t="s">
        <v>64</v>
      </c>
      <c r="M18" s="13"/>
      <c r="N18" s="22"/>
    </row>
    <row r="19" spans="2:14" x14ac:dyDescent="0.2">
      <c r="E19" s="32" t="s">
        <v>43</v>
      </c>
      <c r="F19" s="27">
        <f>SUMIF(P:P,E19,L:L)</f>
        <v>0</v>
      </c>
      <c r="G19" s="27">
        <f>SUMIF(P:P,F19,G:G)+SUMIF(P:P,F19,O:O)</f>
        <v>0</v>
      </c>
      <c r="H19" s="27">
        <f>SUMIF(Q:Q,G19,H:H)+SUMIF(Q:Q,G19,P:P)</f>
        <v>0</v>
      </c>
      <c r="I19" s="27">
        <f>SUMIF(R:R,H19,I:I)+SUMIF(R:R,H19,Q:Q)</f>
        <v>0</v>
      </c>
      <c r="J19" s="29">
        <f>SUMIF(P:P,E19,K:K)</f>
        <v>0</v>
      </c>
      <c r="K19" s="29">
        <f>SUMIF(P:P,E19,$J:$J)</f>
        <v>0</v>
      </c>
      <c r="L19" s="23">
        <f>SUMIF(P:P,E19,O:O)</f>
        <v>0</v>
      </c>
    </row>
    <row r="20" spans="2:14" x14ac:dyDescent="0.2">
      <c r="E20" s="32" t="s">
        <v>48</v>
      </c>
      <c r="F20" s="27">
        <f>SUMIF(P:P,E20,L:L)</f>
        <v>0</v>
      </c>
      <c r="J20" s="29">
        <f>SUMIF(P:P,E20,K:K)</f>
        <v>0</v>
      </c>
      <c r="K20" s="29">
        <f>SUMIF(P:P,E20,$J:$J)</f>
        <v>0</v>
      </c>
      <c r="L20" s="23">
        <f>SUMIF(P:P,E20,O:O)</f>
        <v>0</v>
      </c>
    </row>
    <row r="21" spans="2:14" x14ac:dyDescent="0.2">
      <c r="E21" s="46" t="s">
        <v>51</v>
      </c>
      <c r="F21" s="27">
        <f>SUMIF(P:P,E21,L:L)</f>
        <v>0</v>
      </c>
      <c r="J21" s="29">
        <f>SUMIF(P:P,E21,K:K)</f>
        <v>0</v>
      </c>
      <c r="K21" s="29">
        <f>SUMIF(P:P,E21,$J:$J)</f>
        <v>0</v>
      </c>
      <c r="L21" s="23">
        <f>SUMIF(P:P,E21,O:O)</f>
        <v>0</v>
      </c>
    </row>
    <row r="22" spans="2:14" x14ac:dyDescent="0.2">
      <c r="E22" s="15" t="s">
        <v>47</v>
      </c>
      <c r="F22" s="27">
        <f>SUMIF(P:P,E22,L:L)</f>
        <v>0</v>
      </c>
      <c r="J22" s="29">
        <f>SUMIF(P:P,E22,K:K)</f>
        <v>0</v>
      </c>
      <c r="K22" s="29">
        <f>SUMIF(P:P,E22,$J:$J)</f>
        <v>0</v>
      </c>
      <c r="L22" s="23">
        <f>SUMIF(P:P,E22,O:O)</f>
        <v>0</v>
      </c>
    </row>
    <row r="23" spans="2:14" x14ac:dyDescent="0.2">
      <c r="E23" s="9" t="s">
        <v>65</v>
      </c>
      <c r="F23" s="28">
        <f>SUM(F19:F21)</f>
        <v>0</v>
      </c>
      <c r="G23" s="30"/>
      <c r="H23" s="30"/>
      <c r="I23" s="30"/>
      <c r="J23" s="26">
        <f>SUM(J19:J22)</f>
        <v>0</v>
      </c>
      <c r="K23" s="26">
        <f>SUM(K19:K22)</f>
        <v>0</v>
      </c>
      <c r="L23" s="26">
        <f>SUM(L19:L22)</f>
        <v>0</v>
      </c>
    </row>
    <row r="24" spans="2:14" x14ac:dyDescent="0.2">
      <c r="F24" s="27"/>
      <c r="J24" s="23"/>
      <c r="K24" s="23"/>
    </row>
    <row r="25" spans="2:14" x14ac:dyDescent="0.2">
      <c r="E25" s="9" t="s">
        <v>66</v>
      </c>
      <c r="F25" s="27"/>
      <c r="J25" s="23"/>
      <c r="K25" s="23"/>
    </row>
    <row r="26" spans="2:14" x14ac:dyDescent="0.2">
      <c r="E26" s="32" t="s">
        <v>46</v>
      </c>
      <c r="F26" s="27">
        <f t="shared" ref="F26:F35" si="1">SUMIF(P:P,E26,L:L)</f>
        <v>0</v>
      </c>
      <c r="J26" s="29">
        <f t="shared" ref="J26:J35" si="2">SUMIF(P:P,E26,K:K)</f>
        <v>0</v>
      </c>
      <c r="K26" s="29">
        <f t="shared" ref="K26:K35" si="3">SUMIF(P:P,E26,$J:$J)</f>
        <v>0</v>
      </c>
      <c r="L26" s="23">
        <f t="shared" ref="L26:L35" si="4">SUMIF(P:P,E26,O:O)</f>
        <v>0</v>
      </c>
    </row>
    <row r="27" spans="2:14" x14ac:dyDescent="0.2">
      <c r="E27" s="32" t="s">
        <v>67</v>
      </c>
      <c r="F27" s="27">
        <f t="shared" si="1"/>
        <v>0</v>
      </c>
      <c r="J27" s="29">
        <f t="shared" si="2"/>
        <v>0</v>
      </c>
      <c r="K27" s="29">
        <f t="shared" si="3"/>
        <v>0</v>
      </c>
      <c r="L27" s="23">
        <f t="shared" si="4"/>
        <v>0</v>
      </c>
    </row>
    <row r="28" spans="2:14" x14ac:dyDescent="0.2">
      <c r="E28" s="32" t="s">
        <v>50</v>
      </c>
      <c r="F28" s="27">
        <f t="shared" si="1"/>
        <v>0</v>
      </c>
      <c r="J28" s="29">
        <f t="shared" si="2"/>
        <v>0</v>
      </c>
      <c r="K28" s="29">
        <f t="shared" si="3"/>
        <v>0</v>
      </c>
      <c r="L28" s="23">
        <f t="shared" si="4"/>
        <v>0</v>
      </c>
    </row>
    <row r="29" spans="2:14" x14ac:dyDescent="0.2">
      <c r="E29" s="32" t="s">
        <v>45</v>
      </c>
      <c r="F29" s="27">
        <f t="shared" si="1"/>
        <v>0</v>
      </c>
      <c r="J29" s="29">
        <f t="shared" si="2"/>
        <v>0</v>
      </c>
      <c r="K29" s="29">
        <f t="shared" si="3"/>
        <v>0</v>
      </c>
      <c r="L29" s="23">
        <f t="shared" si="4"/>
        <v>0</v>
      </c>
    </row>
    <row r="30" spans="2:14" x14ac:dyDescent="0.2">
      <c r="E30" s="32" t="s">
        <v>49</v>
      </c>
      <c r="F30" s="27">
        <f t="shared" si="1"/>
        <v>0</v>
      </c>
      <c r="J30" s="29">
        <f t="shared" si="2"/>
        <v>0</v>
      </c>
      <c r="K30" s="29">
        <f t="shared" si="3"/>
        <v>0</v>
      </c>
      <c r="L30" s="23">
        <f t="shared" si="4"/>
        <v>0</v>
      </c>
    </row>
    <row r="31" spans="2:14" x14ac:dyDescent="0.2">
      <c r="E31" s="32" t="s">
        <v>42</v>
      </c>
      <c r="F31" s="27">
        <f t="shared" si="1"/>
        <v>0</v>
      </c>
      <c r="J31" s="29">
        <f t="shared" si="2"/>
        <v>0</v>
      </c>
      <c r="K31" s="29">
        <f t="shared" si="3"/>
        <v>0</v>
      </c>
      <c r="L31" s="23">
        <f t="shared" si="4"/>
        <v>0</v>
      </c>
    </row>
    <row r="32" spans="2:14" x14ac:dyDescent="0.2">
      <c r="E32" s="32" t="s">
        <v>41</v>
      </c>
      <c r="F32" s="27">
        <f t="shared" si="1"/>
        <v>0</v>
      </c>
      <c r="J32" s="29">
        <f t="shared" si="2"/>
        <v>0</v>
      </c>
      <c r="K32" s="29">
        <f t="shared" si="3"/>
        <v>0</v>
      </c>
      <c r="L32" s="23">
        <f t="shared" si="4"/>
        <v>0</v>
      </c>
    </row>
    <row r="33" spans="5:12" x14ac:dyDescent="0.2">
      <c r="E33" s="46" t="s">
        <v>68</v>
      </c>
      <c r="F33" s="27">
        <f t="shared" si="1"/>
        <v>0</v>
      </c>
      <c r="J33" s="29">
        <f t="shared" si="2"/>
        <v>0</v>
      </c>
      <c r="K33" s="29">
        <f t="shared" si="3"/>
        <v>0</v>
      </c>
      <c r="L33" s="23">
        <f t="shared" si="4"/>
        <v>0</v>
      </c>
    </row>
    <row r="34" spans="5:12" x14ac:dyDescent="0.2">
      <c r="E34" s="46" t="s">
        <v>69</v>
      </c>
      <c r="F34" s="27">
        <f t="shared" si="1"/>
        <v>0</v>
      </c>
      <c r="J34" s="29">
        <f t="shared" si="2"/>
        <v>0</v>
      </c>
      <c r="K34" s="29">
        <f t="shared" si="3"/>
        <v>0</v>
      </c>
      <c r="L34" s="23">
        <f t="shared" si="4"/>
        <v>0</v>
      </c>
    </row>
    <row r="35" spans="5:12" x14ac:dyDescent="0.2">
      <c r="E35" s="32" t="s">
        <v>70</v>
      </c>
      <c r="F35" s="27">
        <f t="shared" si="1"/>
        <v>0</v>
      </c>
      <c r="J35" s="29">
        <f t="shared" si="2"/>
        <v>0</v>
      </c>
      <c r="K35" s="29">
        <f t="shared" si="3"/>
        <v>0</v>
      </c>
      <c r="L35" s="23">
        <f t="shared" si="4"/>
        <v>0</v>
      </c>
    </row>
    <row r="36" spans="5:12" x14ac:dyDescent="0.2">
      <c r="E36" s="9" t="s">
        <v>71</v>
      </c>
      <c r="F36" s="28">
        <f>SUM(F26:F35)</f>
        <v>0</v>
      </c>
      <c r="G36" s="30"/>
      <c r="H36" s="30"/>
      <c r="I36" s="30"/>
      <c r="J36" s="31">
        <f>SUM(J26:J35)</f>
        <v>0</v>
      </c>
      <c r="K36" s="26">
        <f>SUM(K26:K35)</f>
        <v>0</v>
      </c>
      <c r="L36" s="26">
        <f>SUM(L26:L35)</f>
        <v>0</v>
      </c>
    </row>
    <row r="37" spans="5:12" x14ac:dyDescent="0.2">
      <c r="F37" s="27"/>
      <c r="J37" s="23"/>
      <c r="K37" s="23"/>
    </row>
    <row r="38" spans="5:12" x14ac:dyDescent="0.2">
      <c r="E38" s="5" t="s">
        <v>56</v>
      </c>
      <c r="F38" s="55" t="e">
        <f>(L38-J38)*F13</f>
        <v>#DIV/0!</v>
      </c>
      <c r="J38" s="29">
        <f>SUMIF(P:P,E38,K:K)</f>
        <v>0</v>
      </c>
      <c r="K38" s="29" t="e">
        <f>SUMIF(P:P,E38,J:J)</f>
        <v>#DIV/0!</v>
      </c>
      <c r="L38" s="23" t="e">
        <f>SUMIF(P:P,E38,O:O)</f>
        <v>#DIV/0!</v>
      </c>
    </row>
    <row r="39" spans="5:12" x14ac:dyDescent="0.2">
      <c r="F39" s="23" t="e">
        <f>SUM(F23+F36+F38)</f>
        <v>#DIV/0!</v>
      </c>
      <c r="J39" s="23">
        <f>SUM(J23+J36+J38)</f>
        <v>0</v>
      </c>
      <c r="K39" s="23" t="e">
        <f>SUM(K23+K36+K38)</f>
        <v>#DIV/0!</v>
      </c>
      <c r="L39" s="23" t="e">
        <f>SUM(L23+L36+L38)</f>
        <v>#DIV/0!</v>
      </c>
    </row>
  </sheetData>
  <mergeCells count="7">
    <mergeCell ref="K10:L10"/>
    <mergeCell ref="B15:J17"/>
    <mergeCell ref="B11:E11"/>
    <mergeCell ref="B13:E13"/>
    <mergeCell ref="B1:J1"/>
    <mergeCell ref="B2:J2"/>
    <mergeCell ref="B3:J3"/>
  </mergeCells>
  <conditionalFormatting sqref="B15:J17">
    <cfRule type="expression" dxfId="13" priority="155" stopIfTrue="1">
      <formula>$I13&gt;0.2</formula>
    </cfRule>
  </conditionalFormatting>
  <conditionalFormatting sqref="K8:K10">
    <cfRule type="expression" dxfId="12" priority="80" stopIfTrue="1">
      <formula>OR(J8-K8&gt;=0.005,J8-K8&lt;=-0.005)</formula>
    </cfRule>
  </conditionalFormatting>
  <conditionalFormatting sqref="K7">
    <cfRule type="expression" dxfId="11" priority="64" stopIfTrue="1">
      <formula>OR(J7-K7&gt;=0.005,J7-K7&lt;=-0.005)</formula>
    </cfRule>
  </conditionalFormatting>
  <conditionalFormatting sqref="O7">
    <cfRule type="expression" dxfId="10" priority="58" stopIfTrue="1">
      <formula>OR(O7-K7&gt;=0.005,O7-K7&lt;=-0.005)</formula>
    </cfRule>
  </conditionalFormatting>
  <conditionalFormatting sqref="E35 L19:L22">
    <cfRule type="expression" dxfId="9" priority="51" stopIfTrue="1">
      <formula>OR($L19-$J19&gt;=0.005,$L19-$J19&lt;=-0.005)</formula>
    </cfRule>
  </conditionalFormatting>
  <conditionalFormatting sqref="E19:E20">
    <cfRule type="expression" dxfId="8" priority="49" stopIfTrue="1">
      <formula>OR($L19-$J19&gt;=0.005,$L19-$J19&lt;=-0.005)</formula>
    </cfRule>
  </conditionalFormatting>
  <conditionalFormatting sqref="E26:E32">
    <cfRule type="expression" dxfId="7" priority="47" stopIfTrue="1">
      <formula>OR($L26-$J26&gt;=0.005,$L26-$J26&lt;=-0.005)</formula>
    </cfRule>
  </conditionalFormatting>
  <conditionalFormatting sqref="U5">
    <cfRule type="expression" dxfId="6" priority="37" stopIfTrue="1">
      <formula>$M5&lt;&gt;""</formula>
    </cfRule>
  </conditionalFormatting>
  <conditionalFormatting sqref="B8:D9">
    <cfRule type="expression" dxfId="5" priority="36" stopIfTrue="1">
      <formula>AND(OR($B8=$V$5,$B8=$V$6),$M8&lt;&gt;"")</formula>
    </cfRule>
  </conditionalFormatting>
  <conditionalFormatting sqref="F8:F9">
    <cfRule type="expression" dxfId="4" priority="34" stopIfTrue="1">
      <formula>AND(OR($B8=$V$5,$B8=$V$6),$M8&lt;&gt;"")</formula>
    </cfRule>
  </conditionalFormatting>
  <conditionalFormatting sqref="E7:E21 N7:N163 E23:E163">
    <cfRule type="expression" dxfId="3" priority="156" stopIfTrue="1">
      <formula>$N7&lt;&gt;""</formula>
    </cfRule>
  </conditionalFormatting>
  <conditionalFormatting sqref="B7:E7">
    <cfRule type="expression" dxfId="2" priority="158" stopIfTrue="1">
      <formula>AND(OR($B7=$V$5,$B7=$V$6),$N7&lt;&gt;"")</formula>
    </cfRule>
  </conditionalFormatting>
  <conditionalFormatting sqref="F7">
    <cfRule type="expression" dxfId="1" priority="160" stopIfTrue="1">
      <formula>AND(OR($B7=$V$5,$B7=$V$6),$N7&lt;&gt;"")</formula>
    </cfRule>
  </conditionalFormatting>
  <conditionalFormatting sqref="L26:L35">
    <cfRule type="expression" dxfId="0" priority="21" stopIfTrue="1">
      <formula>OR($L26-$J26&gt;=0.005,$L26-$J26&lt;=-0.005)</formula>
    </cfRule>
  </conditionalFormatting>
  <pageMargins left="0.75" right="0.75" top="1" bottom="1" header="0.5" footer="0.5"/>
  <pageSetup paperSize="9" scale="79" orientation="landscape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size="37" baseType="lpstr">
      <vt:lpstr>IOControl</vt:lpstr>
      <vt:lpstr>APOLLO_LINKS</vt:lpstr>
      <vt:lpstr>Rebalancer</vt:lpstr>
      <vt:lpstr>DIST_2C_COL</vt:lpstr>
      <vt:lpstr>DIST_AG_COL</vt:lpstr>
      <vt:lpstr>DIST_CV_COL</vt:lpstr>
      <vt:lpstr>DIST_D1_COL</vt:lpstr>
      <vt:lpstr>DIST_DETAIL_ROW</vt:lpstr>
      <vt:lpstr>DIST_LC_COL</vt:lpstr>
      <vt:lpstr>DIST_NM_COL</vt:lpstr>
      <vt:lpstr>DIST_REQ_ACCOUNT</vt:lpstr>
      <vt:lpstr>DIST_REQ_DATE</vt:lpstr>
      <vt:lpstr>DIST_REQ_FILTER_CODE_1</vt:lpstr>
      <vt:lpstr>DIST_REQ_FILTER_CODE_2</vt:lpstr>
      <vt:lpstr>DIST_REQ_FILTER_OPERAND_1</vt:lpstr>
      <vt:lpstr>DIST_REQ_FILTER_OPERAND_2</vt:lpstr>
      <vt:lpstr>DIST_REQ_FILTER_VALUE_1</vt:lpstr>
      <vt:lpstr>DIST_REQ_FILTER_VALUE_2</vt:lpstr>
      <vt:lpstr>DIST_REQ_SCTY_ONLY</vt:lpstr>
      <vt:lpstr>DIST_SN_COL</vt:lpstr>
      <vt:lpstr>DIST_U5_COL</vt:lpstr>
      <vt:lpstr>IO_DATA</vt:lpstr>
      <vt:lpstr>IO_DATA2</vt:lpstr>
      <vt:lpstr>IO_REPORT_TYPE</vt:lpstr>
      <vt:lpstr>IO_REPORT_TYPE2</vt:lpstr>
      <vt:lpstr>PARM_Account</vt:lpstr>
      <vt:lpstr>PARM_Date</vt:lpstr>
      <vt:lpstr>Rebalancer!Print_Area</vt:lpstr>
      <vt:lpstr>VALU_BV</vt:lpstr>
      <vt:lpstr>VALU_JC</vt:lpstr>
      <vt:lpstr>VALU_MN</vt:lpstr>
      <vt:lpstr>VALU_REQ_ACCOUNT</vt:lpstr>
      <vt:lpstr>VALU_REQ_CLASS</vt:lpstr>
      <vt:lpstr>VALU_REQ_DATE</vt:lpstr>
      <vt:lpstr>VALU_REQ_PERIOD_TYPE</vt:lpstr>
      <vt:lpstr>VALU_REQ_PERIODS</vt:lpstr>
      <vt:lpstr>VALU_XA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Jealous</dc:creator>
  <cp:lastModifiedBy>Richard Armstrong</cp:lastModifiedBy>
  <cp:lastPrinted>2016-07-22T13:36:06Z</cp:lastPrinted>
  <dcterms:created xsi:type="dcterms:W3CDTF">2006-02-16T14:45:42Z</dcterms:created>
  <dcterms:modified xsi:type="dcterms:W3CDTF">2022-06-01T16:27:22Z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2022-02-24T16:22:12Z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f0f2e7c6-363b-475c-94f5-d6da150ca9e6</vt:lpwstr>
  </property>
  <property fmtid="{D5CDD505-2E9C-101B-9397-08002B2CF9AE}" pid="8" name="MSIP_Label_5b3f6bee-25a2-4071-976d-445ec8dd7ff4_ContentBits">
    <vt:lpwstr>0</vt:lpwstr>
  </property>
</Properties>
</file>