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Time Weighted Rate of Return\"/>
    </mc:Choice>
  </mc:AlternateContent>
  <xr:revisionPtr revIDLastSave="0" documentId="13_ncr:1_{E1EC84B1-AC21-40E2-9138-6B0A5A7103CF}" xr6:coauthVersionLast="47" xr6:coauthVersionMax="47" xr10:uidLastSave="{00000000-0000-0000-0000-000000000000}"/>
  <bookViews>
    <workbookView xWindow="165" yWindow="-16320" windowWidth="29040" windowHeight="15840" xr2:uid="{E76E28DF-2B12-4DA9-BC04-D9F0148B3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4" i="1" l="1"/>
  <c r="N25" i="1" s="1"/>
  <c r="D24" i="1"/>
  <c r="D25" i="1"/>
  <c r="D30" i="1"/>
  <c r="B35" i="1"/>
  <c r="B30" i="1"/>
  <c r="B25" i="1"/>
  <c r="E24" i="1"/>
  <c r="D35" i="1"/>
  <c r="O15" i="1"/>
  <c r="O2" i="1"/>
  <c r="O3" i="1"/>
  <c r="O4" i="1"/>
  <c r="N15" i="1"/>
  <c r="D36" i="1" l="1"/>
  <c r="D34" i="1"/>
  <c r="D31" i="1"/>
  <c r="D29" i="1"/>
  <c r="D26" i="1"/>
  <c r="E26" i="1" s="1"/>
  <c r="E25" i="1" l="1"/>
  <c r="I26" i="1" l="1"/>
  <c r="J26" i="1" s="1"/>
  <c r="I25" i="1"/>
  <c r="J25" i="1" s="1"/>
  <c r="J29" i="1" l="1"/>
  <c r="K29" i="1" s="1"/>
</calcChain>
</file>

<file path=xl/sharedStrings.xml><?xml version="1.0" encoding="utf-8"?>
<sst xmlns="http://schemas.openxmlformats.org/spreadsheetml/2006/main" count="85" uniqueCount="52">
  <si>
    <t>ven</t>
  </si>
  <si>
    <t>sel</t>
  </si>
  <si>
    <t>intl</t>
  </si>
  <si>
    <t>Units</t>
  </si>
  <si>
    <t>Valuation @ 01 10 21</t>
  </si>
  <si>
    <t>Units sold in between</t>
  </si>
  <si>
    <t>Venture R Units</t>
  </si>
  <si>
    <t>Price</t>
  </si>
  <si>
    <t>cash total</t>
  </si>
  <si>
    <t xml:space="preserve">portfolio cash total </t>
  </si>
  <si>
    <t>International R Units</t>
  </si>
  <si>
    <t>Select R Units</t>
  </si>
  <si>
    <t>Valuation @ 12 05 20</t>
  </si>
  <si>
    <t>12 05 20</t>
  </si>
  <si>
    <t xml:space="preserve"> 01 10 21</t>
  </si>
  <si>
    <t>09 10 20</t>
  </si>
  <si>
    <t>TransDate</t>
  </si>
  <si>
    <t>Share_Class_Name_Long</t>
  </si>
  <si>
    <t>AccInc</t>
  </si>
  <si>
    <t>DealRef</t>
  </si>
  <si>
    <t>TradeType</t>
  </si>
  <si>
    <t>InvestorCode</t>
  </si>
  <si>
    <t>InvestorSalutation</t>
  </si>
  <si>
    <t>Designation</t>
  </si>
  <si>
    <t>UniqueKey</t>
  </si>
  <si>
    <t>PortfolioNumber</t>
  </si>
  <si>
    <t>ProductCode</t>
  </si>
  <si>
    <t>WrapperType</t>
  </si>
  <si>
    <t>CostToHolder</t>
  </si>
  <si>
    <t>Margetts International Strategy Fund Acc</t>
  </si>
  <si>
    <t>Acc</t>
  </si>
  <si>
    <t>GY1582001A</t>
  </si>
  <si>
    <t>Redemption</t>
  </si>
  <si>
    <t>MC Trustees Limited</t>
  </si>
  <si>
    <t>55200977 Mr T W Randall</t>
  </si>
  <si>
    <t>20612UP765</t>
  </si>
  <si>
    <t>UP</t>
  </si>
  <si>
    <t>Unit Trust</t>
  </si>
  <si>
    <t>Margetts Venture Strategy Fund Acc</t>
  </si>
  <si>
    <t>GY1581001A</t>
  </si>
  <si>
    <t>Margetts Select Strategy Fund Acc</t>
  </si>
  <si>
    <t>GY1576001A</t>
  </si>
  <si>
    <t>Holding Interval</t>
  </si>
  <si>
    <t>Time weighted calculation</t>
  </si>
  <si>
    <t>Time weighted return</t>
  </si>
  <si>
    <t>HI1</t>
  </si>
  <si>
    <t>HI2</t>
  </si>
  <si>
    <t>price</t>
  </si>
  <si>
    <t>value</t>
  </si>
  <si>
    <t>Fees</t>
  </si>
  <si>
    <t>21 04 16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</si>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</sst>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£&quot;#,##0.00;[Red]\-&quot;£&quot;#,##0.00"/>
    <numFmt numFmtId="44" formatCode="_-&quot;£&quot;* #,##0.00_-;\-&quot;£&quot;* #,##0.00_-;_-&quot;£&quot;* &quot;-&quot;??_-;_-@_-"/>
    <numFmt numFmtId="164" formatCode="&quot;£&quot;#,##0.00"/>
    <numFmt numFmtId="165" formatCode="0.000"/>
    <numFmt numFmtId="166" formatCode="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/>
    <xf numFmtId="49" fontId="3" fillId="0" borderId="0" xfId="0" applyNumberFormat="1" applyFont="1" applyAlignment="1">
      <alignment horizontal="center"/>
    </xf>
    <xf numFmtId="4" fontId="2" fillId="0" borderId="0" xfId="0" applyNumberFormat="1" applyFont="1"/>
    <xf numFmtId="8" fontId="2" fillId="0" borderId="0" xfId="0" applyNumberFormat="1" applyFont="1"/>
    <xf numFmtId="164" fontId="2" fillId="0" borderId="0" xfId="0" applyNumberFormat="1" applyFont="1"/>
    <xf numFmtId="165" fontId="4" fillId="0" borderId="2" xfId="0" applyNumberFormat="1" applyFont="1" applyFill="1" applyBorder="1" applyAlignment="1" applyProtection="1">
      <alignment horizontal="right" vertical="center"/>
    </xf>
    <xf numFmtId="44" fontId="4" fillId="0" borderId="2" xfId="0" applyNumberFormat="1" applyFont="1" applyFill="1" applyBorder="1" applyAlignment="1" applyProtection="1">
      <alignment vertical="center"/>
    </xf>
    <xf numFmtId="44" fontId="4" fillId="0" borderId="2" xfId="1" applyFont="1" applyFill="1" applyBorder="1" applyAlignment="1" applyProtection="1">
      <alignment horizontal="right" vertical="center"/>
    </xf>
    <xf numFmtId="0" fontId="5" fillId="0" borderId="0" xfId="0" applyFont="1"/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15" fontId="0" fillId="0" borderId="0" xfId="0" applyNumberFormat="1"/>
    <xf numFmtId="0" fontId="2" fillId="0" borderId="0" xfId="0" applyFont="1" applyAlignment="1">
      <alignment horizontal="right"/>
    </xf>
    <xf numFmtId="166" fontId="2" fillId="0" borderId="0" xfId="0" applyNumberFormat="1" applyFont="1"/>
    <xf numFmtId="0" fontId="7" fillId="2" borderId="3" xfId="0" applyFont="1" applyFill="1" applyBorder="1" applyAlignment="1">
      <alignment horizontal="center" vertical="center"/>
    </xf>
    <xf numFmtId="165" fontId="7" fillId="2" borderId="3" xfId="0" applyNumberFormat="1" applyFont="1" applyFill="1" applyBorder="1" applyAlignment="1">
      <alignment horizontal="center" vertical="center"/>
    </xf>
    <xf numFmtId="44" fontId="7" fillId="2" borderId="3" xfId="2" applyFont="1" applyFill="1" applyBorder="1" applyAlignment="1" applyProtection="1">
      <alignment horizontal="center" vertical="center"/>
    </xf>
    <xf numFmtId="165" fontId="8" fillId="0" borderId="2" xfId="0" applyNumberFormat="1" applyFont="1" applyBorder="1" applyAlignment="1">
      <alignment horizontal="right" vertical="center"/>
    </xf>
    <xf numFmtId="10" fontId="0" fillId="3" borderId="0" xfId="3" applyNumberFormat="1" applyFont="1" applyFill="1"/>
    <xf numFmtId="44" fontId="0" fillId="0" borderId="0" xfId="0" applyNumberFormat="1"/>
    <xf numFmtId="44" fontId="2" fillId="0" borderId="0" xfId="0" applyNumberFormat="1" applyFont="1"/>
    <xf numFmtId="0" fontId="3" fillId="0" borderId="0" xfId="0" applyFont="1"/>
    <xf numFmtId="15" fontId="9" fillId="0" borderId="2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right" vertical="center"/>
    </xf>
    <xf numFmtId="165" fontId="9" fillId="0" borderId="2" xfId="0" applyNumberFormat="1" applyFont="1" applyBorder="1" applyAlignment="1">
      <alignment horizontal="right" vertical="center"/>
    </xf>
    <xf numFmtId="44" fontId="9" fillId="0" borderId="2" xfId="2" applyFont="1" applyFill="1" applyBorder="1" applyAlignment="1" applyProtection="1">
      <alignment horizontal="right" vertical="center"/>
    </xf>
    <xf numFmtId="165" fontId="2" fillId="0" borderId="0" xfId="0" applyNumberFormat="1" applyFont="1"/>
    <xf numFmtId="4" fontId="0" fillId="0" borderId="4" xfId="0" applyNumberFormat="1" applyBorder="1"/>
    <xf numFmtId="0" fontId="5" fillId="0" borderId="0" xfId="0" applyFont="1" applyAlignment="1">
      <alignment horizontal="center"/>
    </xf>
    <xf numFmtId="164" fontId="8" fillId="0" borderId="2" xfId="0" applyNumberFormat="1" applyFont="1" applyBorder="1" applyAlignment="1">
      <alignment horizontal="right" vertical="center"/>
    </xf>
    <xf numFmtId="2" fontId="2" fillId="0" borderId="0" xfId="0" applyNumberFormat="1" applyFont="1"/>
  </cellXfs>
  <cellStyles count="4">
    <cellStyle name="Currency" xfId="2" builtinId="4"/>
    <cellStyle name="Currency 2" xfId="1" xr:uid="{7237A518-E723-4972-9E56-F0AB0995F7F1}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0311-E764-4F5D-BF5B-89BE56679B6B}">
  <dimension ref="A1:R52"/>
  <sheetViews>
    <sheetView tabSelected="1" zoomScale="85" zoomScaleNormal="85" workbookViewId="0">
      <selection activeCell="K29" sqref="K29"/>
    </sheetView>
  </sheetViews>
  <sheetFormatPr defaultColWidth="9.140625" defaultRowHeight="12.75" x14ac:dyDescent="0.2"/>
  <cols>
    <col min="1" max="1" width="10.28515625" style="1" bestFit="1" customWidth="1"/>
    <col min="2" max="2" width="39.28515625" style="1" bestFit="1" customWidth="1"/>
    <col min="3" max="3" width="14.28515625" style="1" bestFit="1" customWidth="1"/>
    <col min="4" max="4" width="13.140625" style="1" bestFit="1" customWidth="1"/>
    <col min="5" max="5" width="22" style="1" bestFit="1" customWidth="1"/>
    <col min="6" max="6" width="12.85546875" style="1" bestFit="1" customWidth="1"/>
    <col min="7" max="7" width="20" style="1" bestFit="1" customWidth="1"/>
    <col min="8" max="9" width="24.140625" style="1" bestFit="1" customWidth="1"/>
    <col min="10" max="10" width="12.28515625" style="1" bestFit="1" customWidth="1"/>
    <col min="11" max="11" width="20.5703125" style="1" bestFit="1" customWidth="1"/>
    <col min="12" max="12" width="12.42578125" style="1" bestFit="1" customWidth="1"/>
    <col min="13" max="13" width="13.28515625" style="1" bestFit="1" customWidth="1"/>
    <col min="14" max="14" width="9" style="1" bestFit="1" customWidth="1"/>
    <col min="15" max="15" width="10.5703125" style="1" bestFit="1" customWidth="1"/>
    <col min="16" max="16" width="14.5703125" style="1" bestFit="1" customWidth="1"/>
    <col min="17" max="18" width="11.7109375" style="1" bestFit="1" customWidth="1"/>
    <col min="19" max="19" width="18.5703125" style="1" bestFit="1" customWidth="1"/>
    <col min="20" max="16384" width="9.140625" style="1"/>
  </cols>
  <sheetData>
    <row r="1" spans="1:18" ht="15" x14ac:dyDescent="0.2">
      <c r="A1" s="16" t="s">
        <v>16</v>
      </c>
      <c r="B1" s="16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22</v>
      </c>
      <c r="H1" s="16"/>
      <c r="I1" s="16" t="s">
        <v>23</v>
      </c>
      <c r="J1" s="16" t="s">
        <v>24</v>
      </c>
      <c r="K1" s="16" t="s">
        <v>25</v>
      </c>
      <c r="L1" s="16" t="s">
        <v>26</v>
      </c>
      <c r="M1" s="16" t="s">
        <v>27</v>
      </c>
      <c r="N1" s="17" t="s">
        <v>3</v>
      </c>
      <c r="O1" s="17"/>
      <c r="P1" s="18" t="s">
        <v>28</v>
      </c>
    </row>
    <row r="2" spans="1:18" customFormat="1" ht="15" x14ac:dyDescent="0.25">
      <c r="A2" s="24">
        <v>44113.515277777777</v>
      </c>
      <c r="B2" s="25" t="s">
        <v>29</v>
      </c>
      <c r="C2" s="25" t="s">
        <v>30</v>
      </c>
      <c r="D2" s="25" t="s">
        <v>31</v>
      </c>
      <c r="E2" s="25" t="s">
        <v>32</v>
      </c>
      <c r="F2" s="26">
        <v>20612</v>
      </c>
      <c r="G2" s="25" t="s">
        <v>33</v>
      </c>
      <c r="H2" s="25"/>
      <c r="I2" s="25" t="s">
        <v>34</v>
      </c>
      <c r="J2" s="25" t="s">
        <v>35</v>
      </c>
      <c r="K2" s="26">
        <v>765</v>
      </c>
      <c r="L2" s="25" t="s">
        <v>36</v>
      </c>
      <c r="M2" s="25" t="s">
        <v>37</v>
      </c>
      <c r="N2" s="27">
        <v>-69.078000000000003</v>
      </c>
      <c r="O2" s="19">
        <f t="shared" ref="O2:O4" si="0">P2/N2</f>
        <v>4.1348909927907584</v>
      </c>
      <c r="P2" s="28">
        <v>-285.63</v>
      </c>
      <c r="Q2" s="28">
        <v>0</v>
      </c>
      <c r="R2" s="25"/>
    </row>
    <row r="3" spans="1:18" customFormat="1" ht="15" x14ac:dyDescent="0.25">
      <c r="A3" s="24">
        <v>44113.515277777777</v>
      </c>
      <c r="B3" s="25" t="s">
        <v>38</v>
      </c>
      <c r="C3" s="25" t="s">
        <v>30</v>
      </c>
      <c r="D3" s="25" t="s">
        <v>39</v>
      </c>
      <c r="E3" s="25" t="s">
        <v>32</v>
      </c>
      <c r="F3" s="26">
        <v>20612</v>
      </c>
      <c r="G3" s="25" t="s">
        <v>33</v>
      </c>
      <c r="H3" s="25"/>
      <c r="I3" s="25" t="s">
        <v>34</v>
      </c>
      <c r="J3" s="25" t="s">
        <v>35</v>
      </c>
      <c r="K3" s="26">
        <v>765</v>
      </c>
      <c r="L3" s="25" t="s">
        <v>36</v>
      </c>
      <c r="M3" s="25" t="s">
        <v>37</v>
      </c>
      <c r="N3" s="27">
        <v>-71.852000000000004</v>
      </c>
      <c r="O3" s="19">
        <f t="shared" si="0"/>
        <v>5.6719367588932803</v>
      </c>
      <c r="P3" s="28">
        <v>-407.54</v>
      </c>
      <c r="Q3" s="28">
        <v>0</v>
      </c>
      <c r="R3" s="25"/>
    </row>
    <row r="4" spans="1:18" customFormat="1" ht="15" x14ac:dyDescent="0.25">
      <c r="A4" s="24">
        <v>44113.515277777777</v>
      </c>
      <c r="B4" s="25" t="s">
        <v>40</v>
      </c>
      <c r="C4" s="25" t="s">
        <v>30</v>
      </c>
      <c r="D4" s="25" t="s">
        <v>41</v>
      </c>
      <c r="E4" s="25" t="s">
        <v>32</v>
      </c>
      <c r="F4" s="26">
        <v>20612</v>
      </c>
      <c r="G4" s="25" t="s">
        <v>33</v>
      </c>
      <c r="H4" s="25"/>
      <c r="I4" s="25" t="s">
        <v>34</v>
      </c>
      <c r="J4" s="25" t="s">
        <v>35</v>
      </c>
      <c r="K4" s="26">
        <v>765</v>
      </c>
      <c r="L4" s="25" t="s">
        <v>36</v>
      </c>
      <c r="M4" s="25" t="s">
        <v>37</v>
      </c>
      <c r="N4" s="27">
        <v>-34.079000000000001</v>
      </c>
      <c r="O4" s="19">
        <f t="shared" si="0"/>
        <v>4.4845799465946774</v>
      </c>
      <c r="P4" s="28">
        <v>-152.83000000000001</v>
      </c>
      <c r="Q4" s="28">
        <v>0</v>
      </c>
      <c r="R4" s="25"/>
    </row>
    <row r="6" spans="1:18" s="2" customFormat="1" x14ac:dyDescent="0.2"/>
    <row r="7" spans="1:18" s="3" customFormat="1" x14ac:dyDescent="0.2"/>
    <row r="11" spans="1:18" x14ac:dyDescent="0.2">
      <c r="I11" s="1" t="s">
        <v>15</v>
      </c>
      <c r="M11" s="1" t="s">
        <v>50</v>
      </c>
    </row>
    <row r="12" spans="1:18" x14ac:dyDescent="0.2">
      <c r="B12" s="1" t="s">
        <v>12</v>
      </c>
      <c r="C12" s="1" t="s">
        <v>3</v>
      </c>
      <c r="E12" s="1" t="s">
        <v>4</v>
      </c>
      <c r="G12" s="1" t="s">
        <v>3</v>
      </c>
      <c r="I12" s="1" t="s">
        <v>5</v>
      </c>
      <c r="J12" s="1" t="s">
        <v>47</v>
      </c>
      <c r="K12" s="1" t="s">
        <v>48</v>
      </c>
      <c r="M12" s="1" t="s">
        <v>51</v>
      </c>
    </row>
    <row r="13" spans="1:18" ht="15" x14ac:dyDescent="0.2">
      <c r="A13" s="1" t="s">
        <v>2</v>
      </c>
      <c r="B13" s="5">
        <v>139109.65</v>
      </c>
      <c r="C13" s="4">
        <v>38376.135000000002</v>
      </c>
      <c r="E13" s="1" t="s">
        <v>2</v>
      </c>
      <c r="F13" s="4">
        <v>187938.25</v>
      </c>
      <c r="G13" s="4">
        <v>38307.057000000001</v>
      </c>
      <c r="I13" s="1">
        <v>-69.078000000000003</v>
      </c>
      <c r="J13" s="8">
        <v>4.1348909927907602</v>
      </c>
      <c r="K13" s="9">
        <v>-285.63</v>
      </c>
      <c r="L13" s="22"/>
    </row>
    <row r="14" spans="1:18" ht="15" x14ac:dyDescent="0.2">
      <c r="A14" s="1" t="s">
        <v>1</v>
      </c>
      <c r="B14" s="6">
        <v>77968.570000000007</v>
      </c>
      <c r="C14" s="4">
        <v>18867.625</v>
      </c>
      <c r="E14" s="1" t="s">
        <v>1</v>
      </c>
      <c r="F14" s="4">
        <v>98559.71</v>
      </c>
      <c r="G14" s="4">
        <v>18833.545999999998</v>
      </c>
      <c r="I14" s="1">
        <v>-34.079000000000001</v>
      </c>
      <c r="J14" s="8">
        <v>4.4845799465946774</v>
      </c>
      <c r="K14" s="9">
        <v>-152.83000000000001</v>
      </c>
      <c r="L14" s="22"/>
    </row>
    <row r="15" spans="1:18" ht="15" x14ac:dyDescent="0.2">
      <c r="A15" s="1" t="s">
        <v>0</v>
      </c>
      <c r="B15" s="6">
        <v>195871.71</v>
      </c>
      <c r="C15" s="4">
        <v>39887.531000000003</v>
      </c>
      <c r="E15" s="1" t="s">
        <v>0</v>
      </c>
      <c r="F15" s="4">
        <v>257085.86</v>
      </c>
      <c r="G15" s="4">
        <v>39815.678999999996</v>
      </c>
      <c r="I15" s="1">
        <v>-71.852000000000004</v>
      </c>
      <c r="J15" s="8">
        <v>5.6719367588932803</v>
      </c>
      <c r="K15" s="9">
        <v>-407.54</v>
      </c>
      <c r="L15" s="22"/>
      <c r="M15" s="1">
        <v>-202.79900000000001</v>
      </c>
      <c r="N15" s="29" t="e">
        <f>#REF!</f>
        <v>#REF!</v>
      </c>
      <c r="O15" s="22" t="e">
        <f>#REF!</f>
        <v>#REF!</v>
      </c>
    </row>
    <row r="16" spans="1:18" ht="15" x14ac:dyDescent="0.2">
      <c r="J16" s="8"/>
      <c r="K16" s="9"/>
      <c r="L16" s="7"/>
    </row>
    <row r="17" spans="1:14" ht="15" x14ac:dyDescent="0.2">
      <c r="L17" s="7"/>
    </row>
    <row r="23" spans="1:14" ht="15" x14ac:dyDescent="0.25">
      <c r="B23" s="11" t="s">
        <v>6</v>
      </c>
      <c r="C23" s="11" t="s">
        <v>7</v>
      </c>
      <c r="D23" s="12" t="s">
        <v>8</v>
      </c>
      <c r="E23" s="12" t="s">
        <v>9</v>
      </c>
      <c r="G23" s="10"/>
      <c r="H23" s="12" t="s">
        <v>42</v>
      </c>
      <c r="I23" s="31" t="s">
        <v>43</v>
      </c>
      <c r="J23" s="31"/>
      <c r="K23" s="10" t="s">
        <v>44</v>
      </c>
      <c r="N23" s="23" t="s">
        <v>49</v>
      </c>
    </row>
    <row r="24" spans="1:14" ht="15" x14ac:dyDescent="0.25">
      <c r="A24" s="14" t="s">
        <v>13</v>
      </c>
      <c r="B24" s="33">
        <v>39887.531000000003</v>
      </c>
      <c r="C24" s="6">
        <v>4.9105999999999996</v>
      </c>
      <c r="D24" s="6">
        <f>B24*C24</f>
        <v>195871.70972859999</v>
      </c>
      <c r="E24">
        <f>D24+D29+D34</f>
        <v>412949.93504010007</v>
      </c>
      <c r="G24" s="14" t="s">
        <v>13</v>
      </c>
      <c r="H24"/>
      <c r="I24"/>
      <c r="J24"/>
      <c r="K24"/>
      <c r="N24" s="21" t="e">
        <f>SUM(#REF!)</f>
        <v>#REF!</v>
      </c>
    </row>
    <row r="25" spans="1:14" ht="15" x14ac:dyDescent="0.25">
      <c r="A25" s="14" t="s">
        <v>15</v>
      </c>
      <c r="B25" s="33">
        <f>B24+N3</f>
        <v>39815.679000000004</v>
      </c>
      <c r="C25" s="32">
        <v>5.6719367588932803</v>
      </c>
      <c r="D25" s="6">
        <f>(B25*C25)</f>
        <v>225832.01330039525</v>
      </c>
      <c r="E25" s="21">
        <f>D25+D30+D35</f>
        <v>468840.89096488582</v>
      </c>
      <c r="G25" s="14" t="s">
        <v>15</v>
      </c>
      <c r="H25" t="s">
        <v>45</v>
      </c>
      <c r="I25" s="21">
        <f>(E25-E24)/E24</f>
        <v>0.13534559805502425</v>
      </c>
      <c r="J25">
        <f>I25+1</f>
        <v>1.1353455980550242</v>
      </c>
      <c r="K25"/>
      <c r="N25" t="e">
        <f>ABS(N24)</f>
        <v>#REF!</v>
      </c>
    </row>
    <row r="26" spans="1:14" ht="15" x14ac:dyDescent="0.25">
      <c r="A26" s="14" t="s">
        <v>14</v>
      </c>
      <c r="B26" s="33">
        <v>39815.678999999996</v>
      </c>
      <c r="C26" s="6">
        <v>6.456900000000001</v>
      </c>
      <c r="D26" s="6">
        <f t="shared" ref="D26" si="1">B26*C26</f>
        <v>257085.85773510003</v>
      </c>
      <c r="E26">
        <f>D26+D31+D36</f>
        <v>543583.77394900005</v>
      </c>
      <c r="G26" s="14" t="s">
        <v>14</v>
      </c>
      <c r="H26" t="s">
        <v>46</v>
      </c>
      <c r="I26">
        <f>(E26-E25)/E25</f>
        <v>0.15942057193495127</v>
      </c>
      <c r="J26">
        <f>I26+1</f>
        <v>1.1594205719349513</v>
      </c>
      <c r="K26"/>
    </row>
    <row r="27" spans="1:14" ht="15" x14ac:dyDescent="0.25">
      <c r="G27" s="13"/>
      <c r="H27"/>
      <c r="I27"/>
      <c r="J27"/>
      <c r="K27"/>
    </row>
    <row r="28" spans="1:14" ht="15" x14ac:dyDescent="0.25">
      <c r="B28" s="11" t="s">
        <v>10</v>
      </c>
      <c r="C28" s="11" t="s">
        <v>7</v>
      </c>
      <c r="D28" s="12" t="s">
        <v>8</v>
      </c>
      <c r="G28"/>
      <c r="H28"/>
      <c r="I28"/>
      <c r="J28"/>
      <c r="K28"/>
    </row>
    <row r="29" spans="1:14" ht="15" x14ac:dyDescent="0.25">
      <c r="A29" s="14" t="s">
        <v>13</v>
      </c>
      <c r="B29" s="4">
        <v>38376.135000000002</v>
      </c>
      <c r="C29" s="1">
        <v>3.6249000000000002</v>
      </c>
      <c r="D29" s="6">
        <f>B29*C29</f>
        <v>139109.65176150002</v>
      </c>
      <c r="G29"/>
      <c r="H29"/>
      <c r="I29"/>
      <c r="J29">
        <f>(J25*J26)-1</f>
        <v>0.31634304264078561</v>
      </c>
      <c r="K29" s="20">
        <f>J29</f>
        <v>0.31634304264078561</v>
      </c>
    </row>
    <row r="30" spans="1:14" x14ac:dyDescent="0.2">
      <c r="A30" s="14" t="s">
        <v>15</v>
      </c>
      <c r="B30" s="15">
        <f>B29+N2</f>
        <v>38307.057000000001</v>
      </c>
      <c r="C30" s="1">
        <v>4.1348909927907584</v>
      </c>
      <c r="D30" s="6">
        <f>B30*C30</f>
        <v>158395.50494962218</v>
      </c>
    </row>
    <row r="31" spans="1:14" ht="15" x14ac:dyDescent="0.25">
      <c r="A31" s="14" t="s">
        <v>14</v>
      </c>
      <c r="B31" s="30">
        <v>38307.046999999999</v>
      </c>
      <c r="C31" s="1">
        <v>4.9061000000000003</v>
      </c>
      <c r="D31" s="6">
        <f t="shared" ref="D31" si="2">B31*C31</f>
        <v>187938.20328670001</v>
      </c>
    </row>
    <row r="33" spans="1:8" ht="15" x14ac:dyDescent="0.2">
      <c r="B33" s="12" t="s">
        <v>11</v>
      </c>
      <c r="C33" s="1" t="s">
        <v>7</v>
      </c>
      <c r="D33" s="12" t="s">
        <v>8</v>
      </c>
    </row>
    <row r="34" spans="1:8" x14ac:dyDescent="0.2">
      <c r="A34" s="14" t="s">
        <v>13</v>
      </c>
      <c r="B34" s="4">
        <v>18867.625</v>
      </c>
      <c r="C34" s="1">
        <v>4.1324000000000005</v>
      </c>
      <c r="D34" s="6">
        <f>B34*C34</f>
        <v>77968.573550000016</v>
      </c>
    </row>
    <row r="35" spans="1:8" ht="15" x14ac:dyDescent="0.2">
      <c r="A35" s="14" t="s">
        <v>15</v>
      </c>
      <c r="B35" s="15">
        <f>B34+N4</f>
        <v>18833.545999999998</v>
      </c>
      <c r="C35" s="19">
        <v>4.4845799465946774</v>
      </c>
      <c r="D35" s="6">
        <f>B35*C35+ABS(P4)</f>
        <v>84613.372714868397</v>
      </c>
    </row>
    <row r="36" spans="1:8" x14ac:dyDescent="0.2">
      <c r="A36" s="14" t="s">
        <v>14</v>
      </c>
      <c r="B36" s="4">
        <v>18833.545999999998</v>
      </c>
      <c r="C36" s="1">
        <v>5.2332000000000001</v>
      </c>
      <c r="D36" s="6">
        <f t="shared" ref="D36" si="3">B36*C36</f>
        <v>98559.712927199987</v>
      </c>
    </row>
    <row r="43" spans="1:8" ht="15" x14ac:dyDescent="0.25">
      <c r="C43"/>
      <c r="D43"/>
      <c r="E43"/>
      <c r="F43"/>
      <c r="G43"/>
      <c r="H43"/>
    </row>
    <row r="44" spans="1:8" ht="15" x14ac:dyDescent="0.25">
      <c r="C44"/>
      <c r="D44"/>
      <c r="E44"/>
      <c r="F44"/>
      <c r="G44"/>
      <c r="H44"/>
    </row>
    <row r="45" spans="1:8" ht="15" x14ac:dyDescent="0.25">
      <c r="C45"/>
      <c r="D45"/>
      <c r="E45"/>
      <c r="F45"/>
      <c r="G45"/>
      <c r="H45"/>
    </row>
    <row r="46" spans="1:8" ht="15" x14ac:dyDescent="0.25">
      <c r="C46"/>
      <c r="D46"/>
      <c r="E46"/>
      <c r="F46"/>
      <c r="G46"/>
      <c r="H46"/>
    </row>
    <row r="47" spans="1:8" ht="15" x14ac:dyDescent="0.25">
      <c r="C47"/>
      <c r="D47"/>
      <c r="E47"/>
      <c r="F47"/>
      <c r="G47"/>
      <c r="H47"/>
    </row>
    <row r="48" spans="1:8" ht="15" x14ac:dyDescent="0.25">
      <c r="C48"/>
      <c r="D48"/>
      <c r="E48"/>
      <c r="F48"/>
      <c r="G48"/>
      <c r="H48"/>
    </row>
    <row r="49" spans="3:8" ht="15" x14ac:dyDescent="0.25">
      <c r="C49"/>
      <c r="D49"/>
      <c r="E49"/>
      <c r="F49"/>
      <c r="G49"/>
      <c r="H49"/>
    </row>
    <row r="50" spans="3:8" ht="15" x14ac:dyDescent="0.25">
      <c r="C50"/>
      <c r="D50"/>
      <c r="E50"/>
      <c r="F50"/>
      <c r="G50"/>
      <c r="H50"/>
    </row>
    <row r="51" spans="3:8" ht="15" x14ac:dyDescent="0.25">
      <c r="C51"/>
      <c r="D51"/>
      <c r="E51"/>
      <c r="F51"/>
      <c r="G51"/>
      <c r="H51"/>
    </row>
    <row r="52" spans="3:8" ht="15" x14ac:dyDescent="0.25">
      <c r="C52"/>
      <c r="D52"/>
      <c r="E52"/>
      <c r="F52"/>
      <c r="G52"/>
      <c r="H52"/>
    </row>
  </sheetData>
  <mergeCells count="1">
    <mergeCell ref="I23:J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Nash</dc:creator>
  <cp:lastModifiedBy>Richard Armstrong</cp:lastModifiedBy>
  <dcterms:created xsi:type="dcterms:W3CDTF">2021-11-17T16:35:38Z</dcterms:created>
  <dcterms:modified xsi:type="dcterms:W3CDTF">2022-03-22T13:54:55Z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2022-03-09T09:30:26Z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9fdeeae1-3242-4f58-a1ee-5372925455f6</vt:lpwstr>
  </property>
  <property fmtid="{D5CDD505-2E9C-101B-9397-08002B2CF9AE}" pid="8" name="MSIP_Label_5b3f6bee-25a2-4071-976d-445ec8dd7ff4_ContentBits">
    <vt:lpwstr>0</vt:lpwstr>
  </property>
</Properties>
</file>