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\Documents\OWLA\2022\Sampling\Discharge Estimates\"/>
    </mc:Choice>
  </mc:AlternateContent>
  <xr:revisionPtr revIDLastSave="0" documentId="13_ncr:1_{ECCCE58B-9777-4908-B3C1-2069D9338329}" xr6:coauthVersionLast="47" xr6:coauthVersionMax="47" xr10:uidLastSave="{00000000-0000-0000-0000-000000000000}"/>
  <bookViews>
    <workbookView xWindow="1812" yWindow="1728" windowWidth="21228" windowHeight="10512" tabRatio="839" firstSheet="2" activeTab="12" xr2:uid="{9E58B70E-6AF2-47D6-8C0E-4C587AFFC1E2}"/>
  </bookViews>
  <sheets>
    <sheet name="Reference Baseline" sheetId="1" r:id="rId1"/>
    <sheet name="5-5-22" sheetId="2" r:id="rId2"/>
    <sheet name="5-20-22" sheetId="3" r:id="rId3"/>
    <sheet name="6-1-22" sheetId="4" r:id="rId4"/>
    <sheet name="6-16-22" sheetId="5" r:id="rId5"/>
    <sheet name="7-11-22" sheetId="6" r:id="rId6"/>
    <sheet name="7-20-22" sheetId="7" r:id="rId7"/>
    <sheet name="8-3-22" sheetId="8" r:id="rId8"/>
    <sheet name="8-23-22" sheetId="9" r:id="rId9"/>
    <sheet name="9-8-22" sheetId="10" r:id="rId10"/>
    <sheet name="9-21-22" sheetId="11" r:id="rId11"/>
    <sheet name="10-5-22" sheetId="12" r:id="rId12"/>
    <sheet name="10-19-2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3" i="13" l="1"/>
  <c r="C72" i="13"/>
  <c r="C71" i="13"/>
  <c r="C70" i="13"/>
  <c r="C69" i="13"/>
  <c r="C68" i="13"/>
  <c r="C67" i="13"/>
  <c r="C66" i="13"/>
  <c r="C65" i="13"/>
  <c r="C64" i="13"/>
  <c r="N52" i="13"/>
  <c r="K51" i="13"/>
  <c r="K50" i="13"/>
  <c r="K49" i="13"/>
  <c r="K48" i="13"/>
  <c r="K47" i="13"/>
  <c r="K46" i="13"/>
  <c r="K45" i="13"/>
  <c r="K44" i="13"/>
  <c r="K43" i="13"/>
  <c r="K42" i="13"/>
  <c r="J42" i="13"/>
  <c r="L42" i="13"/>
  <c r="M42" i="13" s="1"/>
  <c r="N42" i="13" s="1"/>
  <c r="J51" i="13"/>
  <c r="J50" i="13"/>
  <c r="L51" i="13" s="1"/>
  <c r="M51" i="13" s="1"/>
  <c r="J49" i="13"/>
  <c r="J48" i="13"/>
  <c r="L49" i="13" s="1"/>
  <c r="M49" i="13" s="1"/>
  <c r="J47" i="13"/>
  <c r="J46" i="13"/>
  <c r="L47" i="13" s="1"/>
  <c r="M47" i="13" s="1"/>
  <c r="J45" i="13"/>
  <c r="J44" i="13"/>
  <c r="L45" i="13" s="1"/>
  <c r="M45" i="13" s="1"/>
  <c r="J43" i="13"/>
  <c r="F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B55" i="13"/>
  <c r="B54" i="13"/>
  <c r="D55" i="13" s="1"/>
  <c r="E55" i="13" s="1"/>
  <c r="B53" i="13"/>
  <c r="B52" i="13"/>
  <c r="D53" i="13" s="1"/>
  <c r="E53" i="13" s="1"/>
  <c r="F53" i="13" s="1"/>
  <c r="B51" i="13"/>
  <c r="B50" i="13"/>
  <c r="D51" i="13" s="1"/>
  <c r="E51" i="13" s="1"/>
  <c r="B49" i="13"/>
  <c r="B48" i="13"/>
  <c r="D49" i="13" s="1"/>
  <c r="E49" i="13" s="1"/>
  <c r="B47" i="13"/>
  <c r="B46" i="13"/>
  <c r="D47" i="13" s="1"/>
  <c r="E47" i="13" s="1"/>
  <c r="B45" i="13"/>
  <c r="B44" i="13"/>
  <c r="D45" i="13" s="1"/>
  <c r="E45" i="13" s="1"/>
  <c r="F45" i="13" s="1"/>
  <c r="B43" i="13"/>
  <c r="B42" i="13"/>
  <c r="D43" i="13" s="1"/>
  <c r="E43" i="13" s="1"/>
  <c r="J9" i="13"/>
  <c r="J8" i="13"/>
  <c r="N51" i="13" l="1"/>
  <c r="N49" i="13"/>
  <c r="N47" i="13"/>
  <c r="N45" i="13"/>
  <c r="L43" i="13"/>
  <c r="M43" i="13" s="1"/>
  <c r="N43" i="13" s="1"/>
  <c r="L50" i="13"/>
  <c r="M50" i="13" s="1"/>
  <c r="N50" i="13" s="1"/>
  <c r="L46" i="13"/>
  <c r="M46" i="13" s="1"/>
  <c r="N46" i="13" s="1"/>
  <c r="L48" i="13"/>
  <c r="M48" i="13" s="1"/>
  <c r="N48" i="13" s="1"/>
  <c r="L44" i="13"/>
  <c r="M44" i="13" s="1"/>
  <c r="N44" i="13" s="1"/>
  <c r="F55" i="13"/>
  <c r="F47" i="13"/>
  <c r="F49" i="13"/>
  <c r="F51" i="13"/>
  <c r="F43" i="13"/>
  <c r="D42" i="13"/>
  <c r="E42" i="13" s="1"/>
  <c r="F42" i="13" s="1"/>
  <c r="D44" i="13"/>
  <c r="E44" i="13" s="1"/>
  <c r="F44" i="13" s="1"/>
  <c r="D46" i="13"/>
  <c r="E46" i="13" s="1"/>
  <c r="F46" i="13" s="1"/>
  <c r="D48" i="13"/>
  <c r="E48" i="13" s="1"/>
  <c r="F48" i="13" s="1"/>
  <c r="D50" i="13"/>
  <c r="E50" i="13" s="1"/>
  <c r="F50" i="13" s="1"/>
  <c r="D52" i="13"/>
  <c r="E52" i="13" s="1"/>
  <c r="F52" i="13" s="1"/>
  <c r="D54" i="13"/>
  <c r="E54" i="13" s="1"/>
  <c r="F54" i="13" s="1"/>
  <c r="F75" i="12"/>
  <c r="N52" i="12"/>
  <c r="J51" i="12"/>
  <c r="J50" i="12"/>
  <c r="L51" i="12" s="1"/>
  <c r="M51" i="12" s="1"/>
  <c r="N51" i="12" s="1"/>
  <c r="J49" i="12"/>
  <c r="L50" i="12" s="1"/>
  <c r="M50" i="12" s="1"/>
  <c r="N50" i="12" s="1"/>
  <c r="J48" i="12"/>
  <c r="L49" i="12" s="1"/>
  <c r="M49" i="12" s="1"/>
  <c r="N49" i="12" s="1"/>
  <c r="J47" i="12"/>
  <c r="L48" i="12" s="1"/>
  <c r="M48" i="12" s="1"/>
  <c r="N48" i="12" s="1"/>
  <c r="J46" i="12"/>
  <c r="L47" i="12" s="1"/>
  <c r="M47" i="12" s="1"/>
  <c r="N47" i="12" s="1"/>
  <c r="J45" i="12"/>
  <c r="L46" i="12" s="1"/>
  <c r="M46" i="12" s="1"/>
  <c r="N46" i="12" s="1"/>
  <c r="J44" i="12"/>
  <c r="L45" i="12" s="1"/>
  <c r="M45" i="12" s="1"/>
  <c r="N45" i="12" s="1"/>
  <c r="J43" i="12"/>
  <c r="L43" i="12" s="1"/>
  <c r="M43" i="12" s="1"/>
  <c r="N43" i="12" s="1"/>
  <c r="M42" i="12"/>
  <c r="N42" i="12" s="1"/>
  <c r="L42" i="12"/>
  <c r="F56" i="12"/>
  <c r="B55" i="12"/>
  <c r="B54" i="12"/>
  <c r="D55" i="12" s="1"/>
  <c r="E55" i="12" s="1"/>
  <c r="F55" i="12" s="1"/>
  <c r="B53" i="12"/>
  <c r="D54" i="12" s="1"/>
  <c r="E54" i="12" s="1"/>
  <c r="F54" i="12" s="1"/>
  <c r="B52" i="12"/>
  <c r="D53" i="12" s="1"/>
  <c r="E53" i="12" s="1"/>
  <c r="F53" i="12" s="1"/>
  <c r="B51" i="12"/>
  <c r="D52" i="12" s="1"/>
  <c r="E52" i="12" s="1"/>
  <c r="F52" i="12" s="1"/>
  <c r="B50" i="12"/>
  <c r="D51" i="12" s="1"/>
  <c r="E51" i="12" s="1"/>
  <c r="F51" i="12" s="1"/>
  <c r="B49" i="12"/>
  <c r="D50" i="12" s="1"/>
  <c r="E50" i="12" s="1"/>
  <c r="F50" i="12" s="1"/>
  <c r="B48" i="12"/>
  <c r="D49" i="12" s="1"/>
  <c r="E49" i="12" s="1"/>
  <c r="F49" i="12" s="1"/>
  <c r="B47" i="12"/>
  <c r="D48" i="12" s="1"/>
  <c r="E48" i="12" s="1"/>
  <c r="F48" i="12" s="1"/>
  <c r="B46" i="12"/>
  <c r="D47" i="12" s="1"/>
  <c r="E47" i="12" s="1"/>
  <c r="F47" i="12" s="1"/>
  <c r="B45" i="12"/>
  <c r="D46" i="12" s="1"/>
  <c r="E46" i="12" s="1"/>
  <c r="F46" i="12" s="1"/>
  <c r="B44" i="12"/>
  <c r="D45" i="12" s="1"/>
  <c r="E45" i="12" s="1"/>
  <c r="F45" i="12" s="1"/>
  <c r="B43" i="12"/>
  <c r="D44" i="12" s="1"/>
  <c r="E44" i="12" s="1"/>
  <c r="F44" i="12" s="1"/>
  <c r="B42" i="12"/>
  <c r="D43" i="12" s="1"/>
  <c r="E43" i="12" s="1"/>
  <c r="F43" i="12" s="1"/>
  <c r="F29" i="12"/>
  <c r="J9" i="12"/>
  <c r="J8" i="12"/>
  <c r="N52" i="11"/>
  <c r="J51" i="11"/>
  <c r="L51" i="11" s="1"/>
  <c r="M51" i="11" s="1"/>
  <c r="N51" i="11" s="1"/>
  <c r="J50" i="11"/>
  <c r="J49" i="11"/>
  <c r="L49" i="11" s="1"/>
  <c r="M49" i="11" s="1"/>
  <c r="N49" i="11" s="1"/>
  <c r="J48" i="11"/>
  <c r="J47" i="11"/>
  <c r="L47" i="11" s="1"/>
  <c r="M47" i="11" s="1"/>
  <c r="N47" i="11" s="1"/>
  <c r="J46" i="11"/>
  <c r="J45" i="11"/>
  <c r="L46" i="11" s="1"/>
  <c r="M46" i="11" s="1"/>
  <c r="N46" i="11" s="1"/>
  <c r="J44" i="11"/>
  <c r="J43" i="11"/>
  <c r="L43" i="11" s="1"/>
  <c r="M43" i="11" s="1"/>
  <c r="N43" i="11" s="1"/>
  <c r="M42" i="11"/>
  <c r="N42" i="11" s="1"/>
  <c r="L42" i="11"/>
  <c r="F56" i="11"/>
  <c r="B55" i="11"/>
  <c r="B54" i="11"/>
  <c r="D55" i="11" s="1"/>
  <c r="E55" i="11" s="1"/>
  <c r="F55" i="11" s="1"/>
  <c r="B53" i="11"/>
  <c r="B52" i="11"/>
  <c r="D53" i="11" s="1"/>
  <c r="E53" i="11" s="1"/>
  <c r="F53" i="11" s="1"/>
  <c r="B51" i="11"/>
  <c r="B50" i="11"/>
  <c r="D51" i="11" s="1"/>
  <c r="E51" i="11" s="1"/>
  <c r="F51" i="11" s="1"/>
  <c r="B49" i="11"/>
  <c r="B48" i="11"/>
  <c r="D49" i="11" s="1"/>
  <c r="E49" i="11" s="1"/>
  <c r="F49" i="11" s="1"/>
  <c r="B47" i="11"/>
  <c r="B46" i="11"/>
  <c r="D47" i="11" s="1"/>
  <c r="E47" i="11" s="1"/>
  <c r="F47" i="11" s="1"/>
  <c r="B45" i="11"/>
  <c r="B44" i="11"/>
  <c r="D45" i="11" s="1"/>
  <c r="E45" i="11" s="1"/>
  <c r="F45" i="11" s="1"/>
  <c r="B43" i="11"/>
  <c r="B42" i="11"/>
  <c r="D43" i="11" s="1"/>
  <c r="E43" i="11" s="1"/>
  <c r="F43" i="11" s="1"/>
  <c r="J8" i="11"/>
  <c r="J9" i="11"/>
  <c r="N52" i="10"/>
  <c r="J51" i="10"/>
  <c r="J50" i="10"/>
  <c r="L51" i="10" s="1"/>
  <c r="M51" i="10" s="1"/>
  <c r="N51" i="10" s="1"/>
  <c r="J49" i="10"/>
  <c r="J48" i="10"/>
  <c r="L48" i="10" s="1"/>
  <c r="M48" i="10" s="1"/>
  <c r="N48" i="10" s="1"/>
  <c r="J47" i="10"/>
  <c r="J46" i="10"/>
  <c r="L47" i="10" s="1"/>
  <c r="M47" i="10" s="1"/>
  <c r="N47" i="10" s="1"/>
  <c r="J45" i="10"/>
  <c r="J44" i="10"/>
  <c r="L45" i="10" s="1"/>
  <c r="M45" i="10" s="1"/>
  <c r="N45" i="10" s="1"/>
  <c r="J43" i="10"/>
  <c r="L43" i="10" s="1"/>
  <c r="M43" i="10" s="1"/>
  <c r="N43" i="10" s="1"/>
  <c r="F56" i="10"/>
  <c r="B55" i="10"/>
  <c r="B54" i="10"/>
  <c r="B53" i="10"/>
  <c r="B52" i="10"/>
  <c r="B51" i="10"/>
  <c r="B50" i="10"/>
  <c r="B49" i="10"/>
  <c r="B48" i="10"/>
  <c r="D49" i="10" s="1"/>
  <c r="E49" i="10" s="1"/>
  <c r="F49" i="10" s="1"/>
  <c r="B47" i="10"/>
  <c r="B46" i="10"/>
  <c r="B45" i="10"/>
  <c r="B44" i="10"/>
  <c r="B43" i="10"/>
  <c r="D43" i="10" s="1"/>
  <c r="E43" i="10" s="1"/>
  <c r="F43" i="10" s="1"/>
  <c r="B42" i="10"/>
  <c r="D44" i="10"/>
  <c r="E44" i="10" s="1"/>
  <c r="F44" i="10" s="1"/>
  <c r="D42" i="10"/>
  <c r="E42" i="10" s="1"/>
  <c r="F42" i="10" s="1"/>
  <c r="J8" i="10"/>
  <c r="J9" i="10"/>
  <c r="N52" i="9"/>
  <c r="J51" i="9"/>
  <c r="J50" i="9"/>
  <c r="J49" i="9"/>
  <c r="J48" i="9"/>
  <c r="J47" i="9"/>
  <c r="J46" i="9"/>
  <c r="J45" i="9"/>
  <c r="J44" i="9"/>
  <c r="J43" i="9"/>
  <c r="L43" i="9" s="1"/>
  <c r="M43" i="9" s="1"/>
  <c r="N43" i="9" s="1"/>
  <c r="J42" i="9"/>
  <c r="L42" i="9" s="1"/>
  <c r="M42" i="9" s="1"/>
  <c r="N42" i="9" s="1"/>
  <c r="L51" i="9"/>
  <c r="M51" i="9" s="1"/>
  <c r="N51" i="9" s="1"/>
  <c r="L50" i="9"/>
  <c r="M50" i="9" s="1"/>
  <c r="N50" i="9" s="1"/>
  <c r="L47" i="9"/>
  <c r="M47" i="9" s="1"/>
  <c r="N47" i="9" s="1"/>
  <c r="F56" i="9"/>
  <c r="B55" i="9"/>
  <c r="D55" i="9" s="1"/>
  <c r="E55" i="9" s="1"/>
  <c r="F55" i="9" s="1"/>
  <c r="B54" i="9"/>
  <c r="B53" i="9"/>
  <c r="D54" i="9" s="1"/>
  <c r="E54" i="9" s="1"/>
  <c r="F54" i="9" s="1"/>
  <c r="B52" i="9"/>
  <c r="D52" i="9" s="1"/>
  <c r="E52" i="9" s="1"/>
  <c r="F52" i="9" s="1"/>
  <c r="B51" i="9"/>
  <c r="B50" i="9"/>
  <c r="B49" i="9"/>
  <c r="B48" i="9"/>
  <c r="D49" i="9" s="1"/>
  <c r="E49" i="9" s="1"/>
  <c r="F49" i="9" s="1"/>
  <c r="B47" i="9"/>
  <c r="D48" i="9" s="1"/>
  <c r="E48" i="9" s="1"/>
  <c r="F48" i="9" s="1"/>
  <c r="B46" i="9"/>
  <c r="B45" i="9"/>
  <c r="B44" i="9"/>
  <c r="D45" i="9" s="1"/>
  <c r="E45" i="9" s="1"/>
  <c r="F45" i="9" s="1"/>
  <c r="B43" i="9"/>
  <c r="B42" i="9"/>
  <c r="J8" i="9"/>
  <c r="J9" i="9"/>
  <c r="N52" i="8"/>
  <c r="J51" i="8"/>
  <c r="J50" i="8"/>
  <c r="J49" i="8"/>
  <c r="J48" i="8"/>
  <c r="J47" i="8"/>
  <c r="J46" i="8"/>
  <c r="J45" i="8"/>
  <c r="J44" i="8"/>
  <c r="J43" i="8"/>
  <c r="L44" i="8" s="1"/>
  <c r="M44" i="8" s="1"/>
  <c r="N44" i="8" s="1"/>
  <c r="L43" i="8"/>
  <c r="M43" i="8" s="1"/>
  <c r="N43" i="8" s="1"/>
  <c r="L49" i="8"/>
  <c r="M49" i="8" s="1"/>
  <c r="N49" i="8" s="1"/>
  <c r="L48" i="8"/>
  <c r="M48" i="8" s="1"/>
  <c r="N48" i="8" s="1"/>
  <c r="L47" i="8"/>
  <c r="M47" i="8" s="1"/>
  <c r="N47" i="8" s="1"/>
  <c r="L42" i="8"/>
  <c r="M42" i="8" s="1"/>
  <c r="N42" i="8" s="1"/>
  <c r="F56" i="8"/>
  <c r="B54" i="8"/>
  <c r="B53" i="8"/>
  <c r="B52" i="8"/>
  <c r="B51" i="8"/>
  <c r="D52" i="8" s="1"/>
  <c r="E52" i="8" s="1"/>
  <c r="F52" i="8" s="1"/>
  <c r="B50" i="8"/>
  <c r="D50" i="8" s="1"/>
  <c r="E50" i="8" s="1"/>
  <c r="F50" i="8" s="1"/>
  <c r="B49" i="8"/>
  <c r="B48" i="8"/>
  <c r="D49" i="8" s="1"/>
  <c r="E49" i="8" s="1"/>
  <c r="F49" i="8" s="1"/>
  <c r="B47" i="8"/>
  <c r="B46" i="8"/>
  <c r="B45" i="8"/>
  <c r="B44" i="8"/>
  <c r="B43" i="8"/>
  <c r="D43" i="8" s="1"/>
  <c r="E43" i="8" s="1"/>
  <c r="F43" i="8" s="1"/>
  <c r="B42" i="8"/>
  <c r="D53" i="8"/>
  <c r="E53" i="8" s="1"/>
  <c r="F53" i="8" s="1"/>
  <c r="D47" i="8"/>
  <c r="E47" i="8" s="1"/>
  <c r="F47" i="8" s="1"/>
  <c r="D42" i="8"/>
  <c r="E42" i="8" s="1"/>
  <c r="F42" i="8" s="1"/>
  <c r="D51" i="9"/>
  <c r="E51" i="9" s="1"/>
  <c r="F51" i="9" s="1"/>
  <c r="D50" i="9"/>
  <c r="E50" i="9" s="1"/>
  <c r="F50" i="9" s="1"/>
  <c r="D47" i="9"/>
  <c r="E47" i="9" s="1"/>
  <c r="F47" i="9" s="1"/>
  <c r="D46" i="9"/>
  <c r="E46" i="9" s="1"/>
  <c r="F46" i="9" s="1"/>
  <c r="L33" i="8"/>
  <c r="M33" i="8" s="1"/>
  <c r="N33" i="8" s="1"/>
  <c r="M32" i="8"/>
  <c r="N32" i="8" s="1"/>
  <c r="L32" i="8"/>
  <c r="L31" i="8"/>
  <c r="M31" i="8" s="1"/>
  <c r="N31" i="8" s="1"/>
  <c r="M30" i="8"/>
  <c r="N30" i="8" s="1"/>
  <c r="L30" i="8"/>
  <c r="L29" i="8"/>
  <c r="M29" i="8" s="1"/>
  <c r="N29" i="8" s="1"/>
  <c r="M28" i="8"/>
  <c r="N28" i="8" s="1"/>
  <c r="L28" i="8"/>
  <c r="L27" i="8"/>
  <c r="M27" i="8" s="1"/>
  <c r="N27" i="8" s="1"/>
  <c r="L26" i="8"/>
  <c r="M26" i="8" s="1"/>
  <c r="N26" i="8" s="1"/>
  <c r="L25" i="8"/>
  <c r="M25" i="8" s="1"/>
  <c r="N25" i="8" s="1"/>
  <c r="L24" i="8"/>
  <c r="M24" i="8" s="1"/>
  <c r="N24" i="8" s="1"/>
  <c r="L23" i="8"/>
  <c r="M23" i="8" s="1"/>
  <c r="N23" i="8" s="1"/>
  <c r="M22" i="8"/>
  <c r="N22" i="8" s="1"/>
  <c r="L22" i="8"/>
  <c r="M21" i="8"/>
  <c r="N21" i="8" s="1"/>
  <c r="L21" i="8"/>
  <c r="L20" i="8"/>
  <c r="M20" i="8" s="1"/>
  <c r="N20" i="8" s="1"/>
  <c r="L19" i="8"/>
  <c r="M19" i="8" s="1"/>
  <c r="N19" i="8" s="1"/>
  <c r="J9" i="8"/>
  <c r="J8" i="8"/>
  <c r="J51" i="7"/>
  <c r="J50" i="7"/>
  <c r="J49" i="7"/>
  <c r="J48" i="7"/>
  <c r="J47" i="7"/>
  <c r="J46" i="7"/>
  <c r="J45" i="7"/>
  <c r="J44" i="7"/>
  <c r="J43" i="7"/>
  <c r="F56" i="7"/>
  <c r="E42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F16" i="7"/>
  <c r="J8" i="7"/>
  <c r="J9" i="7"/>
  <c r="J51" i="6"/>
  <c r="J50" i="6"/>
  <c r="J49" i="6"/>
  <c r="J48" i="6"/>
  <c r="J47" i="6"/>
  <c r="J46" i="6"/>
  <c r="J45" i="6"/>
  <c r="J44" i="6"/>
  <c r="J43" i="6"/>
  <c r="B26" i="6"/>
  <c r="B25" i="6"/>
  <c r="B24" i="6"/>
  <c r="B23" i="6"/>
  <c r="B22" i="6"/>
  <c r="B21" i="6"/>
  <c r="B20" i="6"/>
  <c r="F16" i="6"/>
  <c r="L44" i="12" l="1"/>
  <c r="M44" i="12" s="1"/>
  <c r="N44" i="12" s="1"/>
  <c r="D42" i="12"/>
  <c r="E42" i="12" s="1"/>
  <c r="F42" i="12" s="1"/>
  <c r="L45" i="11"/>
  <c r="M45" i="11" s="1"/>
  <c r="N45" i="11" s="1"/>
  <c r="L44" i="11"/>
  <c r="M44" i="11" s="1"/>
  <c r="N44" i="11" s="1"/>
  <c r="L48" i="11"/>
  <c r="M48" i="11" s="1"/>
  <c r="N48" i="11" s="1"/>
  <c r="L50" i="11"/>
  <c r="M50" i="11" s="1"/>
  <c r="N50" i="11" s="1"/>
  <c r="D54" i="11"/>
  <c r="E54" i="11" s="1"/>
  <c r="F54" i="11" s="1"/>
  <c r="D42" i="11"/>
  <c r="E42" i="11" s="1"/>
  <c r="F42" i="11" s="1"/>
  <c r="D44" i="11"/>
  <c r="E44" i="11" s="1"/>
  <c r="F44" i="11" s="1"/>
  <c r="D46" i="11"/>
  <c r="E46" i="11" s="1"/>
  <c r="F46" i="11" s="1"/>
  <c r="D48" i="11"/>
  <c r="E48" i="11" s="1"/>
  <c r="F48" i="11" s="1"/>
  <c r="D50" i="11"/>
  <c r="E50" i="11" s="1"/>
  <c r="F50" i="11" s="1"/>
  <c r="D52" i="11"/>
  <c r="E52" i="11" s="1"/>
  <c r="F52" i="11" s="1"/>
  <c r="L44" i="10"/>
  <c r="M44" i="10" s="1"/>
  <c r="N44" i="10" s="1"/>
  <c r="L46" i="10"/>
  <c r="M46" i="10" s="1"/>
  <c r="N46" i="10" s="1"/>
  <c r="L50" i="10"/>
  <c r="M50" i="10" s="1"/>
  <c r="N50" i="10" s="1"/>
  <c r="L49" i="10"/>
  <c r="M49" i="10" s="1"/>
  <c r="N49" i="10" s="1"/>
  <c r="D55" i="10"/>
  <c r="E55" i="10" s="1"/>
  <c r="F55" i="10" s="1"/>
  <c r="D54" i="10"/>
  <c r="E54" i="10" s="1"/>
  <c r="F54" i="10" s="1"/>
  <c r="D53" i="10"/>
  <c r="E53" i="10" s="1"/>
  <c r="F53" i="10" s="1"/>
  <c r="D52" i="10"/>
  <c r="E52" i="10" s="1"/>
  <c r="F52" i="10" s="1"/>
  <c r="D51" i="10"/>
  <c r="E51" i="10" s="1"/>
  <c r="F51" i="10" s="1"/>
  <c r="D50" i="10"/>
  <c r="E50" i="10" s="1"/>
  <c r="F50" i="10" s="1"/>
  <c r="D48" i="10"/>
  <c r="E48" i="10" s="1"/>
  <c r="F48" i="10" s="1"/>
  <c r="D47" i="10"/>
  <c r="E47" i="10" s="1"/>
  <c r="F47" i="10" s="1"/>
  <c r="D46" i="10"/>
  <c r="E46" i="10" s="1"/>
  <c r="F46" i="10" s="1"/>
  <c r="D45" i="10"/>
  <c r="E45" i="10" s="1"/>
  <c r="F45" i="10" s="1"/>
  <c r="L49" i="9"/>
  <c r="M49" i="9" s="1"/>
  <c r="N49" i="9" s="1"/>
  <c r="L48" i="9"/>
  <c r="M48" i="9" s="1"/>
  <c r="N48" i="9" s="1"/>
  <c r="L46" i="9"/>
  <c r="M46" i="9" s="1"/>
  <c r="N46" i="9" s="1"/>
  <c r="L45" i="9"/>
  <c r="M45" i="9" s="1"/>
  <c r="N45" i="9" s="1"/>
  <c r="L44" i="9"/>
  <c r="M44" i="9" s="1"/>
  <c r="N44" i="9" s="1"/>
  <c r="D53" i="9"/>
  <c r="E53" i="9" s="1"/>
  <c r="F53" i="9" s="1"/>
  <c r="D44" i="9"/>
  <c r="E44" i="9" s="1"/>
  <c r="F44" i="9" s="1"/>
  <c r="D43" i="9"/>
  <c r="E43" i="9" s="1"/>
  <c r="F43" i="9" s="1"/>
  <c r="D42" i="9"/>
  <c r="E42" i="9" s="1"/>
  <c r="F42" i="9" s="1"/>
  <c r="L51" i="8"/>
  <c r="M51" i="8" s="1"/>
  <c r="N51" i="8" s="1"/>
  <c r="L50" i="8"/>
  <c r="M50" i="8" s="1"/>
  <c r="N50" i="8" s="1"/>
  <c r="L46" i="8"/>
  <c r="M46" i="8" s="1"/>
  <c r="N46" i="8" s="1"/>
  <c r="L45" i="8"/>
  <c r="M45" i="8" s="1"/>
  <c r="N45" i="8" s="1"/>
  <c r="D55" i="8"/>
  <c r="E55" i="8" s="1"/>
  <c r="F55" i="8" s="1"/>
  <c r="D54" i="8"/>
  <c r="E54" i="8" s="1"/>
  <c r="F54" i="8" s="1"/>
  <c r="D51" i="8"/>
  <c r="E51" i="8" s="1"/>
  <c r="F51" i="8" s="1"/>
  <c r="D48" i="8"/>
  <c r="E48" i="8" s="1"/>
  <c r="F48" i="8" s="1"/>
  <c r="D46" i="8"/>
  <c r="E46" i="8" s="1"/>
  <c r="F46" i="8" s="1"/>
  <c r="D45" i="8"/>
  <c r="E45" i="8" s="1"/>
  <c r="F45" i="8" s="1"/>
  <c r="D44" i="8"/>
  <c r="E44" i="8" s="1"/>
  <c r="F44" i="8" s="1"/>
  <c r="L50" i="6"/>
  <c r="M50" i="6" s="1"/>
  <c r="N50" i="6" s="1"/>
  <c r="L51" i="6"/>
  <c r="M51" i="6" s="1"/>
  <c r="L49" i="6"/>
  <c r="M49" i="6" s="1"/>
  <c r="L48" i="6"/>
  <c r="M48" i="6" s="1"/>
  <c r="N48" i="6" s="1"/>
  <c r="L47" i="6"/>
  <c r="M47" i="6" s="1"/>
  <c r="N47" i="6" s="1"/>
  <c r="L46" i="6"/>
  <c r="M46" i="6" s="1"/>
  <c r="L45" i="6"/>
  <c r="M45" i="6" s="1"/>
  <c r="L44" i="6"/>
  <c r="M44" i="6" s="1"/>
  <c r="L43" i="6"/>
  <c r="M43" i="6" s="1"/>
  <c r="J9" i="6"/>
  <c r="N52" i="5"/>
  <c r="J51" i="5"/>
  <c r="L51" i="5" s="1"/>
  <c r="M51" i="5" s="1"/>
  <c r="N51" i="5" s="1"/>
  <c r="J50" i="5"/>
  <c r="J49" i="5"/>
  <c r="J48" i="5"/>
  <c r="J47" i="5"/>
  <c r="L48" i="5" s="1"/>
  <c r="M48" i="5" s="1"/>
  <c r="N48" i="5" s="1"/>
  <c r="J46" i="5"/>
  <c r="J45" i="5"/>
  <c r="J44" i="5"/>
  <c r="L45" i="5" s="1"/>
  <c r="M45" i="5" s="1"/>
  <c r="N45" i="5" s="1"/>
  <c r="J43" i="5"/>
  <c r="J42" i="5"/>
  <c r="L42" i="5" s="1"/>
  <c r="M42" i="5" s="1"/>
  <c r="N42" i="5" s="1"/>
  <c r="J9" i="5"/>
  <c r="N52" i="4"/>
  <c r="J51" i="4"/>
  <c r="J50" i="4"/>
  <c r="J49" i="4"/>
  <c r="L49" i="4" s="1"/>
  <c r="M49" i="4" s="1"/>
  <c r="N49" i="4" s="1"/>
  <c r="J48" i="4"/>
  <c r="J47" i="4"/>
  <c r="L47" i="4" s="1"/>
  <c r="M47" i="4" s="1"/>
  <c r="N47" i="4" s="1"/>
  <c r="J46" i="4"/>
  <c r="J45" i="4"/>
  <c r="L46" i="4" s="1"/>
  <c r="M46" i="4" s="1"/>
  <c r="N46" i="4" s="1"/>
  <c r="J44" i="4"/>
  <c r="J43" i="4"/>
  <c r="J42" i="4"/>
  <c r="L42" i="4" s="1"/>
  <c r="M42" i="4" s="1"/>
  <c r="N42" i="4" s="1"/>
  <c r="J9" i="4"/>
  <c r="F30" i="4"/>
  <c r="N54" i="3"/>
  <c r="N53" i="3"/>
  <c r="N36" i="3"/>
  <c r="N35" i="3"/>
  <c r="N34" i="3"/>
  <c r="B28" i="3"/>
  <c r="B27" i="3"/>
  <c r="B26" i="3"/>
  <c r="B25" i="3"/>
  <c r="B24" i="3"/>
  <c r="B23" i="3"/>
  <c r="B22" i="3"/>
  <c r="B21" i="3"/>
  <c r="B20" i="3"/>
  <c r="B19" i="3"/>
  <c r="B18" i="3"/>
  <c r="J18" i="3"/>
  <c r="F31" i="3"/>
  <c r="F30" i="3"/>
  <c r="F77" i="13"/>
  <c r="F76" i="13"/>
  <c r="N75" i="13"/>
  <c r="N74" i="13"/>
  <c r="F58" i="13"/>
  <c r="F57" i="13"/>
  <c r="N54" i="13"/>
  <c r="N53" i="13"/>
  <c r="N36" i="13"/>
  <c r="N35" i="13"/>
  <c r="K33" i="13"/>
  <c r="K32" i="13"/>
  <c r="K31" i="13"/>
  <c r="F31" i="13"/>
  <c r="K30" i="13"/>
  <c r="F30" i="13"/>
  <c r="K29" i="13"/>
  <c r="K28" i="13"/>
  <c r="K27" i="13"/>
  <c r="K26" i="13"/>
  <c r="C26" i="13"/>
  <c r="K25" i="13"/>
  <c r="C25" i="13"/>
  <c r="K24" i="13"/>
  <c r="C24" i="13"/>
  <c r="K23" i="13"/>
  <c r="C23" i="13"/>
  <c r="K22" i="13"/>
  <c r="C22" i="13"/>
  <c r="K21" i="13"/>
  <c r="C21" i="13"/>
  <c r="K20" i="13"/>
  <c r="C20" i="13"/>
  <c r="K19" i="13"/>
  <c r="C19" i="13"/>
  <c r="K18" i="13"/>
  <c r="J11" i="13"/>
  <c r="J10" i="13"/>
  <c r="J6" i="13"/>
  <c r="B25" i="13" s="1"/>
  <c r="F77" i="12"/>
  <c r="F76" i="12"/>
  <c r="N75" i="12"/>
  <c r="N74" i="12"/>
  <c r="F58" i="12"/>
  <c r="F57" i="12"/>
  <c r="N54" i="12"/>
  <c r="N53" i="12"/>
  <c r="N36" i="12"/>
  <c r="N35" i="12"/>
  <c r="K33" i="12"/>
  <c r="K32" i="12"/>
  <c r="K31" i="12"/>
  <c r="F31" i="12"/>
  <c r="K30" i="12"/>
  <c r="J30" i="12"/>
  <c r="F30" i="12"/>
  <c r="K29" i="12"/>
  <c r="J29" i="12"/>
  <c r="K28" i="12"/>
  <c r="C28" i="12"/>
  <c r="K27" i="12"/>
  <c r="J27" i="12"/>
  <c r="C27" i="12"/>
  <c r="K26" i="12"/>
  <c r="J26" i="12"/>
  <c r="C26" i="12"/>
  <c r="K25" i="12"/>
  <c r="C25" i="12"/>
  <c r="K24" i="12"/>
  <c r="J24" i="12"/>
  <c r="C24" i="12"/>
  <c r="K23" i="12"/>
  <c r="J23" i="12"/>
  <c r="C23" i="12"/>
  <c r="K22" i="12"/>
  <c r="J22" i="12"/>
  <c r="C22" i="12"/>
  <c r="K21" i="12"/>
  <c r="C21" i="12"/>
  <c r="K20" i="12"/>
  <c r="J20" i="12"/>
  <c r="C20" i="12"/>
  <c r="K19" i="12"/>
  <c r="J19" i="12"/>
  <c r="C19" i="12"/>
  <c r="K18" i="12"/>
  <c r="C18" i="12"/>
  <c r="J11" i="12"/>
  <c r="J10" i="12"/>
  <c r="J7" i="12"/>
  <c r="J31" i="12" s="1"/>
  <c r="J6" i="12"/>
  <c r="B25" i="12" s="1"/>
  <c r="F77" i="11"/>
  <c r="F76" i="11"/>
  <c r="N75" i="11"/>
  <c r="N74" i="11"/>
  <c r="F58" i="11"/>
  <c r="F57" i="11"/>
  <c r="N54" i="11"/>
  <c r="N53" i="11"/>
  <c r="N36" i="11"/>
  <c r="N35" i="11"/>
  <c r="K33" i="11"/>
  <c r="K32" i="11"/>
  <c r="K31" i="11"/>
  <c r="F31" i="11"/>
  <c r="K30" i="11"/>
  <c r="F30" i="11"/>
  <c r="K29" i="11"/>
  <c r="K28" i="11"/>
  <c r="C28" i="11"/>
  <c r="K27" i="11"/>
  <c r="C27" i="11"/>
  <c r="K26" i="11"/>
  <c r="C26" i="11"/>
  <c r="K25" i="11"/>
  <c r="C25" i="11"/>
  <c r="K24" i="11"/>
  <c r="C24" i="11"/>
  <c r="K23" i="11"/>
  <c r="C23" i="11"/>
  <c r="K22" i="11"/>
  <c r="C22" i="11"/>
  <c r="K21" i="11"/>
  <c r="C21" i="11"/>
  <c r="K20" i="11"/>
  <c r="C20" i="11"/>
  <c r="K19" i="11"/>
  <c r="C19" i="11"/>
  <c r="K18" i="11"/>
  <c r="C18" i="11"/>
  <c r="J11" i="11"/>
  <c r="J72" i="11" s="1"/>
  <c r="J10" i="11"/>
  <c r="J7" i="11"/>
  <c r="J33" i="11" s="1"/>
  <c r="J6" i="11"/>
  <c r="B25" i="11" s="1"/>
  <c r="F77" i="10"/>
  <c r="F76" i="10"/>
  <c r="N75" i="10"/>
  <c r="N74" i="10"/>
  <c r="F58" i="10"/>
  <c r="F57" i="10"/>
  <c r="N54" i="10"/>
  <c r="N53" i="10"/>
  <c r="N36" i="10"/>
  <c r="N35" i="10"/>
  <c r="K33" i="10"/>
  <c r="K32" i="10"/>
  <c r="K31" i="10"/>
  <c r="F31" i="10"/>
  <c r="K30" i="10"/>
  <c r="F30" i="10"/>
  <c r="K29" i="10"/>
  <c r="K28" i="10"/>
  <c r="C28" i="10"/>
  <c r="K27" i="10"/>
  <c r="C27" i="10"/>
  <c r="K26" i="10"/>
  <c r="C26" i="10"/>
  <c r="K25" i="10"/>
  <c r="C25" i="10"/>
  <c r="K24" i="10"/>
  <c r="C24" i="10"/>
  <c r="K23" i="10"/>
  <c r="C23" i="10"/>
  <c r="K22" i="10"/>
  <c r="C22" i="10"/>
  <c r="K21" i="10"/>
  <c r="C21" i="10"/>
  <c r="K20" i="10"/>
  <c r="C20" i="10"/>
  <c r="K19" i="10"/>
  <c r="J19" i="10"/>
  <c r="C19" i="10"/>
  <c r="K18" i="10"/>
  <c r="C18" i="10"/>
  <c r="J11" i="10"/>
  <c r="J67" i="10" s="1"/>
  <c r="J10" i="10"/>
  <c r="B73" i="10" s="1"/>
  <c r="J7" i="10"/>
  <c r="J31" i="10" s="1"/>
  <c r="J6" i="10"/>
  <c r="F77" i="9"/>
  <c r="F76" i="9"/>
  <c r="N75" i="9"/>
  <c r="N74" i="9"/>
  <c r="B73" i="9"/>
  <c r="F58" i="9"/>
  <c r="F57" i="9"/>
  <c r="N54" i="9"/>
  <c r="N53" i="9"/>
  <c r="N36" i="9"/>
  <c r="N35" i="9"/>
  <c r="K33" i="9"/>
  <c r="K32" i="9"/>
  <c r="K31" i="9"/>
  <c r="F31" i="9"/>
  <c r="K30" i="9"/>
  <c r="F30" i="9"/>
  <c r="K29" i="9"/>
  <c r="K28" i="9"/>
  <c r="C28" i="9"/>
  <c r="K27" i="9"/>
  <c r="C27" i="9"/>
  <c r="K26" i="9"/>
  <c r="C26" i="9"/>
  <c r="K25" i="9"/>
  <c r="C25" i="9"/>
  <c r="K24" i="9"/>
  <c r="J24" i="9"/>
  <c r="C24" i="9"/>
  <c r="K23" i="9"/>
  <c r="C23" i="9"/>
  <c r="K22" i="9"/>
  <c r="C22" i="9"/>
  <c r="K21" i="9"/>
  <c r="C21" i="9"/>
  <c r="K20" i="9"/>
  <c r="C20" i="9"/>
  <c r="K19" i="9"/>
  <c r="C19" i="9"/>
  <c r="K18" i="9"/>
  <c r="J18" i="9"/>
  <c r="C18" i="9"/>
  <c r="J11" i="9"/>
  <c r="J10" i="9"/>
  <c r="B72" i="9" s="1"/>
  <c r="J7" i="9"/>
  <c r="J33" i="9" s="1"/>
  <c r="J6" i="9"/>
  <c r="B25" i="9" s="1"/>
  <c r="F77" i="8"/>
  <c r="F76" i="8"/>
  <c r="N75" i="8"/>
  <c r="N74" i="8"/>
  <c r="F58" i="8"/>
  <c r="F57" i="8"/>
  <c r="N54" i="8"/>
  <c r="N53" i="8"/>
  <c r="N36" i="8"/>
  <c r="N35" i="8"/>
  <c r="F31" i="8"/>
  <c r="F30" i="8"/>
  <c r="C28" i="8"/>
  <c r="C27" i="8"/>
  <c r="C26" i="8"/>
  <c r="C25" i="8"/>
  <c r="C24" i="8"/>
  <c r="C23" i="8"/>
  <c r="C22" i="8"/>
  <c r="C21" i="8"/>
  <c r="C20" i="8"/>
  <c r="B20" i="8"/>
  <c r="C19" i="8"/>
  <c r="C18" i="8"/>
  <c r="J11" i="8"/>
  <c r="J72" i="8" s="1"/>
  <c r="J10" i="8"/>
  <c r="J7" i="8"/>
  <c r="J6" i="8"/>
  <c r="F76" i="7"/>
  <c r="N75" i="7"/>
  <c r="N74" i="7"/>
  <c r="B71" i="7"/>
  <c r="B67" i="7"/>
  <c r="F58" i="7"/>
  <c r="F57" i="7"/>
  <c r="D55" i="7"/>
  <c r="E55" i="7" s="1"/>
  <c r="F55" i="7" s="1"/>
  <c r="N54" i="7"/>
  <c r="D54" i="7"/>
  <c r="E54" i="7" s="1"/>
  <c r="F54" i="7" s="1"/>
  <c r="N53" i="7"/>
  <c r="D53" i="7"/>
  <c r="E53" i="7" s="1"/>
  <c r="F53" i="7" s="1"/>
  <c r="D52" i="7"/>
  <c r="E52" i="7" s="1"/>
  <c r="F52" i="7" s="1"/>
  <c r="M51" i="7"/>
  <c r="N51" i="7" s="1"/>
  <c r="L51" i="7"/>
  <c r="D51" i="7"/>
  <c r="E51" i="7" s="1"/>
  <c r="F51" i="7" s="1"/>
  <c r="M50" i="7"/>
  <c r="N50" i="7" s="1"/>
  <c r="L50" i="7"/>
  <c r="D50" i="7"/>
  <c r="E50" i="7" s="1"/>
  <c r="F50" i="7" s="1"/>
  <c r="L49" i="7"/>
  <c r="M49" i="7" s="1"/>
  <c r="N49" i="7" s="1"/>
  <c r="D49" i="7"/>
  <c r="E49" i="7" s="1"/>
  <c r="F49" i="7" s="1"/>
  <c r="L48" i="7"/>
  <c r="M48" i="7" s="1"/>
  <c r="N48" i="7" s="1"/>
  <c r="D48" i="7"/>
  <c r="E48" i="7" s="1"/>
  <c r="F48" i="7" s="1"/>
  <c r="M47" i="7"/>
  <c r="N47" i="7" s="1"/>
  <c r="L47" i="7"/>
  <c r="D47" i="7"/>
  <c r="E47" i="7" s="1"/>
  <c r="F47" i="7" s="1"/>
  <c r="L46" i="7"/>
  <c r="M46" i="7" s="1"/>
  <c r="N46" i="7" s="1"/>
  <c r="D46" i="7"/>
  <c r="E46" i="7" s="1"/>
  <c r="F46" i="7" s="1"/>
  <c r="L45" i="7"/>
  <c r="M45" i="7" s="1"/>
  <c r="N45" i="7" s="1"/>
  <c r="D45" i="7"/>
  <c r="E45" i="7" s="1"/>
  <c r="F45" i="7" s="1"/>
  <c r="L44" i="7"/>
  <c r="M44" i="7" s="1"/>
  <c r="N44" i="7" s="1"/>
  <c r="D44" i="7"/>
  <c r="E44" i="7" s="1"/>
  <c r="F44" i="7" s="1"/>
  <c r="L43" i="7"/>
  <c r="M43" i="7" s="1"/>
  <c r="N43" i="7" s="1"/>
  <c r="D43" i="7"/>
  <c r="E43" i="7" s="1"/>
  <c r="F43" i="7" s="1"/>
  <c r="L42" i="7"/>
  <c r="M42" i="7" s="1"/>
  <c r="N42" i="7" s="1"/>
  <c r="D42" i="7"/>
  <c r="F42" i="7" s="1"/>
  <c r="N36" i="7"/>
  <c r="N35" i="7"/>
  <c r="K33" i="7"/>
  <c r="K32" i="7"/>
  <c r="K31" i="7"/>
  <c r="F31" i="7"/>
  <c r="K30" i="7"/>
  <c r="F30" i="7"/>
  <c r="K29" i="7"/>
  <c r="K28" i="7"/>
  <c r="C28" i="7"/>
  <c r="K27" i="7"/>
  <c r="C27" i="7"/>
  <c r="K26" i="7"/>
  <c r="C26" i="7"/>
  <c r="K25" i="7"/>
  <c r="C25" i="7"/>
  <c r="K24" i="7"/>
  <c r="C24" i="7"/>
  <c r="K23" i="7"/>
  <c r="C23" i="7"/>
  <c r="K22" i="7"/>
  <c r="J22" i="7"/>
  <c r="C22" i="7"/>
  <c r="K21" i="7"/>
  <c r="C21" i="7"/>
  <c r="K20" i="7"/>
  <c r="C20" i="7"/>
  <c r="K19" i="7"/>
  <c r="J19" i="7"/>
  <c r="C19" i="7"/>
  <c r="K18" i="7"/>
  <c r="C18" i="7"/>
  <c r="J11" i="7"/>
  <c r="J10" i="7"/>
  <c r="J7" i="7"/>
  <c r="J31" i="7" s="1"/>
  <c r="J6" i="7"/>
  <c r="B25" i="7" s="1"/>
  <c r="F77" i="6"/>
  <c r="F76" i="6"/>
  <c r="N75" i="6"/>
  <c r="N74" i="6"/>
  <c r="F58" i="6"/>
  <c r="F57" i="6"/>
  <c r="D55" i="6"/>
  <c r="E55" i="6" s="1"/>
  <c r="F55" i="6" s="1"/>
  <c r="N54" i="6"/>
  <c r="D54" i="6"/>
  <c r="E54" i="6" s="1"/>
  <c r="F54" i="6" s="1"/>
  <c r="N53" i="6"/>
  <c r="D53" i="6"/>
  <c r="E53" i="6" s="1"/>
  <c r="F53" i="6" s="1"/>
  <c r="D52" i="6"/>
  <c r="E52" i="6" s="1"/>
  <c r="F52" i="6" s="1"/>
  <c r="D51" i="6"/>
  <c r="E51" i="6" s="1"/>
  <c r="F51" i="6" s="1"/>
  <c r="F50" i="6"/>
  <c r="E50" i="6"/>
  <c r="D50" i="6"/>
  <c r="D49" i="6"/>
  <c r="E49" i="6" s="1"/>
  <c r="F49" i="6" s="1"/>
  <c r="D48" i="6"/>
  <c r="E48" i="6" s="1"/>
  <c r="F48" i="6" s="1"/>
  <c r="D47" i="6"/>
  <c r="E47" i="6" s="1"/>
  <c r="F47" i="6" s="1"/>
  <c r="D46" i="6"/>
  <c r="E46" i="6" s="1"/>
  <c r="F46" i="6" s="1"/>
  <c r="D45" i="6"/>
  <c r="E45" i="6" s="1"/>
  <c r="F45" i="6" s="1"/>
  <c r="D44" i="6"/>
  <c r="E44" i="6" s="1"/>
  <c r="F44" i="6" s="1"/>
  <c r="D43" i="6"/>
  <c r="E43" i="6" s="1"/>
  <c r="F43" i="6" s="1"/>
  <c r="E42" i="6"/>
  <c r="F42" i="6" s="1"/>
  <c r="D42" i="6"/>
  <c r="N36" i="6"/>
  <c r="N35" i="6"/>
  <c r="K33" i="6"/>
  <c r="K32" i="6"/>
  <c r="K31" i="6"/>
  <c r="F31" i="6"/>
  <c r="K30" i="6"/>
  <c r="K29" i="6"/>
  <c r="K28" i="6"/>
  <c r="C28" i="6"/>
  <c r="K27" i="6"/>
  <c r="C27" i="6"/>
  <c r="K26" i="6"/>
  <c r="C26" i="6"/>
  <c r="K25" i="6"/>
  <c r="C25" i="6"/>
  <c r="K24" i="6"/>
  <c r="C24" i="6"/>
  <c r="K23" i="6"/>
  <c r="C23" i="6"/>
  <c r="K22" i="6"/>
  <c r="C22" i="6"/>
  <c r="K21" i="6"/>
  <c r="C21" i="6"/>
  <c r="K20" i="6"/>
  <c r="C20" i="6"/>
  <c r="K19" i="6"/>
  <c r="C19" i="6"/>
  <c r="K18" i="6"/>
  <c r="C18" i="6"/>
  <c r="J11" i="6"/>
  <c r="J10" i="6"/>
  <c r="B73" i="6" s="1"/>
  <c r="J7" i="6"/>
  <c r="J6" i="6"/>
  <c r="F77" i="5"/>
  <c r="F76" i="5"/>
  <c r="N75" i="5"/>
  <c r="N74" i="5"/>
  <c r="B73" i="5"/>
  <c r="B72" i="5"/>
  <c r="D73" i="5" s="1"/>
  <c r="E73" i="5" s="1"/>
  <c r="F73" i="5" s="1"/>
  <c r="B71" i="5"/>
  <c r="D72" i="5" s="1"/>
  <c r="E72" i="5" s="1"/>
  <c r="F72" i="5" s="1"/>
  <c r="B70" i="5"/>
  <c r="D71" i="5" s="1"/>
  <c r="E71" i="5" s="1"/>
  <c r="F71" i="5" s="1"/>
  <c r="B69" i="5"/>
  <c r="D70" i="5" s="1"/>
  <c r="E70" i="5" s="1"/>
  <c r="F70" i="5" s="1"/>
  <c r="B68" i="5"/>
  <c r="D69" i="5" s="1"/>
  <c r="E69" i="5" s="1"/>
  <c r="F69" i="5" s="1"/>
  <c r="B67" i="5"/>
  <c r="D68" i="5" s="1"/>
  <c r="E68" i="5" s="1"/>
  <c r="F68" i="5" s="1"/>
  <c r="B66" i="5"/>
  <c r="D67" i="5" s="1"/>
  <c r="E67" i="5" s="1"/>
  <c r="F67" i="5" s="1"/>
  <c r="B65" i="5"/>
  <c r="D66" i="5" s="1"/>
  <c r="E66" i="5" s="1"/>
  <c r="F66" i="5" s="1"/>
  <c r="B64" i="5"/>
  <c r="D65" i="5" s="1"/>
  <c r="E65" i="5" s="1"/>
  <c r="F65" i="5" s="1"/>
  <c r="F58" i="5"/>
  <c r="F57" i="5"/>
  <c r="E55" i="5"/>
  <c r="F55" i="5" s="1"/>
  <c r="D55" i="5"/>
  <c r="N54" i="5"/>
  <c r="E54" i="5"/>
  <c r="F54" i="5" s="1"/>
  <c r="D54" i="5"/>
  <c r="N53" i="5"/>
  <c r="E53" i="5"/>
  <c r="F53" i="5" s="1"/>
  <c r="D53" i="5"/>
  <c r="D52" i="5"/>
  <c r="E52" i="5" s="1"/>
  <c r="F52" i="5" s="1"/>
  <c r="F51" i="5"/>
  <c r="E51" i="5"/>
  <c r="D51" i="5"/>
  <c r="L50" i="5"/>
  <c r="M50" i="5" s="1"/>
  <c r="N50" i="5" s="1"/>
  <c r="D50" i="5"/>
  <c r="E50" i="5" s="1"/>
  <c r="F50" i="5" s="1"/>
  <c r="L49" i="5"/>
  <c r="M49" i="5" s="1"/>
  <c r="N49" i="5" s="1"/>
  <c r="D49" i="5"/>
  <c r="E49" i="5" s="1"/>
  <c r="F49" i="5" s="1"/>
  <c r="D48" i="5"/>
  <c r="E48" i="5" s="1"/>
  <c r="F48" i="5" s="1"/>
  <c r="F47" i="5"/>
  <c r="E47" i="5"/>
  <c r="D47" i="5"/>
  <c r="L46" i="5"/>
  <c r="M46" i="5" s="1"/>
  <c r="N46" i="5" s="1"/>
  <c r="D46" i="5"/>
  <c r="E46" i="5" s="1"/>
  <c r="F46" i="5" s="1"/>
  <c r="D45" i="5"/>
  <c r="E45" i="5" s="1"/>
  <c r="F45" i="5" s="1"/>
  <c r="D44" i="5"/>
  <c r="E44" i="5" s="1"/>
  <c r="F44" i="5" s="1"/>
  <c r="F43" i="5"/>
  <c r="E43" i="5"/>
  <c r="D43" i="5"/>
  <c r="D42" i="5"/>
  <c r="E42" i="5" s="1"/>
  <c r="F42" i="5" s="1"/>
  <c r="N36" i="5"/>
  <c r="N35" i="5"/>
  <c r="K33" i="5"/>
  <c r="J33" i="5"/>
  <c r="K32" i="5"/>
  <c r="K31" i="5"/>
  <c r="F31" i="5"/>
  <c r="K30" i="5"/>
  <c r="J30" i="5"/>
  <c r="L31" i="5" s="1"/>
  <c r="M31" i="5" s="1"/>
  <c r="F30" i="5"/>
  <c r="K29" i="5"/>
  <c r="N29" i="5" s="1"/>
  <c r="J29" i="5"/>
  <c r="L30" i="5" s="1"/>
  <c r="M30" i="5" s="1"/>
  <c r="K28" i="5"/>
  <c r="J28" i="5"/>
  <c r="L29" i="5" s="1"/>
  <c r="M29" i="5" s="1"/>
  <c r="C28" i="5"/>
  <c r="K27" i="5"/>
  <c r="J27" i="5"/>
  <c r="L28" i="5" s="1"/>
  <c r="M28" i="5" s="1"/>
  <c r="C27" i="5"/>
  <c r="K26" i="5"/>
  <c r="J26" i="5"/>
  <c r="L27" i="5" s="1"/>
  <c r="M27" i="5" s="1"/>
  <c r="C26" i="5"/>
  <c r="K25" i="5"/>
  <c r="C25" i="5"/>
  <c r="K24" i="5"/>
  <c r="J24" i="5"/>
  <c r="C24" i="5"/>
  <c r="K23" i="5"/>
  <c r="N23" i="5" s="1"/>
  <c r="J23" i="5"/>
  <c r="L24" i="5" s="1"/>
  <c r="M24" i="5" s="1"/>
  <c r="C23" i="5"/>
  <c r="K22" i="5"/>
  <c r="J22" i="5"/>
  <c r="L23" i="5" s="1"/>
  <c r="M23" i="5" s="1"/>
  <c r="C22" i="5"/>
  <c r="K21" i="5"/>
  <c r="C21" i="5"/>
  <c r="K20" i="5"/>
  <c r="J20" i="5"/>
  <c r="C20" i="5"/>
  <c r="K19" i="5"/>
  <c r="J19" i="5"/>
  <c r="L20" i="5" s="1"/>
  <c r="M20" i="5" s="1"/>
  <c r="C19" i="5"/>
  <c r="K18" i="5"/>
  <c r="C18" i="5"/>
  <c r="J11" i="5"/>
  <c r="J72" i="5" s="1"/>
  <c r="J10" i="5"/>
  <c r="B74" i="5" s="1"/>
  <c r="J7" i="5"/>
  <c r="J31" i="5" s="1"/>
  <c r="J6" i="5"/>
  <c r="B25" i="5" s="1"/>
  <c r="F77" i="4"/>
  <c r="F76" i="4"/>
  <c r="N75" i="4"/>
  <c r="N74" i="4"/>
  <c r="F58" i="4"/>
  <c r="F57" i="4"/>
  <c r="D55" i="4"/>
  <c r="E55" i="4" s="1"/>
  <c r="F55" i="4" s="1"/>
  <c r="N54" i="4"/>
  <c r="D54" i="4"/>
  <c r="E54" i="4" s="1"/>
  <c r="F54" i="4" s="1"/>
  <c r="N53" i="4"/>
  <c r="D53" i="4"/>
  <c r="E53" i="4" s="1"/>
  <c r="F53" i="4" s="1"/>
  <c r="D52" i="4"/>
  <c r="E52" i="4" s="1"/>
  <c r="F52" i="4" s="1"/>
  <c r="D51" i="4"/>
  <c r="E51" i="4" s="1"/>
  <c r="F51" i="4" s="1"/>
  <c r="L50" i="4"/>
  <c r="M50" i="4" s="1"/>
  <c r="N50" i="4" s="1"/>
  <c r="D50" i="4"/>
  <c r="E50" i="4" s="1"/>
  <c r="F50" i="4" s="1"/>
  <c r="D49" i="4"/>
  <c r="E49" i="4" s="1"/>
  <c r="F49" i="4" s="1"/>
  <c r="D48" i="4"/>
  <c r="E48" i="4" s="1"/>
  <c r="F48" i="4" s="1"/>
  <c r="D47" i="4"/>
  <c r="E47" i="4" s="1"/>
  <c r="F47" i="4" s="1"/>
  <c r="D46" i="4"/>
  <c r="E46" i="4" s="1"/>
  <c r="F46" i="4" s="1"/>
  <c r="D45" i="4"/>
  <c r="E45" i="4" s="1"/>
  <c r="F45" i="4" s="1"/>
  <c r="L44" i="4"/>
  <c r="M44" i="4" s="1"/>
  <c r="N44" i="4" s="1"/>
  <c r="D44" i="4"/>
  <c r="E44" i="4" s="1"/>
  <c r="F44" i="4" s="1"/>
  <c r="L43" i="4"/>
  <c r="M43" i="4" s="1"/>
  <c r="N43" i="4" s="1"/>
  <c r="D43" i="4"/>
  <c r="E43" i="4" s="1"/>
  <c r="F43" i="4" s="1"/>
  <c r="D42" i="4"/>
  <c r="E42" i="4" s="1"/>
  <c r="F42" i="4" s="1"/>
  <c r="N36" i="4"/>
  <c r="N35" i="4"/>
  <c r="K33" i="4"/>
  <c r="K32" i="4"/>
  <c r="K31" i="4"/>
  <c r="F31" i="4"/>
  <c r="K30" i="4"/>
  <c r="K29" i="4"/>
  <c r="K28" i="4"/>
  <c r="C28" i="4"/>
  <c r="K27" i="4"/>
  <c r="C27" i="4"/>
  <c r="K26" i="4"/>
  <c r="C26" i="4"/>
  <c r="K25" i="4"/>
  <c r="C25" i="4"/>
  <c r="K24" i="4"/>
  <c r="C24" i="4"/>
  <c r="K23" i="4"/>
  <c r="C23" i="4"/>
  <c r="K22" i="4"/>
  <c r="C22" i="4"/>
  <c r="K21" i="4"/>
  <c r="C21" i="4"/>
  <c r="K20" i="4"/>
  <c r="C20" i="4"/>
  <c r="K19" i="4"/>
  <c r="C19" i="4"/>
  <c r="K18" i="4"/>
  <c r="J18" i="4"/>
  <c r="C18" i="4"/>
  <c r="J11" i="4"/>
  <c r="J72" i="4" s="1"/>
  <c r="J10" i="4"/>
  <c r="J7" i="4"/>
  <c r="J31" i="4" s="1"/>
  <c r="J6" i="4"/>
  <c r="B27" i="4" s="1"/>
  <c r="F77" i="3"/>
  <c r="F76" i="3"/>
  <c r="F58" i="3"/>
  <c r="F57" i="3"/>
  <c r="D55" i="3"/>
  <c r="E55" i="3" s="1"/>
  <c r="F55" i="3" s="1"/>
  <c r="E54" i="3"/>
  <c r="F54" i="3" s="1"/>
  <c r="D54" i="3"/>
  <c r="D53" i="3"/>
  <c r="E53" i="3" s="1"/>
  <c r="F53" i="3" s="1"/>
  <c r="D52" i="3"/>
  <c r="E52" i="3" s="1"/>
  <c r="F52" i="3" s="1"/>
  <c r="L51" i="3"/>
  <c r="M51" i="3" s="1"/>
  <c r="N51" i="3" s="1"/>
  <c r="E51" i="3"/>
  <c r="F51" i="3" s="1"/>
  <c r="D51" i="3"/>
  <c r="M50" i="3"/>
  <c r="N50" i="3" s="1"/>
  <c r="L50" i="3"/>
  <c r="D50" i="3"/>
  <c r="E50" i="3" s="1"/>
  <c r="F50" i="3" s="1"/>
  <c r="N49" i="3"/>
  <c r="M49" i="3"/>
  <c r="L49" i="3"/>
  <c r="D49" i="3"/>
  <c r="E49" i="3" s="1"/>
  <c r="F49" i="3" s="1"/>
  <c r="L48" i="3"/>
  <c r="M48" i="3" s="1"/>
  <c r="N48" i="3" s="1"/>
  <c r="D48" i="3"/>
  <c r="E48" i="3" s="1"/>
  <c r="F48" i="3" s="1"/>
  <c r="L47" i="3"/>
  <c r="M47" i="3" s="1"/>
  <c r="N47" i="3" s="1"/>
  <c r="E47" i="3"/>
  <c r="F47" i="3" s="1"/>
  <c r="D47" i="3"/>
  <c r="M46" i="3"/>
  <c r="N46" i="3" s="1"/>
  <c r="L46" i="3"/>
  <c r="D46" i="3"/>
  <c r="E46" i="3" s="1"/>
  <c r="F46" i="3" s="1"/>
  <c r="N45" i="3"/>
  <c r="M45" i="3"/>
  <c r="L45" i="3"/>
  <c r="D45" i="3"/>
  <c r="E45" i="3" s="1"/>
  <c r="F45" i="3" s="1"/>
  <c r="L44" i="3"/>
  <c r="M44" i="3" s="1"/>
  <c r="N44" i="3" s="1"/>
  <c r="D44" i="3"/>
  <c r="E44" i="3" s="1"/>
  <c r="F44" i="3" s="1"/>
  <c r="L43" i="3"/>
  <c r="M43" i="3" s="1"/>
  <c r="N43" i="3" s="1"/>
  <c r="E43" i="3"/>
  <c r="F43" i="3" s="1"/>
  <c r="D43" i="3"/>
  <c r="M42" i="3"/>
  <c r="N42" i="3" s="1"/>
  <c r="L42" i="3"/>
  <c r="D42" i="3"/>
  <c r="E42" i="3" s="1"/>
  <c r="F42" i="3" s="1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J10" i="3"/>
  <c r="B74" i="3" s="1"/>
  <c r="J7" i="3"/>
  <c r="J31" i="3" s="1"/>
  <c r="J6" i="3"/>
  <c r="N75" i="2"/>
  <c r="N74" i="2"/>
  <c r="J72" i="2"/>
  <c r="J71" i="2"/>
  <c r="J70" i="2"/>
  <c r="J69" i="2"/>
  <c r="L70" i="2" s="1"/>
  <c r="M70" i="2" s="1"/>
  <c r="N70" i="2" s="1"/>
  <c r="J68" i="2"/>
  <c r="L68" i="2" s="1"/>
  <c r="M68" i="2" s="1"/>
  <c r="N68" i="2" s="1"/>
  <c r="J67" i="2"/>
  <c r="J66" i="2"/>
  <c r="J65" i="2"/>
  <c r="L66" i="2" s="1"/>
  <c r="M66" i="2" s="1"/>
  <c r="N66" i="2" s="1"/>
  <c r="J64" i="2"/>
  <c r="F77" i="2"/>
  <c r="F76" i="2"/>
  <c r="B74" i="2"/>
  <c r="B73" i="2"/>
  <c r="D74" i="2" s="1"/>
  <c r="E74" i="2" s="1"/>
  <c r="F74" i="2" s="1"/>
  <c r="B72" i="2"/>
  <c r="D73" i="2" s="1"/>
  <c r="E73" i="2" s="1"/>
  <c r="F73" i="2" s="1"/>
  <c r="B71" i="2"/>
  <c r="B70" i="2"/>
  <c r="B69" i="2"/>
  <c r="D70" i="2" s="1"/>
  <c r="E70" i="2" s="1"/>
  <c r="F70" i="2" s="1"/>
  <c r="B68" i="2"/>
  <c r="D69" i="2" s="1"/>
  <c r="E69" i="2" s="1"/>
  <c r="F69" i="2" s="1"/>
  <c r="B67" i="2"/>
  <c r="B66" i="2"/>
  <c r="D67" i="2" s="1"/>
  <c r="E67" i="2" s="1"/>
  <c r="F67" i="2" s="1"/>
  <c r="B65" i="2"/>
  <c r="D66" i="2" s="1"/>
  <c r="E66" i="2" s="1"/>
  <c r="F66" i="2" s="1"/>
  <c r="B64" i="2"/>
  <c r="D64" i="2" s="1"/>
  <c r="E64" i="2" s="1"/>
  <c r="F64" i="2" s="1"/>
  <c r="N54" i="2"/>
  <c r="N53" i="2"/>
  <c r="F58" i="2"/>
  <c r="F57" i="2"/>
  <c r="L72" i="2"/>
  <c r="M72" i="2" s="1"/>
  <c r="N72" i="2" s="1"/>
  <c r="D72" i="2"/>
  <c r="E72" i="2" s="1"/>
  <c r="F72" i="2" s="1"/>
  <c r="L71" i="2"/>
  <c r="M71" i="2" s="1"/>
  <c r="N71" i="2" s="1"/>
  <c r="D71" i="2"/>
  <c r="E71" i="2" s="1"/>
  <c r="F71" i="2" s="1"/>
  <c r="D68" i="2"/>
  <c r="E68" i="2" s="1"/>
  <c r="F68" i="2" s="1"/>
  <c r="L67" i="2"/>
  <c r="M67" i="2" s="1"/>
  <c r="N67" i="2" s="1"/>
  <c r="D65" i="2"/>
  <c r="E65" i="2" s="1"/>
  <c r="F65" i="2" s="1"/>
  <c r="L64" i="2"/>
  <c r="M64" i="2" s="1"/>
  <c r="N64" i="2" s="1"/>
  <c r="D55" i="2"/>
  <c r="E55" i="2" s="1"/>
  <c r="F55" i="2" s="1"/>
  <c r="D54" i="2"/>
  <c r="E54" i="2" s="1"/>
  <c r="F54" i="2" s="1"/>
  <c r="D53" i="2"/>
  <c r="E53" i="2" s="1"/>
  <c r="F53" i="2" s="1"/>
  <c r="D52" i="2"/>
  <c r="E52" i="2" s="1"/>
  <c r="F52" i="2" s="1"/>
  <c r="L51" i="2"/>
  <c r="M51" i="2" s="1"/>
  <c r="N51" i="2" s="1"/>
  <c r="D51" i="2"/>
  <c r="E51" i="2" s="1"/>
  <c r="F51" i="2" s="1"/>
  <c r="L50" i="2"/>
  <c r="M50" i="2" s="1"/>
  <c r="N50" i="2" s="1"/>
  <c r="D50" i="2"/>
  <c r="E50" i="2" s="1"/>
  <c r="F50" i="2" s="1"/>
  <c r="L49" i="2"/>
  <c r="M49" i="2" s="1"/>
  <c r="N49" i="2" s="1"/>
  <c r="D49" i="2"/>
  <c r="E49" i="2" s="1"/>
  <c r="F49" i="2" s="1"/>
  <c r="L48" i="2"/>
  <c r="M48" i="2" s="1"/>
  <c r="N48" i="2" s="1"/>
  <c r="D48" i="2"/>
  <c r="E48" i="2" s="1"/>
  <c r="F48" i="2" s="1"/>
  <c r="L47" i="2"/>
  <c r="M47" i="2" s="1"/>
  <c r="N47" i="2" s="1"/>
  <c r="D47" i="2"/>
  <c r="E47" i="2" s="1"/>
  <c r="F47" i="2" s="1"/>
  <c r="L46" i="2"/>
  <c r="M46" i="2" s="1"/>
  <c r="N46" i="2" s="1"/>
  <c r="D46" i="2"/>
  <c r="E46" i="2" s="1"/>
  <c r="F46" i="2" s="1"/>
  <c r="L45" i="2"/>
  <c r="M45" i="2" s="1"/>
  <c r="N45" i="2" s="1"/>
  <c r="D45" i="2"/>
  <c r="E45" i="2" s="1"/>
  <c r="F45" i="2" s="1"/>
  <c r="M44" i="2"/>
  <c r="N44" i="2" s="1"/>
  <c r="L44" i="2"/>
  <c r="D44" i="2"/>
  <c r="E44" i="2" s="1"/>
  <c r="F44" i="2" s="1"/>
  <c r="L43" i="2"/>
  <c r="M43" i="2" s="1"/>
  <c r="N43" i="2" s="1"/>
  <c r="D43" i="2"/>
  <c r="E43" i="2" s="1"/>
  <c r="F43" i="2" s="1"/>
  <c r="L42" i="2"/>
  <c r="M42" i="2" s="1"/>
  <c r="N42" i="2" s="1"/>
  <c r="D42" i="2"/>
  <c r="E42" i="2" s="1"/>
  <c r="F42" i="2" s="1"/>
  <c r="N36" i="2"/>
  <c r="N35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J28" i="2"/>
  <c r="J27" i="2"/>
  <c r="J26" i="2"/>
  <c r="J20" i="2"/>
  <c r="J19" i="2"/>
  <c r="L20" i="2" s="1"/>
  <c r="M20" i="2" s="1"/>
  <c r="J18" i="2"/>
  <c r="F31" i="2"/>
  <c r="F30" i="2"/>
  <c r="C28" i="2"/>
  <c r="C27" i="2"/>
  <c r="C26" i="2"/>
  <c r="C25" i="2"/>
  <c r="C24" i="2"/>
  <c r="C23" i="2"/>
  <c r="C22" i="2"/>
  <c r="C21" i="2"/>
  <c r="C20" i="2"/>
  <c r="C19" i="2"/>
  <c r="C18" i="2"/>
  <c r="B18" i="2"/>
  <c r="B28" i="2"/>
  <c r="B27" i="2"/>
  <c r="B24" i="2"/>
  <c r="B21" i="2"/>
  <c r="B20" i="2"/>
  <c r="B19" i="2"/>
  <c r="D20" i="2" s="1"/>
  <c r="E20" i="2" s="1"/>
  <c r="J11" i="2"/>
  <c r="J10" i="2"/>
  <c r="J7" i="2"/>
  <c r="J33" i="2" s="1"/>
  <c r="J6" i="2"/>
  <c r="B26" i="2" s="1"/>
  <c r="L31" i="13" l="1"/>
  <c r="M31" i="13" s="1"/>
  <c r="N31" i="13" s="1"/>
  <c r="L23" i="13"/>
  <c r="M23" i="13" s="1"/>
  <c r="N23" i="13" s="1"/>
  <c r="B20" i="13"/>
  <c r="L30" i="13"/>
  <c r="M30" i="13" s="1"/>
  <c r="N30" i="13" s="1"/>
  <c r="B24" i="13"/>
  <c r="D25" i="13" s="1"/>
  <c r="E25" i="13" s="1"/>
  <c r="F25" i="13" s="1"/>
  <c r="L23" i="12"/>
  <c r="M23" i="12" s="1"/>
  <c r="N23" i="12" s="1"/>
  <c r="J28" i="12"/>
  <c r="L29" i="12" s="1"/>
  <c r="M29" i="12" s="1"/>
  <c r="N29" i="12" s="1"/>
  <c r="L20" i="12"/>
  <c r="M20" i="12" s="1"/>
  <c r="N20" i="12" s="1"/>
  <c r="L24" i="12"/>
  <c r="M24" i="12" s="1"/>
  <c r="L27" i="12"/>
  <c r="M27" i="12" s="1"/>
  <c r="L30" i="12"/>
  <c r="M30" i="12" s="1"/>
  <c r="N24" i="12"/>
  <c r="N27" i="12"/>
  <c r="N30" i="12"/>
  <c r="B24" i="12"/>
  <c r="D25" i="12" s="1"/>
  <c r="E25" i="12" s="1"/>
  <c r="F25" i="12" s="1"/>
  <c r="B20" i="12"/>
  <c r="J27" i="11"/>
  <c r="J25" i="11"/>
  <c r="L26" i="11" s="1"/>
  <c r="M26" i="11" s="1"/>
  <c r="N26" i="11" s="1"/>
  <c r="J19" i="11"/>
  <c r="L20" i="11" s="1"/>
  <c r="M20" i="11" s="1"/>
  <c r="N20" i="11" s="1"/>
  <c r="J23" i="11"/>
  <c r="J26" i="11"/>
  <c r="L27" i="11" s="1"/>
  <c r="M27" i="11" s="1"/>
  <c r="N27" i="11" s="1"/>
  <c r="J29" i="11"/>
  <c r="J29" i="10"/>
  <c r="J23" i="10"/>
  <c r="J33" i="10"/>
  <c r="J26" i="10"/>
  <c r="B21" i="10"/>
  <c r="J30" i="10"/>
  <c r="L31" i="10" s="1"/>
  <c r="M31" i="10" s="1"/>
  <c r="N31" i="10" s="1"/>
  <c r="J27" i="10"/>
  <c r="B25" i="10"/>
  <c r="J22" i="10"/>
  <c r="L23" i="10" s="1"/>
  <c r="M23" i="10" s="1"/>
  <c r="N23" i="10" s="1"/>
  <c r="B74" i="10"/>
  <c r="D74" i="10" s="1"/>
  <c r="E74" i="10" s="1"/>
  <c r="F74" i="10" s="1"/>
  <c r="B20" i="10"/>
  <c r="D21" i="10" s="1"/>
  <c r="E21" i="10" s="1"/>
  <c r="F21" i="10" s="1"/>
  <c r="B67" i="9"/>
  <c r="D73" i="9"/>
  <c r="E73" i="9" s="1"/>
  <c r="F73" i="9" s="1"/>
  <c r="B65" i="9"/>
  <c r="D66" i="9" s="1"/>
  <c r="E66" i="9" s="1"/>
  <c r="F66" i="9" s="1"/>
  <c r="B21" i="9"/>
  <c r="B66" i="9"/>
  <c r="D67" i="9" s="1"/>
  <c r="E67" i="9" s="1"/>
  <c r="F67" i="9" s="1"/>
  <c r="B74" i="9"/>
  <c r="D74" i="9" s="1"/>
  <c r="E74" i="9" s="1"/>
  <c r="F74" i="9" s="1"/>
  <c r="J28" i="9"/>
  <c r="B68" i="9"/>
  <c r="B69" i="9"/>
  <c r="D70" i="9" s="1"/>
  <c r="E70" i="9" s="1"/>
  <c r="F70" i="9" s="1"/>
  <c r="B70" i="9"/>
  <c r="B23" i="9"/>
  <c r="B71" i="9"/>
  <c r="D72" i="9" s="1"/>
  <c r="E72" i="9" s="1"/>
  <c r="F72" i="9" s="1"/>
  <c r="J20" i="9"/>
  <c r="B64" i="9"/>
  <c r="B21" i="8"/>
  <c r="D21" i="8" s="1"/>
  <c r="E21" i="8" s="1"/>
  <c r="F21" i="8" s="1"/>
  <c r="B24" i="8"/>
  <c r="D28" i="8"/>
  <c r="E28" i="8" s="1"/>
  <c r="F28" i="8" s="1"/>
  <c r="B25" i="8"/>
  <c r="B64" i="7"/>
  <c r="B72" i="7"/>
  <c r="D73" i="7" s="1"/>
  <c r="E73" i="7" s="1"/>
  <c r="F73" i="7" s="1"/>
  <c r="B73" i="7"/>
  <c r="B66" i="7"/>
  <c r="D67" i="7" s="1"/>
  <c r="E67" i="7" s="1"/>
  <c r="F67" i="7" s="1"/>
  <c r="B68" i="7"/>
  <c r="D69" i="7" s="1"/>
  <c r="E69" i="7" s="1"/>
  <c r="F69" i="7" s="1"/>
  <c r="B69" i="7"/>
  <c r="B70" i="7"/>
  <c r="D71" i="7" s="1"/>
  <c r="E71" i="7" s="1"/>
  <c r="F71" i="7" s="1"/>
  <c r="B65" i="7"/>
  <c r="D66" i="7" s="1"/>
  <c r="E66" i="7" s="1"/>
  <c r="F66" i="7" s="1"/>
  <c r="J20" i="7"/>
  <c r="L20" i="7" s="1"/>
  <c r="M20" i="7" s="1"/>
  <c r="N20" i="7" s="1"/>
  <c r="J23" i="7"/>
  <c r="L24" i="7" s="1"/>
  <c r="M24" i="7" s="1"/>
  <c r="N24" i="7" s="1"/>
  <c r="J26" i="7"/>
  <c r="J29" i="7"/>
  <c r="L30" i="7" s="1"/>
  <c r="M30" i="7" s="1"/>
  <c r="N30" i="7" s="1"/>
  <c r="J24" i="7"/>
  <c r="J27" i="7"/>
  <c r="J30" i="7"/>
  <c r="L31" i="7" s="1"/>
  <c r="M31" i="7" s="1"/>
  <c r="N31" i="7" s="1"/>
  <c r="J28" i="7"/>
  <c r="L29" i="7" s="1"/>
  <c r="M29" i="7" s="1"/>
  <c r="N29" i="7" s="1"/>
  <c r="B20" i="7"/>
  <c r="B19" i="6"/>
  <c r="N51" i="6"/>
  <c r="N43" i="6"/>
  <c r="N44" i="6"/>
  <c r="N45" i="6"/>
  <c r="N46" i="6"/>
  <c r="N49" i="6"/>
  <c r="J23" i="6"/>
  <c r="J19" i="6"/>
  <c r="J29" i="6"/>
  <c r="D74" i="6"/>
  <c r="E74" i="6" s="1"/>
  <c r="F74" i="6" s="1"/>
  <c r="J27" i="6"/>
  <c r="L47" i="5"/>
  <c r="M47" i="5" s="1"/>
  <c r="N47" i="5" s="1"/>
  <c r="L44" i="5"/>
  <c r="M44" i="5" s="1"/>
  <c r="N44" i="5" s="1"/>
  <c r="L43" i="5"/>
  <c r="M43" i="5" s="1"/>
  <c r="N43" i="5" s="1"/>
  <c r="N24" i="5"/>
  <c r="N30" i="5"/>
  <c r="N28" i="5"/>
  <c r="N31" i="5"/>
  <c r="N20" i="5"/>
  <c r="L51" i="4"/>
  <c r="M51" i="4" s="1"/>
  <c r="N51" i="4" s="1"/>
  <c r="L48" i="4"/>
  <c r="M48" i="4" s="1"/>
  <c r="N48" i="4" s="1"/>
  <c r="L45" i="4"/>
  <c r="M45" i="4" s="1"/>
  <c r="N45" i="4" s="1"/>
  <c r="J24" i="4"/>
  <c r="J27" i="4"/>
  <c r="L28" i="4" s="1"/>
  <c r="M28" i="4" s="1"/>
  <c r="N28" i="4" s="1"/>
  <c r="J30" i="4"/>
  <c r="L31" i="4" s="1"/>
  <c r="M31" i="4" s="1"/>
  <c r="J19" i="4"/>
  <c r="J22" i="4"/>
  <c r="J28" i="4"/>
  <c r="L29" i="4" s="1"/>
  <c r="M29" i="4" s="1"/>
  <c r="J20" i="4"/>
  <c r="J23" i="4"/>
  <c r="L24" i="4" s="1"/>
  <c r="M24" i="4" s="1"/>
  <c r="N24" i="4" s="1"/>
  <c r="J26" i="4"/>
  <c r="J29" i="4"/>
  <c r="L30" i="4" s="1"/>
  <c r="M30" i="4" s="1"/>
  <c r="J33" i="4"/>
  <c r="N29" i="4"/>
  <c r="B20" i="4"/>
  <c r="B18" i="4"/>
  <c r="B25" i="4"/>
  <c r="B28" i="4"/>
  <c r="D28" i="4" s="1"/>
  <c r="E28" i="4" s="1"/>
  <c r="F28" i="4" s="1"/>
  <c r="B21" i="4"/>
  <c r="B24" i="4"/>
  <c r="J26" i="3"/>
  <c r="D25" i="3"/>
  <c r="E25" i="3" s="1"/>
  <c r="F25" i="3" s="1"/>
  <c r="J19" i="3"/>
  <c r="J29" i="3"/>
  <c r="J33" i="3"/>
  <c r="J22" i="3"/>
  <c r="J27" i="3"/>
  <c r="J24" i="3"/>
  <c r="J30" i="3"/>
  <c r="L31" i="3" s="1"/>
  <c r="M31" i="3" s="1"/>
  <c r="N31" i="3" s="1"/>
  <c r="J20" i="3"/>
  <c r="D28" i="3"/>
  <c r="E28" i="3" s="1"/>
  <c r="F28" i="3" s="1"/>
  <c r="J23" i="3"/>
  <c r="J28" i="3"/>
  <c r="L19" i="13"/>
  <c r="M19" i="13" s="1"/>
  <c r="N19" i="13" s="1"/>
  <c r="B22" i="13"/>
  <c r="B26" i="13"/>
  <c r="D26" i="13" s="1"/>
  <c r="E26" i="13" s="1"/>
  <c r="F26" i="13" s="1"/>
  <c r="B64" i="13"/>
  <c r="B65" i="13"/>
  <c r="B66" i="13"/>
  <c r="B67" i="13"/>
  <c r="B68" i="13"/>
  <c r="B69" i="13"/>
  <c r="B70" i="13"/>
  <c r="B71" i="13"/>
  <c r="B72" i="13"/>
  <c r="B73" i="13"/>
  <c r="D74" i="13" s="1"/>
  <c r="E74" i="13" s="1"/>
  <c r="F74" i="13" s="1"/>
  <c r="B19" i="13"/>
  <c r="D20" i="13" s="1"/>
  <c r="E20" i="13" s="1"/>
  <c r="F20" i="13" s="1"/>
  <c r="B23" i="13"/>
  <c r="D28" i="13"/>
  <c r="E28" i="13" s="1"/>
  <c r="F28" i="13" s="1"/>
  <c r="L22" i="13"/>
  <c r="M22" i="13" s="1"/>
  <c r="N22" i="13" s="1"/>
  <c r="J65" i="13"/>
  <c r="J66" i="13"/>
  <c r="J67" i="13"/>
  <c r="J68" i="13"/>
  <c r="J69" i="13"/>
  <c r="J70" i="13"/>
  <c r="J71" i="13"/>
  <c r="L72" i="13" s="1"/>
  <c r="M72" i="13" s="1"/>
  <c r="N72" i="13" s="1"/>
  <c r="B21" i="13"/>
  <c r="L31" i="12"/>
  <c r="M31" i="12" s="1"/>
  <c r="N31" i="12" s="1"/>
  <c r="L19" i="12"/>
  <c r="M19" i="12" s="1"/>
  <c r="N19" i="12" s="1"/>
  <c r="B22" i="12"/>
  <c r="D23" i="12" s="1"/>
  <c r="E23" i="12" s="1"/>
  <c r="F23" i="12" s="1"/>
  <c r="B26" i="12"/>
  <c r="J32" i="12"/>
  <c r="L33" i="12" s="1"/>
  <c r="M33" i="12" s="1"/>
  <c r="B64" i="12"/>
  <c r="B65" i="12"/>
  <c r="B66" i="12"/>
  <c r="D67" i="12" s="1"/>
  <c r="E67" i="12" s="1"/>
  <c r="F67" i="12" s="1"/>
  <c r="B67" i="12"/>
  <c r="B68" i="12"/>
  <c r="B69" i="12"/>
  <c r="D70" i="12" s="1"/>
  <c r="E70" i="12" s="1"/>
  <c r="F70" i="12" s="1"/>
  <c r="B70" i="12"/>
  <c r="B71" i="12"/>
  <c r="B72" i="12"/>
  <c r="D74" i="12"/>
  <c r="E74" i="12" s="1"/>
  <c r="F74" i="12" s="1"/>
  <c r="B19" i="12"/>
  <c r="B23" i="12"/>
  <c r="D28" i="12"/>
  <c r="E28" i="12" s="1"/>
  <c r="F28" i="12" s="1"/>
  <c r="J21" i="12"/>
  <c r="J25" i="12"/>
  <c r="J65" i="12"/>
  <c r="J66" i="12"/>
  <c r="J67" i="12"/>
  <c r="J68" i="12"/>
  <c r="J69" i="12"/>
  <c r="J70" i="12"/>
  <c r="J71" i="12"/>
  <c r="L72" i="12" s="1"/>
  <c r="M72" i="12" s="1"/>
  <c r="N72" i="12" s="1"/>
  <c r="B21" i="12"/>
  <c r="L24" i="11"/>
  <c r="M24" i="11" s="1"/>
  <c r="N24" i="11" s="1"/>
  <c r="J18" i="11"/>
  <c r="B22" i="11"/>
  <c r="B26" i="11"/>
  <c r="J32" i="11"/>
  <c r="L33" i="11" s="1"/>
  <c r="M33" i="11" s="1"/>
  <c r="N33" i="11" s="1"/>
  <c r="J20" i="11"/>
  <c r="J24" i="11"/>
  <c r="J28" i="11"/>
  <c r="B64" i="11"/>
  <c r="B65" i="11"/>
  <c r="B66" i="11"/>
  <c r="B67" i="11"/>
  <c r="B68" i="11"/>
  <c r="B69" i="11"/>
  <c r="B70" i="11"/>
  <c r="B71" i="11"/>
  <c r="B72" i="11"/>
  <c r="B73" i="11"/>
  <c r="D74" i="11" s="1"/>
  <c r="E74" i="11" s="1"/>
  <c r="F74" i="11" s="1"/>
  <c r="B19" i="11"/>
  <c r="B23" i="11"/>
  <c r="B27" i="11"/>
  <c r="J21" i="11"/>
  <c r="J31" i="11"/>
  <c r="B20" i="11"/>
  <c r="B24" i="11"/>
  <c r="D25" i="11" s="1"/>
  <c r="E25" i="11" s="1"/>
  <c r="F25" i="11" s="1"/>
  <c r="B28" i="11"/>
  <c r="J22" i="11"/>
  <c r="L23" i="11" s="1"/>
  <c r="M23" i="11" s="1"/>
  <c r="N23" i="11" s="1"/>
  <c r="J30" i="11"/>
  <c r="L31" i="11" s="1"/>
  <c r="M31" i="11" s="1"/>
  <c r="N31" i="11" s="1"/>
  <c r="J64" i="11"/>
  <c r="J65" i="11"/>
  <c r="J66" i="11"/>
  <c r="J67" i="11"/>
  <c r="J68" i="11"/>
  <c r="J69" i="11"/>
  <c r="J70" i="11"/>
  <c r="J71" i="11"/>
  <c r="L72" i="11" s="1"/>
  <c r="M72" i="11" s="1"/>
  <c r="N72" i="11" s="1"/>
  <c r="B18" i="11"/>
  <c r="B21" i="11"/>
  <c r="J66" i="10"/>
  <c r="L67" i="10" s="1"/>
  <c r="M67" i="10" s="1"/>
  <c r="N67" i="10" s="1"/>
  <c r="J18" i="10"/>
  <c r="L19" i="10" s="1"/>
  <c r="M19" i="10" s="1"/>
  <c r="N19" i="10" s="1"/>
  <c r="B22" i="10"/>
  <c r="D22" i="10" s="1"/>
  <c r="E22" i="10" s="1"/>
  <c r="F22" i="10" s="1"/>
  <c r="B26" i="10"/>
  <c r="J32" i="10"/>
  <c r="L33" i="10" s="1"/>
  <c r="M33" i="10" s="1"/>
  <c r="N33" i="10" s="1"/>
  <c r="J70" i="10"/>
  <c r="J20" i="10"/>
  <c r="J24" i="10"/>
  <c r="J28" i="10"/>
  <c r="B64" i="10"/>
  <c r="B65" i="10"/>
  <c r="B66" i="10"/>
  <c r="B67" i="10"/>
  <c r="B68" i="10"/>
  <c r="B69" i="10"/>
  <c r="B70" i="10"/>
  <c r="B71" i="10"/>
  <c r="B72" i="10"/>
  <c r="D73" i="10" s="1"/>
  <c r="E73" i="10" s="1"/>
  <c r="F73" i="10" s="1"/>
  <c r="J65" i="10"/>
  <c r="J69" i="10"/>
  <c r="J71" i="10"/>
  <c r="B19" i="10"/>
  <c r="B23" i="10"/>
  <c r="D28" i="10"/>
  <c r="E28" i="10" s="1"/>
  <c r="F28" i="10" s="1"/>
  <c r="J68" i="10"/>
  <c r="J21" i="10"/>
  <c r="L22" i="10" s="1"/>
  <c r="M22" i="10" s="1"/>
  <c r="N22" i="10" s="1"/>
  <c r="J25" i="10"/>
  <c r="L26" i="10" s="1"/>
  <c r="M26" i="10" s="1"/>
  <c r="N26" i="10" s="1"/>
  <c r="B24" i="10"/>
  <c r="D25" i="10" s="1"/>
  <c r="E25" i="10" s="1"/>
  <c r="F25" i="10" s="1"/>
  <c r="L21" i="9"/>
  <c r="M21" i="9" s="1"/>
  <c r="N21" i="9" s="1"/>
  <c r="J19" i="9"/>
  <c r="J23" i="9"/>
  <c r="L24" i="9" s="1"/>
  <c r="M24" i="9" s="1"/>
  <c r="N24" i="9" s="1"/>
  <c r="J27" i="9"/>
  <c r="J29" i="9"/>
  <c r="B22" i="9"/>
  <c r="B26" i="9"/>
  <c r="J32" i="9"/>
  <c r="L33" i="9" s="1"/>
  <c r="M33" i="9" s="1"/>
  <c r="N33" i="9" s="1"/>
  <c r="B19" i="9"/>
  <c r="J21" i="9"/>
  <c r="L22" i="9" s="1"/>
  <c r="M22" i="9" s="1"/>
  <c r="N22" i="9" s="1"/>
  <c r="J25" i="9"/>
  <c r="L25" i="9" s="1"/>
  <c r="M25" i="9" s="1"/>
  <c r="N25" i="9" s="1"/>
  <c r="J31" i="9"/>
  <c r="B20" i="9"/>
  <c r="D21" i="9" s="1"/>
  <c r="E21" i="9" s="1"/>
  <c r="F21" i="9" s="1"/>
  <c r="B24" i="9"/>
  <c r="D25" i="9" s="1"/>
  <c r="E25" i="9" s="1"/>
  <c r="F25" i="9" s="1"/>
  <c r="J22" i="9"/>
  <c r="J26" i="9"/>
  <c r="J30" i="9"/>
  <c r="J65" i="9"/>
  <c r="J66" i="9"/>
  <c r="J67" i="9"/>
  <c r="J68" i="9"/>
  <c r="L69" i="9" s="1"/>
  <c r="M69" i="9" s="1"/>
  <c r="N69" i="9" s="1"/>
  <c r="J69" i="9"/>
  <c r="J70" i="9"/>
  <c r="J71" i="9"/>
  <c r="L72" i="9" s="1"/>
  <c r="M72" i="9" s="1"/>
  <c r="N72" i="9" s="1"/>
  <c r="B22" i="8"/>
  <c r="B26" i="8"/>
  <c r="D27" i="8" s="1"/>
  <c r="E27" i="8" s="1"/>
  <c r="F27" i="8" s="1"/>
  <c r="B64" i="8"/>
  <c r="B65" i="8"/>
  <c r="B66" i="8"/>
  <c r="B67" i="8"/>
  <c r="B68" i="8"/>
  <c r="B69" i="8"/>
  <c r="B70" i="8"/>
  <c r="B71" i="8"/>
  <c r="B72" i="8"/>
  <c r="D73" i="8" s="1"/>
  <c r="E73" i="8" s="1"/>
  <c r="F73" i="8" s="1"/>
  <c r="B73" i="8"/>
  <c r="D74" i="8" s="1"/>
  <c r="E74" i="8" s="1"/>
  <c r="F74" i="8" s="1"/>
  <c r="B19" i="8"/>
  <c r="D20" i="8" s="1"/>
  <c r="E20" i="8" s="1"/>
  <c r="F20" i="8" s="1"/>
  <c r="B23" i="8"/>
  <c r="D24" i="8" s="1"/>
  <c r="E24" i="8" s="1"/>
  <c r="F24" i="8" s="1"/>
  <c r="J64" i="8"/>
  <c r="J65" i="8"/>
  <c r="J66" i="8"/>
  <c r="J67" i="8"/>
  <c r="J68" i="8"/>
  <c r="J69" i="8"/>
  <c r="J70" i="8"/>
  <c r="L71" i="8" s="1"/>
  <c r="M71" i="8" s="1"/>
  <c r="N71" i="8" s="1"/>
  <c r="J71" i="8"/>
  <c r="L72" i="8" s="1"/>
  <c r="M72" i="8" s="1"/>
  <c r="N72" i="8" s="1"/>
  <c r="D74" i="7"/>
  <c r="E74" i="7" s="1"/>
  <c r="F74" i="7" s="1"/>
  <c r="D26" i="7"/>
  <c r="E26" i="7" s="1"/>
  <c r="F26" i="7" s="1"/>
  <c r="L19" i="7"/>
  <c r="M19" i="7" s="1"/>
  <c r="N19" i="7" s="1"/>
  <c r="B22" i="7"/>
  <c r="B26" i="7"/>
  <c r="J32" i="7"/>
  <c r="L33" i="7" s="1"/>
  <c r="M33" i="7" s="1"/>
  <c r="N33" i="7" s="1"/>
  <c r="B19" i="7"/>
  <c r="D20" i="7" s="1"/>
  <c r="E20" i="7" s="1"/>
  <c r="F20" i="7" s="1"/>
  <c r="B23" i="7"/>
  <c r="E28" i="7"/>
  <c r="F28" i="7" s="1"/>
  <c r="D64" i="7"/>
  <c r="E64" i="7" s="1"/>
  <c r="F64" i="7" s="1"/>
  <c r="J21" i="7"/>
  <c r="J25" i="7"/>
  <c r="B24" i="7"/>
  <c r="D25" i="7" s="1"/>
  <c r="E25" i="7" s="1"/>
  <c r="F25" i="7" s="1"/>
  <c r="J65" i="7"/>
  <c r="J66" i="7"/>
  <c r="J67" i="7"/>
  <c r="J68" i="7"/>
  <c r="J69" i="7"/>
  <c r="L70" i="7" s="1"/>
  <c r="M70" i="7" s="1"/>
  <c r="N70" i="7" s="1"/>
  <c r="J70" i="7"/>
  <c r="J71" i="7"/>
  <c r="L72" i="7" s="1"/>
  <c r="M72" i="7" s="1"/>
  <c r="N72" i="7" s="1"/>
  <c r="D19" i="7"/>
  <c r="E19" i="7" s="1"/>
  <c r="F19" i="7" s="1"/>
  <c r="B21" i="7"/>
  <c r="D21" i="7" s="1"/>
  <c r="E21" i="7" s="1"/>
  <c r="F21" i="7" s="1"/>
  <c r="J32" i="6"/>
  <c r="L33" i="6" s="1"/>
  <c r="M33" i="6" s="1"/>
  <c r="N33" i="6" s="1"/>
  <c r="J20" i="6"/>
  <c r="J24" i="6"/>
  <c r="L24" i="6" s="1"/>
  <c r="M24" i="6" s="1"/>
  <c r="N24" i="6" s="1"/>
  <c r="J28" i="6"/>
  <c r="B64" i="6"/>
  <c r="B65" i="6"/>
  <c r="B66" i="6"/>
  <c r="B67" i="6"/>
  <c r="B68" i="6"/>
  <c r="B69" i="6"/>
  <c r="B70" i="6"/>
  <c r="B71" i="6"/>
  <c r="B72" i="6"/>
  <c r="D73" i="6" s="1"/>
  <c r="E73" i="6" s="1"/>
  <c r="F73" i="6" s="1"/>
  <c r="D28" i="6"/>
  <c r="E28" i="6" s="1"/>
  <c r="F28" i="6" s="1"/>
  <c r="J21" i="6"/>
  <c r="J31" i="6"/>
  <c r="J25" i="6"/>
  <c r="J22" i="6"/>
  <c r="L23" i="6" s="1"/>
  <c r="M23" i="6" s="1"/>
  <c r="N23" i="6" s="1"/>
  <c r="J26" i="6"/>
  <c r="L27" i="6" s="1"/>
  <c r="M27" i="6" s="1"/>
  <c r="N27" i="6" s="1"/>
  <c r="J30" i="6"/>
  <c r="L30" i="6" s="1"/>
  <c r="M30" i="6" s="1"/>
  <c r="N30" i="6" s="1"/>
  <c r="J65" i="6"/>
  <c r="J66" i="6"/>
  <c r="J67" i="6"/>
  <c r="J68" i="6"/>
  <c r="J69" i="6"/>
  <c r="J70" i="6"/>
  <c r="J71" i="6"/>
  <c r="L72" i="6" s="1"/>
  <c r="M72" i="6" s="1"/>
  <c r="N72" i="6" s="1"/>
  <c r="N27" i="5"/>
  <c r="F21" i="5"/>
  <c r="N19" i="5"/>
  <c r="D74" i="5"/>
  <c r="E74" i="5" s="1"/>
  <c r="F74" i="5" s="1"/>
  <c r="J18" i="5"/>
  <c r="L19" i="5" s="1"/>
  <c r="M19" i="5" s="1"/>
  <c r="B22" i="5"/>
  <c r="D23" i="5" s="1"/>
  <c r="E23" i="5" s="1"/>
  <c r="F23" i="5" s="1"/>
  <c r="B26" i="5"/>
  <c r="D27" i="5" s="1"/>
  <c r="E27" i="5" s="1"/>
  <c r="F27" i="5" s="1"/>
  <c r="J32" i="5"/>
  <c r="L33" i="5" s="1"/>
  <c r="M33" i="5" s="1"/>
  <c r="N33" i="5" s="1"/>
  <c r="B19" i="5"/>
  <c r="D20" i="5" s="1"/>
  <c r="E20" i="5" s="1"/>
  <c r="F20" i="5" s="1"/>
  <c r="B23" i="5"/>
  <c r="B27" i="5"/>
  <c r="D64" i="5"/>
  <c r="E64" i="5" s="1"/>
  <c r="F64" i="5" s="1"/>
  <c r="F75" i="5" s="1"/>
  <c r="J21" i="5"/>
  <c r="J25" i="5"/>
  <c r="B20" i="5"/>
  <c r="D21" i="5" s="1"/>
  <c r="E21" i="5" s="1"/>
  <c r="B24" i="5"/>
  <c r="D25" i="5" s="1"/>
  <c r="E25" i="5" s="1"/>
  <c r="F25" i="5" s="1"/>
  <c r="B28" i="5"/>
  <c r="J64" i="5"/>
  <c r="J65" i="5"/>
  <c r="J66" i="5"/>
  <c r="L67" i="5" s="1"/>
  <c r="M67" i="5" s="1"/>
  <c r="N67" i="5" s="1"/>
  <c r="J67" i="5"/>
  <c r="J68" i="5"/>
  <c r="J69" i="5"/>
  <c r="J70" i="5"/>
  <c r="J71" i="5"/>
  <c r="L72" i="5" s="1"/>
  <c r="M72" i="5" s="1"/>
  <c r="N72" i="5" s="1"/>
  <c r="B18" i="5"/>
  <c r="B21" i="5"/>
  <c r="N30" i="4"/>
  <c r="N31" i="4"/>
  <c r="N33" i="4"/>
  <c r="B22" i="4"/>
  <c r="D22" i="4" s="1"/>
  <c r="E22" i="4" s="1"/>
  <c r="F22" i="4" s="1"/>
  <c r="B26" i="4"/>
  <c r="D27" i="4" s="1"/>
  <c r="E27" i="4" s="1"/>
  <c r="F27" i="4" s="1"/>
  <c r="J32" i="4"/>
  <c r="L33" i="4" s="1"/>
  <c r="M33" i="4" s="1"/>
  <c r="L19" i="4"/>
  <c r="M19" i="4" s="1"/>
  <c r="N19" i="4" s="1"/>
  <c r="B64" i="4"/>
  <c r="B65" i="4"/>
  <c r="B66" i="4"/>
  <c r="B67" i="4"/>
  <c r="D68" i="4" s="1"/>
  <c r="E68" i="4" s="1"/>
  <c r="F68" i="4" s="1"/>
  <c r="B68" i="4"/>
  <c r="B69" i="4"/>
  <c r="B70" i="4"/>
  <c r="B71" i="4"/>
  <c r="B72" i="4"/>
  <c r="B73" i="4"/>
  <c r="D74" i="4" s="1"/>
  <c r="E74" i="4" s="1"/>
  <c r="F74" i="4" s="1"/>
  <c r="B19" i="4"/>
  <c r="B23" i="4"/>
  <c r="D24" i="4" s="1"/>
  <c r="E24" i="4" s="1"/>
  <c r="F24" i="4" s="1"/>
  <c r="J21" i="4"/>
  <c r="J25" i="4"/>
  <c r="J64" i="4"/>
  <c r="J65" i="4"/>
  <c r="J66" i="4"/>
  <c r="J67" i="4"/>
  <c r="J68" i="4"/>
  <c r="J69" i="4"/>
  <c r="J70" i="4"/>
  <c r="J71" i="4"/>
  <c r="L72" i="4" s="1"/>
  <c r="M72" i="4" s="1"/>
  <c r="N72" i="4" s="1"/>
  <c r="L32" i="3"/>
  <c r="M32" i="3" s="1"/>
  <c r="N32" i="3" s="1"/>
  <c r="D27" i="3"/>
  <c r="E27" i="3" s="1"/>
  <c r="F27" i="3" s="1"/>
  <c r="J32" i="3"/>
  <c r="B64" i="3"/>
  <c r="B66" i="3"/>
  <c r="B68" i="3"/>
  <c r="B70" i="3"/>
  <c r="B71" i="3"/>
  <c r="B73" i="3"/>
  <c r="D74" i="3" s="1"/>
  <c r="E74" i="3" s="1"/>
  <c r="F74" i="3" s="1"/>
  <c r="D24" i="3"/>
  <c r="E24" i="3" s="1"/>
  <c r="F24" i="3" s="1"/>
  <c r="B65" i="3"/>
  <c r="D66" i="3" s="1"/>
  <c r="E66" i="3" s="1"/>
  <c r="F66" i="3" s="1"/>
  <c r="B67" i="3"/>
  <c r="B69" i="3"/>
  <c r="D70" i="3" s="1"/>
  <c r="E70" i="3" s="1"/>
  <c r="F70" i="3" s="1"/>
  <c r="B72" i="3"/>
  <c r="J21" i="3"/>
  <c r="J25" i="3"/>
  <c r="L69" i="2"/>
  <c r="M69" i="2" s="1"/>
  <c r="N69" i="2" s="1"/>
  <c r="L65" i="2"/>
  <c r="M65" i="2" s="1"/>
  <c r="N65" i="2" s="1"/>
  <c r="B22" i="2"/>
  <c r="J21" i="2"/>
  <c r="J29" i="2"/>
  <c r="B23" i="2"/>
  <c r="J22" i="2"/>
  <c r="J30" i="2"/>
  <c r="B25" i="2"/>
  <c r="J24" i="2"/>
  <c r="J32" i="2"/>
  <c r="J23" i="2"/>
  <c r="J31" i="2"/>
  <c r="J25" i="2"/>
  <c r="F75" i="2"/>
  <c r="N20" i="2"/>
  <c r="L19" i="2"/>
  <c r="M19" i="2" s="1"/>
  <c r="N19" i="2" s="1"/>
  <c r="F20" i="2"/>
  <c r="D19" i="2"/>
  <c r="E19" i="2" s="1"/>
  <c r="F19" i="2" s="1"/>
  <c r="L26" i="13" l="1"/>
  <c r="M26" i="13" s="1"/>
  <c r="N26" i="13" s="1"/>
  <c r="L33" i="13"/>
  <c r="M33" i="13" s="1"/>
  <c r="N33" i="13" s="1"/>
  <c r="L28" i="13"/>
  <c r="M28" i="13" s="1"/>
  <c r="N28" i="13" s="1"/>
  <c r="L20" i="13"/>
  <c r="M20" i="13" s="1"/>
  <c r="N20" i="13" s="1"/>
  <c r="L27" i="13"/>
  <c r="M27" i="13" s="1"/>
  <c r="N27" i="13" s="1"/>
  <c r="L67" i="13"/>
  <c r="M67" i="13" s="1"/>
  <c r="N67" i="13" s="1"/>
  <c r="L70" i="13"/>
  <c r="M70" i="13" s="1"/>
  <c r="N70" i="13" s="1"/>
  <c r="D22" i="13"/>
  <c r="E22" i="13" s="1"/>
  <c r="F22" i="13" s="1"/>
  <c r="D19" i="13"/>
  <c r="E19" i="13" s="1"/>
  <c r="F19" i="13" s="1"/>
  <c r="D24" i="13"/>
  <c r="E24" i="13" s="1"/>
  <c r="F24" i="13" s="1"/>
  <c r="D66" i="13"/>
  <c r="E66" i="13" s="1"/>
  <c r="F66" i="13" s="1"/>
  <c r="D69" i="13"/>
  <c r="E69" i="13" s="1"/>
  <c r="F69" i="13" s="1"/>
  <c r="D73" i="13"/>
  <c r="E73" i="13" s="1"/>
  <c r="F73" i="13" s="1"/>
  <c r="L66" i="13"/>
  <c r="M66" i="13" s="1"/>
  <c r="N66" i="13" s="1"/>
  <c r="L29" i="13"/>
  <c r="M29" i="13" s="1"/>
  <c r="N29" i="13" s="1"/>
  <c r="L71" i="12"/>
  <c r="M71" i="12" s="1"/>
  <c r="N71" i="12" s="1"/>
  <c r="L68" i="12"/>
  <c r="M68" i="12" s="1"/>
  <c r="N68" i="12" s="1"/>
  <c r="L28" i="12"/>
  <c r="M28" i="12" s="1"/>
  <c r="N28" i="12" s="1"/>
  <c r="D24" i="12"/>
  <c r="E24" i="12" s="1"/>
  <c r="F24" i="12" s="1"/>
  <c r="D20" i="12"/>
  <c r="E20" i="12" s="1"/>
  <c r="F20" i="12" s="1"/>
  <c r="D22" i="12"/>
  <c r="E22" i="12" s="1"/>
  <c r="F22" i="12" s="1"/>
  <c r="L66" i="11"/>
  <c r="M66" i="11" s="1"/>
  <c r="N66" i="11" s="1"/>
  <c r="D70" i="11"/>
  <c r="E70" i="11" s="1"/>
  <c r="F70" i="11" s="1"/>
  <c r="L19" i="11"/>
  <c r="M19" i="11" s="1"/>
  <c r="N19" i="11" s="1"/>
  <c r="L29" i="11"/>
  <c r="M29" i="11" s="1"/>
  <c r="N29" i="11" s="1"/>
  <c r="L67" i="11"/>
  <c r="M67" i="11" s="1"/>
  <c r="N67" i="11" s="1"/>
  <c r="L32" i="11"/>
  <c r="M32" i="11" s="1"/>
  <c r="N32" i="11" s="1"/>
  <c r="D71" i="11"/>
  <c r="E71" i="11" s="1"/>
  <c r="F71" i="11" s="1"/>
  <c r="L25" i="11"/>
  <c r="M25" i="11" s="1"/>
  <c r="N25" i="11" s="1"/>
  <c r="L28" i="11"/>
  <c r="M28" i="11" s="1"/>
  <c r="N28" i="11" s="1"/>
  <c r="D24" i="11"/>
  <c r="E24" i="11" s="1"/>
  <c r="F24" i="11" s="1"/>
  <c r="D68" i="11"/>
  <c r="E68" i="11" s="1"/>
  <c r="F68" i="11" s="1"/>
  <c r="D27" i="11"/>
  <c r="E27" i="11" s="1"/>
  <c r="F27" i="11" s="1"/>
  <c r="D20" i="11"/>
  <c r="E20" i="11" s="1"/>
  <c r="F20" i="11" s="1"/>
  <c r="L71" i="10"/>
  <c r="M71" i="10" s="1"/>
  <c r="N71" i="10" s="1"/>
  <c r="L29" i="10"/>
  <c r="M29" i="10" s="1"/>
  <c r="N29" i="10" s="1"/>
  <c r="L25" i="10"/>
  <c r="M25" i="10" s="1"/>
  <c r="N25" i="10" s="1"/>
  <c r="L21" i="10"/>
  <c r="M21" i="10" s="1"/>
  <c r="N21" i="10" s="1"/>
  <c r="D20" i="10"/>
  <c r="E20" i="10" s="1"/>
  <c r="F20" i="10" s="1"/>
  <c r="D24" i="10"/>
  <c r="E24" i="10" s="1"/>
  <c r="F24" i="10" s="1"/>
  <c r="D70" i="10"/>
  <c r="E70" i="10" s="1"/>
  <c r="F70" i="10" s="1"/>
  <c r="D72" i="10"/>
  <c r="E72" i="10" s="1"/>
  <c r="F72" i="10" s="1"/>
  <c r="L30" i="10"/>
  <c r="M30" i="10" s="1"/>
  <c r="N30" i="10" s="1"/>
  <c r="L70" i="10"/>
  <c r="M70" i="10" s="1"/>
  <c r="N70" i="10" s="1"/>
  <c r="D67" i="10"/>
  <c r="E67" i="10" s="1"/>
  <c r="F67" i="10" s="1"/>
  <c r="L27" i="10"/>
  <c r="M27" i="10" s="1"/>
  <c r="N27" i="10" s="1"/>
  <c r="D69" i="9"/>
  <c r="E69" i="9" s="1"/>
  <c r="F69" i="9" s="1"/>
  <c r="D65" i="9"/>
  <c r="E65" i="9" s="1"/>
  <c r="F65" i="9" s="1"/>
  <c r="L29" i="9"/>
  <c r="M29" i="9" s="1"/>
  <c r="N29" i="9" s="1"/>
  <c r="D27" i="9"/>
  <c r="E27" i="9" s="1"/>
  <c r="F27" i="9" s="1"/>
  <c r="L31" i="9"/>
  <c r="M31" i="9" s="1"/>
  <c r="N31" i="9" s="1"/>
  <c r="L28" i="9"/>
  <c r="M28" i="9" s="1"/>
  <c r="N28" i="9" s="1"/>
  <c r="D64" i="9"/>
  <c r="E64" i="9" s="1"/>
  <c r="F64" i="9" s="1"/>
  <c r="D68" i="9"/>
  <c r="E68" i="9" s="1"/>
  <c r="F68" i="9" s="1"/>
  <c r="D20" i="9"/>
  <c r="E20" i="9" s="1"/>
  <c r="F20" i="9" s="1"/>
  <c r="D71" i="9"/>
  <c r="E71" i="9" s="1"/>
  <c r="F71" i="9" s="1"/>
  <c r="L66" i="8"/>
  <c r="M66" i="8" s="1"/>
  <c r="N66" i="8" s="1"/>
  <c r="D68" i="8"/>
  <c r="E68" i="8" s="1"/>
  <c r="F68" i="8" s="1"/>
  <c r="D25" i="8"/>
  <c r="E25" i="8" s="1"/>
  <c r="F25" i="8" s="1"/>
  <c r="D19" i="8"/>
  <c r="E19" i="8" s="1"/>
  <c r="F19" i="8" s="1"/>
  <c r="L71" i="7"/>
  <c r="M71" i="7" s="1"/>
  <c r="N71" i="7" s="1"/>
  <c r="D65" i="7"/>
  <c r="E65" i="7" s="1"/>
  <c r="F65" i="7" s="1"/>
  <c r="D72" i="7"/>
  <c r="E72" i="7" s="1"/>
  <c r="F72" i="7" s="1"/>
  <c r="D70" i="7"/>
  <c r="E70" i="7" s="1"/>
  <c r="F70" i="7" s="1"/>
  <c r="D68" i="7"/>
  <c r="E68" i="7" s="1"/>
  <c r="F68" i="7" s="1"/>
  <c r="L28" i="7"/>
  <c r="M28" i="7" s="1"/>
  <c r="N28" i="7" s="1"/>
  <c r="L23" i="7"/>
  <c r="M23" i="7" s="1"/>
  <c r="N23" i="7" s="1"/>
  <c r="L27" i="7"/>
  <c r="M27" i="7" s="1"/>
  <c r="N27" i="7" s="1"/>
  <c r="D23" i="7"/>
  <c r="E23" i="7" s="1"/>
  <c r="F23" i="7" s="1"/>
  <c r="L32" i="6"/>
  <c r="M32" i="6" s="1"/>
  <c r="N32" i="6" s="1"/>
  <c r="D68" i="6"/>
  <c r="E68" i="6" s="1"/>
  <c r="F68" i="6" s="1"/>
  <c r="N52" i="6"/>
  <c r="D21" i="6"/>
  <c r="E21" i="6" s="1"/>
  <c r="F21" i="6" s="1"/>
  <c r="D26" i="6"/>
  <c r="E26" i="6" s="1"/>
  <c r="F26" i="6" s="1"/>
  <c r="L20" i="6"/>
  <c r="M20" i="6" s="1"/>
  <c r="N20" i="6" s="1"/>
  <c r="L29" i="6"/>
  <c r="M29" i="6" s="1"/>
  <c r="N29" i="6" s="1"/>
  <c r="L70" i="6"/>
  <c r="M70" i="6" s="1"/>
  <c r="N70" i="6" s="1"/>
  <c r="D20" i="6"/>
  <c r="E20" i="6" s="1"/>
  <c r="F20" i="6" s="1"/>
  <c r="D66" i="6"/>
  <c r="E66" i="6" s="1"/>
  <c r="F66" i="6" s="1"/>
  <c r="D25" i="6"/>
  <c r="E25" i="6" s="1"/>
  <c r="F25" i="6" s="1"/>
  <c r="D27" i="6"/>
  <c r="E27" i="6" s="1"/>
  <c r="F27" i="6" s="1"/>
  <c r="L19" i="6"/>
  <c r="M19" i="6" s="1"/>
  <c r="N19" i="6" s="1"/>
  <c r="D22" i="6"/>
  <c r="E22" i="6" s="1"/>
  <c r="F22" i="6" s="1"/>
  <c r="D71" i="6"/>
  <c r="E71" i="6" s="1"/>
  <c r="F71" i="6" s="1"/>
  <c r="L67" i="6"/>
  <c r="M67" i="6" s="1"/>
  <c r="N67" i="6" s="1"/>
  <c r="L21" i="6"/>
  <c r="M21" i="6" s="1"/>
  <c r="N21" i="6" s="1"/>
  <c r="L26" i="6"/>
  <c r="M26" i="6" s="1"/>
  <c r="N26" i="6" s="1"/>
  <c r="L70" i="4"/>
  <c r="M70" i="4" s="1"/>
  <c r="N70" i="4" s="1"/>
  <c r="L68" i="4"/>
  <c r="M68" i="4" s="1"/>
  <c r="N68" i="4" s="1"/>
  <c r="D66" i="4"/>
  <c r="E66" i="4" s="1"/>
  <c r="F66" i="4" s="1"/>
  <c r="L23" i="4"/>
  <c r="M23" i="4" s="1"/>
  <c r="N23" i="4" s="1"/>
  <c r="L20" i="4"/>
  <c r="M20" i="4" s="1"/>
  <c r="N20" i="4" s="1"/>
  <c r="L27" i="4"/>
  <c r="M27" i="4" s="1"/>
  <c r="N27" i="4" s="1"/>
  <c r="D25" i="4"/>
  <c r="E25" i="4" s="1"/>
  <c r="F25" i="4" s="1"/>
  <c r="D21" i="4"/>
  <c r="E21" i="4" s="1"/>
  <c r="F21" i="4" s="1"/>
  <c r="D73" i="3"/>
  <c r="E73" i="3" s="1"/>
  <c r="F73" i="3" s="1"/>
  <c r="D68" i="3"/>
  <c r="E68" i="3" s="1"/>
  <c r="F68" i="3" s="1"/>
  <c r="L29" i="3"/>
  <c r="M29" i="3" s="1"/>
  <c r="N29" i="3" s="1"/>
  <c r="L28" i="3"/>
  <c r="M28" i="3" s="1"/>
  <c r="N28" i="3" s="1"/>
  <c r="L19" i="3"/>
  <c r="M19" i="3" s="1"/>
  <c r="N19" i="3" s="1"/>
  <c r="L24" i="3"/>
  <c r="M24" i="3" s="1"/>
  <c r="N24" i="3" s="1"/>
  <c r="L23" i="3"/>
  <c r="M23" i="3" s="1"/>
  <c r="N23" i="3" s="1"/>
  <c r="D26" i="3"/>
  <c r="E26" i="3" s="1"/>
  <c r="F26" i="3" s="1"/>
  <c r="L33" i="3"/>
  <c r="M33" i="3" s="1"/>
  <c r="N33" i="3" s="1"/>
  <c r="D21" i="3"/>
  <c r="E21" i="3" s="1"/>
  <c r="F21" i="3" s="1"/>
  <c r="D23" i="3"/>
  <c r="E23" i="3" s="1"/>
  <c r="F23" i="3" s="1"/>
  <c r="L30" i="3"/>
  <c r="M30" i="3" s="1"/>
  <c r="N30" i="3" s="1"/>
  <c r="D72" i="3"/>
  <c r="E72" i="3" s="1"/>
  <c r="F72" i="3" s="1"/>
  <c r="L20" i="3"/>
  <c r="M20" i="3" s="1"/>
  <c r="N20" i="3" s="1"/>
  <c r="L27" i="3"/>
  <c r="M27" i="3" s="1"/>
  <c r="N27" i="3" s="1"/>
  <c r="D71" i="13"/>
  <c r="E71" i="13" s="1"/>
  <c r="F71" i="13" s="1"/>
  <c r="L25" i="13"/>
  <c r="M25" i="13" s="1"/>
  <c r="N25" i="13" s="1"/>
  <c r="L71" i="13"/>
  <c r="M71" i="13" s="1"/>
  <c r="N71" i="13" s="1"/>
  <c r="D70" i="13"/>
  <c r="E70" i="13" s="1"/>
  <c r="F70" i="13" s="1"/>
  <c r="L21" i="13"/>
  <c r="M21" i="13" s="1"/>
  <c r="N21" i="13" s="1"/>
  <c r="D21" i="13"/>
  <c r="E21" i="13" s="1"/>
  <c r="F21" i="13" s="1"/>
  <c r="L69" i="13"/>
  <c r="M69" i="13" s="1"/>
  <c r="N69" i="13" s="1"/>
  <c r="D68" i="13"/>
  <c r="E68" i="13" s="1"/>
  <c r="F68" i="13" s="1"/>
  <c r="D27" i="13"/>
  <c r="E27" i="13" s="1"/>
  <c r="F27" i="13" s="1"/>
  <c r="L24" i="13"/>
  <c r="M24" i="13" s="1"/>
  <c r="N24" i="13" s="1"/>
  <c r="L32" i="13"/>
  <c r="M32" i="13" s="1"/>
  <c r="N32" i="13" s="1"/>
  <c r="L68" i="13"/>
  <c r="M68" i="13" s="1"/>
  <c r="N68" i="13" s="1"/>
  <c r="D67" i="13"/>
  <c r="E67" i="13" s="1"/>
  <c r="F67" i="13" s="1"/>
  <c r="D23" i="13"/>
  <c r="E23" i="13" s="1"/>
  <c r="F23" i="13" s="1"/>
  <c r="D65" i="13"/>
  <c r="E65" i="13" s="1"/>
  <c r="F65" i="13" s="1"/>
  <c r="D64" i="13"/>
  <c r="E64" i="13" s="1"/>
  <c r="F64" i="13" s="1"/>
  <c r="L65" i="13"/>
  <c r="M65" i="13" s="1"/>
  <c r="N65" i="13" s="1"/>
  <c r="L64" i="13"/>
  <c r="M64" i="13" s="1"/>
  <c r="N64" i="13" s="1"/>
  <c r="D72" i="13"/>
  <c r="E72" i="13" s="1"/>
  <c r="F72" i="13" s="1"/>
  <c r="L67" i="12"/>
  <c r="M67" i="12" s="1"/>
  <c r="N67" i="12" s="1"/>
  <c r="D73" i="12"/>
  <c r="E73" i="12" s="1"/>
  <c r="F73" i="12" s="1"/>
  <c r="D19" i="12"/>
  <c r="E19" i="12" s="1"/>
  <c r="F19" i="12" s="1"/>
  <c r="L65" i="12"/>
  <c r="M65" i="12" s="1"/>
  <c r="N65" i="12" s="1"/>
  <c r="L64" i="12"/>
  <c r="M64" i="12" s="1"/>
  <c r="N64" i="12" s="1"/>
  <c r="D72" i="12"/>
  <c r="E72" i="12" s="1"/>
  <c r="F72" i="12" s="1"/>
  <c r="D21" i="12"/>
  <c r="E21" i="12" s="1"/>
  <c r="F21" i="12" s="1"/>
  <c r="L25" i="12"/>
  <c r="M25" i="12" s="1"/>
  <c r="N25" i="12" s="1"/>
  <c r="L26" i="12"/>
  <c r="M26" i="12" s="1"/>
  <c r="N26" i="12" s="1"/>
  <c r="D71" i="12"/>
  <c r="E71" i="12" s="1"/>
  <c r="F71" i="12" s="1"/>
  <c r="D27" i="12"/>
  <c r="E27" i="12" s="1"/>
  <c r="F27" i="12" s="1"/>
  <c r="L32" i="12"/>
  <c r="M32" i="12" s="1"/>
  <c r="N32" i="12" s="1"/>
  <c r="D66" i="12"/>
  <c r="E66" i="12" s="1"/>
  <c r="F66" i="12" s="1"/>
  <c r="L66" i="12"/>
  <c r="M66" i="12" s="1"/>
  <c r="N66" i="12" s="1"/>
  <c r="L70" i="12"/>
  <c r="M70" i="12" s="1"/>
  <c r="N70" i="12" s="1"/>
  <c r="D69" i="12"/>
  <c r="E69" i="12" s="1"/>
  <c r="F69" i="12" s="1"/>
  <c r="D65" i="12"/>
  <c r="E65" i="12" s="1"/>
  <c r="F65" i="12" s="1"/>
  <c r="D64" i="12"/>
  <c r="E64" i="12" s="1"/>
  <c r="F64" i="12" s="1"/>
  <c r="L21" i="12"/>
  <c r="M21" i="12" s="1"/>
  <c r="N21" i="12" s="1"/>
  <c r="L22" i="12"/>
  <c r="M22" i="12" s="1"/>
  <c r="N22" i="12" s="1"/>
  <c r="L69" i="12"/>
  <c r="M69" i="12" s="1"/>
  <c r="N69" i="12" s="1"/>
  <c r="D68" i="12"/>
  <c r="E68" i="12" s="1"/>
  <c r="F68" i="12" s="1"/>
  <c r="D26" i="12"/>
  <c r="E26" i="12" s="1"/>
  <c r="F26" i="12" s="1"/>
  <c r="D67" i="11"/>
  <c r="E67" i="11" s="1"/>
  <c r="F67" i="11" s="1"/>
  <c r="L69" i="11"/>
  <c r="M69" i="11" s="1"/>
  <c r="N69" i="11" s="1"/>
  <c r="D73" i="11"/>
  <c r="E73" i="11" s="1"/>
  <c r="F73" i="11" s="1"/>
  <c r="D65" i="11"/>
  <c r="E65" i="11" s="1"/>
  <c r="F65" i="11" s="1"/>
  <c r="D64" i="11"/>
  <c r="E64" i="11" s="1"/>
  <c r="F64" i="11" s="1"/>
  <c r="L68" i="11"/>
  <c r="M68" i="11" s="1"/>
  <c r="N68" i="11" s="1"/>
  <c r="D21" i="11"/>
  <c r="E21" i="11" s="1"/>
  <c r="F21" i="11" s="1"/>
  <c r="D72" i="11"/>
  <c r="E72" i="11" s="1"/>
  <c r="F72" i="11" s="1"/>
  <c r="D23" i="11"/>
  <c r="E23" i="11" s="1"/>
  <c r="F23" i="11" s="1"/>
  <c r="L70" i="11"/>
  <c r="M70" i="11" s="1"/>
  <c r="N70" i="11" s="1"/>
  <c r="L30" i="11"/>
  <c r="M30" i="11" s="1"/>
  <c r="N30" i="11" s="1"/>
  <c r="L22" i="11"/>
  <c r="M22" i="11" s="1"/>
  <c r="N22" i="11" s="1"/>
  <c r="L71" i="11"/>
  <c r="M71" i="11" s="1"/>
  <c r="N71" i="11" s="1"/>
  <c r="D22" i="11"/>
  <c r="E22" i="11" s="1"/>
  <c r="F22" i="11" s="1"/>
  <c r="L21" i="11"/>
  <c r="M21" i="11" s="1"/>
  <c r="N21" i="11" s="1"/>
  <c r="D19" i="11"/>
  <c r="E19" i="11" s="1"/>
  <c r="F19" i="11" s="1"/>
  <c r="L65" i="11"/>
  <c r="M65" i="11" s="1"/>
  <c r="N65" i="11" s="1"/>
  <c r="L64" i="11"/>
  <c r="M64" i="11" s="1"/>
  <c r="N64" i="11" s="1"/>
  <c r="D28" i="11"/>
  <c r="E28" i="11" s="1"/>
  <c r="F28" i="11" s="1"/>
  <c r="D69" i="11"/>
  <c r="E69" i="11" s="1"/>
  <c r="F69" i="11" s="1"/>
  <c r="D26" i="11"/>
  <c r="E26" i="11" s="1"/>
  <c r="F26" i="11" s="1"/>
  <c r="D66" i="11"/>
  <c r="E66" i="11" s="1"/>
  <c r="F66" i="11" s="1"/>
  <c r="L28" i="10"/>
  <c r="M28" i="10" s="1"/>
  <c r="N28" i="10" s="1"/>
  <c r="D69" i="10"/>
  <c r="E69" i="10" s="1"/>
  <c r="F69" i="10" s="1"/>
  <c r="L72" i="10"/>
  <c r="M72" i="10" s="1"/>
  <c r="N72" i="10" s="1"/>
  <c r="D68" i="10"/>
  <c r="E68" i="10" s="1"/>
  <c r="F68" i="10" s="1"/>
  <c r="L24" i="10"/>
  <c r="M24" i="10" s="1"/>
  <c r="N24" i="10" s="1"/>
  <c r="L20" i="10"/>
  <c r="M20" i="10" s="1"/>
  <c r="N20" i="10" s="1"/>
  <c r="D27" i="10"/>
  <c r="E27" i="10" s="1"/>
  <c r="F27" i="10" s="1"/>
  <c r="D19" i="10"/>
  <c r="E19" i="10" s="1"/>
  <c r="F19" i="10" s="1"/>
  <c r="L66" i="10"/>
  <c r="M66" i="10" s="1"/>
  <c r="N66" i="10" s="1"/>
  <c r="D66" i="10"/>
  <c r="E66" i="10" s="1"/>
  <c r="F66" i="10" s="1"/>
  <c r="D23" i="10"/>
  <c r="E23" i="10" s="1"/>
  <c r="F23" i="10" s="1"/>
  <c r="L32" i="10"/>
  <c r="M32" i="10" s="1"/>
  <c r="N32" i="10" s="1"/>
  <c r="L65" i="10"/>
  <c r="M65" i="10" s="1"/>
  <c r="N65" i="10" s="1"/>
  <c r="L64" i="10"/>
  <c r="M64" i="10" s="1"/>
  <c r="N64" i="10" s="1"/>
  <c r="L69" i="10"/>
  <c r="M69" i="10" s="1"/>
  <c r="N69" i="10" s="1"/>
  <c r="D65" i="10"/>
  <c r="E65" i="10" s="1"/>
  <c r="F65" i="10" s="1"/>
  <c r="D64" i="10"/>
  <c r="E64" i="10" s="1"/>
  <c r="F64" i="10" s="1"/>
  <c r="L68" i="10"/>
  <c r="M68" i="10" s="1"/>
  <c r="N68" i="10" s="1"/>
  <c r="D71" i="10"/>
  <c r="E71" i="10" s="1"/>
  <c r="F71" i="10" s="1"/>
  <c r="D26" i="10"/>
  <c r="E26" i="10" s="1"/>
  <c r="F26" i="10" s="1"/>
  <c r="L67" i="9"/>
  <c r="M67" i="9" s="1"/>
  <c r="N67" i="9" s="1"/>
  <c r="L66" i="9"/>
  <c r="M66" i="9" s="1"/>
  <c r="N66" i="9" s="1"/>
  <c r="L32" i="9"/>
  <c r="M32" i="9" s="1"/>
  <c r="N32" i="9" s="1"/>
  <c r="D23" i="9"/>
  <c r="E23" i="9" s="1"/>
  <c r="F23" i="9" s="1"/>
  <c r="D22" i="9"/>
  <c r="E22" i="9" s="1"/>
  <c r="F22" i="9" s="1"/>
  <c r="L65" i="9"/>
  <c r="M65" i="9" s="1"/>
  <c r="N65" i="9" s="1"/>
  <c r="L64" i="9"/>
  <c r="M64" i="9" s="1"/>
  <c r="N64" i="9" s="1"/>
  <c r="L26" i="9"/>
  <c r="M26" i="9" s="1"/>
  <c r="N26" i="9" s="1"/>
  <c r="L30" i="9"/>
  <c r="M30" i="9" s="1"/>
  <c r="N30" i="9" s="1"/>
  <c r="D24" i="9"/>
  <c r="E24" i="9" s="1"/>
  <c r="F24" i="9" s="1"/>
  <c r="L68" i="9"/>
  <c r="M68" i="9" s="1"/>
  <c r="N68" i="9" s="1"/>
  <c r="L71" i="9"/>
  <c r="M71" i="9" s="1"/>
  <c r="N71" i="9" s="1"/>
  <c r="L27" i="9"/>
  <c r="M27" i="9" s="1"/>
  <c r="N27" i="9" s="1"/>
  <c r="L70" i="9"/>
  <c r="M70" i="9" s="1"/>
  <c r="N70" i="9" s="1"/>
  <c r="L23" i="9"/>
  <c r="M23" i="9" s="1"/>
  <c r="N23" i="9" s="1"/>
  <c r="D28" i="9"/>
  <c r="E28" i="9" s="1"/>
  <c r="F28" i="9" s="1"/>
  <c r="L20" i="9"/>
  <c r="M20" i="9" s="1"/>
  <c r="N20" i="9" s="1"/>
  <c r="L19" i="9"/>
  <c r="M19" i="9" s="1"/>
  <c r="N19" i="9" s="1"/>
  <c r="D26" i="9"/>
  <c r="E26" i="9" s="1"/>
  <c r="F26" i="9" s="1"/>
  <c r="D19" i="9"/>
  <c r="E19" i="9" s="1"/>
  <c r="F19" i="9" s="1"/>
  <c r="L69" i="8"/>
  <c r="M69" i="8" s="1"/>
  <c r="N69" i="8" s="1"/>
  <c r="L68" i="8"/>
  <c r="M68" i="8" s="1"/>
  <c r="N68" i="8" s="1"/>
  <c r="D70" i="8"/>
  <c r="E70" i="8" s="1"/>
  <c r="F70" i="8" s="1"/>
  <c r="D26" i="8"/>
  <c r="E26" i="8" s="1"/>
  <c r="F26" i="8" s="1"/>
  <c r="L67" i="8"/>
  <c r="M67" i="8" s="1"/>
  <c r="N67" i="8" s="1"/>
  <c r="D69" i="8"/>
  <c r="E69" i="8" s="1"/>
  <c r="F69" i="8" s="1"/>
  <c r="L70" i="8"/>
  <c r="M70" i="8" s="1"/>
  <c r="N70" i="8" s="1"/>
  <c r="D72" i="8"/>
  <c r="E72" i="8" s="1"/>
  <c r="F72" i="8" s="1"/>
  <c r="L65" i="8"/>
  <c r="M65" i="8" s="1"/>
  <c r="N65" i="8" s="1"/>
  <c r="L64" i="8"/>
  <c r="M64" i="8" s="1"/>
  <c r="N64" i="8" s="1"/>
  <c r="D67" i="8"/>
  <c r="E67" i="8" s="1"/>
  <c r="F67" i="8" s="1"/>
  <c r="D23" i="8"/>
  <c r="E23" i="8" s="1"/>
  <c r="F23" i="8" s="1"/>
  <c r="D65" i="8"/>
  <c r="E65" i="8" s="1"/>
  <c r="F65" i="8" s="1"/>
  <c r="D64" i="8"/>
  <c r="E64" i="8" s="1"/>
  <c r="F64" i="8" s="1"/>
  <c r="D71" i="8"/>
  <c r="E71" i="8" s="1"/>
  <c r="F71" i="8" s="1"/>
  <c r="D66" i="8"/>
  <c r="E66" i="8" s="1"/>
  <c r="F66" i="8" s="1"/>
  <c r="D22" i="8"/>
  <c r="E22" i="8" s="1"/>
  <c r="F22" i="8" s="1"/>
  <c r="L25" i="7"/>
  <c r="M25" i="7" s="1"/>
  <c r="N25" i="7" s="1"/>
  <c r="L26" i="7"/>
  <c r="M26" i="7" s="1"/>
  <c r="N26" i="7" s="1"/>
  <c r="L21" i="7"/>
  <c r="M21" i="7" s="1"/>
  <c r="N21" i="7" s="1"/>
  <c r="L22" i="7"/>
  <c r="M22" i="7" s="1"/>
  <c r="N22" i="7" s="1"/>
  <c r="L67" i="7"/>
  <c r="M67" i="7" s="1"/>
  <c r="N67" i="7" s="1"/>
  <c r="D22" i="7"/>
  <c r="E22" i="7" s="1"/>
  <c r="F22" i="7" s="1"/>
  <c r="L66" i="7"/>
  <c r="M66" i="7" s="1"/>
  <c r="N66" i="7" s="1"/>
  <c r="D24" i="7"/>
  <c r="E24" i="7" s="1"/>
  <c r="F24" i="7" s="1"/>
  <c r="L32" i="7"/>
  <c r="M32" i="7" s="1"/>
  <c r="N32" i="7" s="1"/>
  <c r="L68" i="7"/>
  <c r="M68" i="7" s="1"/>
  <c r="N68" i="7" s="1"/>
  <c r="L65" i="7"/>
  <c r="M65" i="7" s="1"/>
  <c r="N65" i="7" s="1"/>
  <c r="L64" i="7"/>
  <c r="M64" i="7" s="1"/>
  <c r="N64" i="7" s="1"/>
  <c r="L69" i="7"/>
  <c r="M69" i="7" s="1"/>
  <c r="N69" i="7" s="1"/>
  <c r="D27" i="7"/>
  <c r="E27" i="7" s="1"/>
  <c r="F27" i="7" s="1"/>
  <c r="L69" i="6"/>
  <c r="M69" i="6" s="1"/>
  <c r="N69" i="6" s="1"/>
  <c r="D65" i="6"/>
  <c r="E65" i="6" s="1"/>
  <c r="F65" i="6" s="1"/>
  <c r="D64" i="6"/>
  <c r="E64" i="6" s="1"/>
  <c r="F64" i="6" s="1"/>
  <c r="L68" i="6"/>
  <c r="M68" i="6" s="1"/>
  <c r="N68" i="6" s="1"/>
  <c r="D72" i="6"/>
  <c r="E72" i="6" s="1"/>
  <c r="F72" i="6" s="1"/>
  <c r="L66" i="6"/>
  <c r="M66" i="6" s="1"/>
  <c r="N66" i="6" s="1"/>
  <c r="L65" i="6"/>
  <c r="M65" i="6" s="1"/>
  <c r="N65" i="6" s="1"/>
  <c r="L64" i="6"/>
  <c r="M64" i="6" s="1"/>
  <c r="N64" i="6" s="1"/>
  <c r="L22" i="6"/>
  <c r="M22" i="6" s="1"/>
  <c r="N22" i="6" s="1"/>
  <c r="D69" i="6"/>
  <c r="E69" i="6" s="1"/>
  <c r="F69" i="6" s="1"/>
  <c r="D19" i="6"/>
  <c r="E19" i="6" s="1"/>
  <c r="F19" i="6" s="1"/>
  <c r="L31" i="6"/>
  <c r="M31" i="6" s="1"/>
  <c r="N31" i="6" s="1"/>
  <c r="L28" i="6"/>
  <c r="M28" i="6" s="1"/>
  <c r="N28" i="6" s="1"/>
  <c r="L25" i="6"/>
  <c r="M25" i="6" s="1"/>
  <c r="N25" i="6" s="1"/>
  <c r="D70" i="6"/>
  <c r="E70" i="6" s="1"/>
  <c r="F70" i="6" s="1"/>
  <c r="L71" i="6"/>
  <c r="M71" i="6" s="1"/>
  <c r="N71" i="6" s="1"/>
  <c r="D24" i="6"/>
  <c r="E24" i="6" s="1"/>
  <c r="F24" i="6" s="1"/>
  <c r="D67" i="6"/>
  <c r="E67" i="6" s="1"/>
  <c r="F67" i="6" s="1"/>
  <c r="D23" i="6"/>
  <c r="E23" i="6" s="1"/>
  <c r="F23" i="6" s="1"/>
  <c r="L71" i="5"/>
  <c r="M71" i="5" s="1"/>
  <c r="N71" i="5" s="1"/>
  <c r="L69" i="5"/>
  <c r="M69" i="5" s="1"/>
  <c r="N69" i="5" s="1"/>
  <c r="L25" i="5"/>
  <c r="M25" i="5" s="1"/>
  <c r="N25" i="5" s="1"/>
  <c r="L26" i="5"/>
  <c r="M26" i="5" s="1"/>
  <c r="N26" i="5" s="1"/>
  <c r="L68" i="5"/>
  <c r="M68" i="5" s="1"/>
  <c r="N68" i="5" s="1"/>
  <c r="L21" i="5"/>
  <c r="M21" i="5" s="1"/>
  <c r="N21" i="5" s="1"/>
  <c r="L22" i="5"/>
  <c r="M22" i="5" s="1"/>
  <c r="N22" i="5" s="1"/>
  <c r="D22" i="5"/>
  <c r="E22" i="5" s="1"/>
  <c r="F22" i="5" s="1"/>
  <c r="L66" i="5"/>
  <c r="M66" i="5" s="1"/>
  <c r="N66" i="5" s="1"/>
  <c r="D28" i="5"/>
  <c r="E28" i="5" s="1"/>
  <c r="F28" i="5" s="1"/>
  <c r="D26" i="5"/>
  <c r="E26" i="5" s="1"/>
  <c r="F26" i="5" s="1"/>
  <c r="L32" i="5"/>
  <c r="M32" i="5" s="1"/>
  <c r="N32" i="5" s="1"/>
  <c r="L70" i="5"/>
  <c r="M70" i="5" s="1"/>
  <c r="N70" i="5" s="1"/>
  <c r="D19" i="5"/>
  <c r="E19" i="5" s="1"/>
  <c r="F19" i="5" s="1"/>
  <c r="L65" i="5"/>
  <c r="M65" i="5" s="1"/>
  <c r="N65" i="5" s="1"/>
  <c r="L64" i="5"/>
  <c r="M64" i="5" s="1"/>
  <c r="N64" i="5" s="1"/>
  <c r="D24" i="5"/>
  <c r="E24" i="5" s="1"/>
  <c r="F24" i="5" s="1"/>
  <c r="L67" i="4"/>
  <c r="M67" i="4" s="1"/>
  <c r="N67" i="4" s="1"/>
  <c r="D73" i="4"/>
  <c r="E73" i="4" s="1"/>
  <c r="F73" i="4" s="1"/>
  <c r="D65" i="4"/>
  <c r="E65" i="4" s="1"/>
  <c r="F65" i="4" s="1"/>
  <c r="D64" i="4"/>
  <c r="E64" i="4" s="1"/>
  <c r="F64" i="4" s="1"/>
  <c r="L66" i="4"/>
  <c r="M66" i="4" s="1"/>
  <c r="N66" i="4" s="1"/>
  <c r="D72" i="4"/>
  <c r="E72" i="4" s="1"/>
  <c r="F72" i="4" s="1"/>
  <c r="D71" i="4"/>
  <c r="E71" i="4" s="1"/>
  <c r="F71" i="4" s="1"/>
  <c r="D70" i="4"/>
  <c r="E70" i="4" s="1"/>
  <c r="F70" i="4" s="1"/>
  <c r="D26" i="4"/>
  <c r="E26" i="4" s="1"/>
  <c r="F26" i="4" s="1"/>
  <c r="L65" i="4"/>
  <c r="M65" i="4" s="1"/>
  <c r="N65" i="4" s="1"/>
  <c r="L64" i="4"/>
  <c r="M64" i="4" s="1"/>
  <c r="N64" i="4" s="1"/>
  <c r="L32" i="4"/>
  <c r="M32" i="4" s="1"/>
  <c r="N32" i="4" s="1"/>
  <c r="L25" i="4"/>
  <c r="M25" i="4" s="1"/>
  <c r="N25" i="4" s="1"/>
  <c r="L26" i="4"/>
  <c r="M26" i="4" s="1"/>
  <c r="N26" i="4" s="1"/>
  <c r="L71" i="4"/>
  <c r="M71" i="4" s="1"/>
  <c r="N71" i="4" s="1"/>
  <c r="L21" i="4"/>
  <c r="M21" i="4" s="1"/>
  <c r="N21" i="4" s="1"/>
  <c r="L22" i="4"/>
  <c r="M22" i="4" s="1"/>
  <c r="N22" i="4" s="1"/>
  <c r="D69" i="4"/>
  <c r="E69" i="4" s="1"/>
  <c r="F69" i="4" s="1"/>
  <c r="D23" i="4"/>
  <c r="E23" i="4" s="1"/>
  <c r="F23" i="4" s="1"/>
  <c r="L69" i="4"/>
  <c r="M69" i="4" s="1"/>
  <c r="N69" i="4" s="1"/>
  <c r="D19" i="4"/>
  <c r="E19" i="4" s="1"/>
  <c r="F19" i="4" s="1"/>
  <c r="D20" i="4"/>
  <c r="E20" i="4" s="1"/>
  <c r="F20" i="4" s="1"/>
  <c r="D67" i="4"/>
  <c r="E67" i="4" s="1"/>
  <c r="F67" i="4" s="1"/>
  <c r="D71" i="3"/>
  <c r="E71" i="3" s="1"/>
  <c r="F71" i="3" s="1"/>
  <c r="D69" i="3"/>
  <c r="E69" i="3" s="1"/>
  <c r="F69" i="3" s="1"/>
  <c r="D65" i="3"/>
  <c r="E65" i="3" s="1"/>
  <c r="F65" i="3" s="1"/>
  <c r="D64" i="3"/>
  <c r="E64" i="3" s="1"/>
  <c r="F64" i="3" s="1"/>
  <c r="D22" i="3"/>
  <c r="E22" i="3" s="1"/>
  <c r="F22" i="3" s="1"/>
  <c r="D67" i="3"/>
  <c r="E67" i="3" s="1"/>
  <c r="F67" i="3" s="1"/>
  <c r="L25" i="3"/>
  <c r="M25" i="3" s="1"/>
  <c r="N25" i="3" s="1"/>
  <c r="L26" i="3"/>
  <c r="M26" i="3" s="1"/>
  <c r="N26" i="3" s="1"/>
  <c r="D20" i="3"/>
  <c r="E20" i="3" s="1"/>
  <c r="F20" i="3" s="1"/>
  <c r="D19" i="3"/>
  <c r="E19" i="3" s="1"/>
  <c r="F19" i="3" s="1"/>
  <c r="L22" i="3"/>
  <c r="M22" i="3" s="1"/>
  <c r="N22" i="3" s="1"/>
  <c r="L21" i="3"/>
  <c r="M21" i="3" s="1"/>
  <c r="N21" i="3" s="1"/>
  <c r="N73" i="2"/>
  <c r="N34" i="13" l="1"/>
  <c r="F29" i="13"/>
  <c r="N34" i="12"/>
  <c r="N34" i="11"/>
  <c r="F75" i="10"/>
  <c r="N34" i="10"/>
  <c r="N34" i="7"/>
  <c r="N34" i="6"/>
  <c r="F29" i="6"/>
  <c r="F75" i="6"/>
  <c r="N34" i="5"/>
  <c r="N34" i="4"/>
  <c r="N73" i="13"/>
  <c r="F75" i="13"/>
  <c r="F29" i="11"/>
  <c r="F29" i="10"/>
  <c r="N34" i="9"/>
  <c r="F29" i="9"/>
  <c r="N73" i="6"/>
  <c r="N73" i="5"/>
  <c r="F29" i="5"/>
  <c r="F29" i="4"/>
  <c r="F75" i="4"/>
  <c r="N73" i="4"/>
  <c r="F75" i="3"/>
  <c r="F29" i="3"/>
  <c r="L33" i="2"/>
  <c r="M33" i="2" s="1"/>
  <c r="N33" i="2" s="1"/>
  <c r="L32" i="2"/>
  <c r="M32" i="2" s="1"/>
  <c r="N32" i="2" s="1"/>
  <c r="L31" i="2"/>
  <c r="M31" i="2" s="1"/>
  <c r="N31" i="2" s="1"/>
  <c r="L30" i="2"/>
  <c r="M30" i="2" s="1"/>
  <c r="N30" i="2" s="1"/>
  <c r="L29" i="2"/>
  <c r="M29" i="2" s="1"/>
  <c r="N29" i="2" s="1"/>
  <c r="L28" i="2"/>
  <c r="M28" i="2" s="1"/>
  <c r="N28" i="2" s="1"/>
  <c r="D28" i="2"/>
  <c r="E28" i="2" s="1"/>
  <c r="F28" i="2" s="1"/>
  <c r="L27" i="2"/>
  <c r="M27" i="2" s="1"/>
  <c r="N27" i="2" s="1"/>
  <c r="D27" i="2"/>
  <c r="E27" i="2" s="1"/>
  <c r="F27" i="2" s="1"/>
  <c r="L26" i="2"/>
  <c r="M26" i="2" s="1"/>
  <c r="N26" i="2" s="1"/>
  <c r="D26" i="2"/>
  <c r="E26" i="2" s="1"/>
  <c r="F26" i="2" s="1"/>
  <c r="L25" i="2"/>
  <c r="M25" i="2" s="1"/>
  <c r="N25" i="2" s="1"/>
  <c r="D25" i="2"/>
  <c r="E25" i="2" s="1"/>
  <c r="F25" i="2" s="1"/>
  <c r="L24" i="2"/>
  <c r="M24" i="2" s="1"/>
  <c r="N24" i="2" s="1"/>
  <c r="D24" i="2"/>
  <c r="E24" i="2" s="1"/>
  <c r="F24" i="2" s="1"/>
  <c r="L23" i="2"/>
  <c r="M23" i="2" s="1"/>
  <c r="N23" i="2" s="1"/>
  <c r="D23" i="2"/>
  <c r="E23" i="2" s="1"/>
  <c r="F23" i="2" s="1"/>
  <c r="L22" i="2"/>
  <c r="M22" i="2" s="1"/>
  <c r="N22" i="2" s="1"/>
  <c r="D22" i="2"/>
  <c r="E22" i="2" s="1"/>
  <c r="F22" i="2" s="1"/>
  <c r="L21" i="2"/>
  <c r="M21" i="2" s="1"/>
  <c r="N21" i="2" s="1"/>
  <c r="D21" i="2"/>
  <c r="E21" i="2" s="1"/>
  <c r="F21" i="2" s="1"/>
  <c r="D72" i="1"/>
  <c r="E72" i="1" s="1"/>
  <c r="F72" i="1" s="1"/>
  <c r="D71" i="1"/>
  <c r="E71" i="1" s="1"/>
  <c r="F71" i="1" s="1"/>
  <c r="L70" i="1"/>
  <c r="M70" i="1" s="1"/>
  <c r="N70" i="1" s="1"/>
  <c r="D70" i="1"/>
  <c r="E70" i="1" s="1"/>
  <c r="F70" i="1" s="1"/>
  <c r="L69" i="1"/>
  <c r="M69" i="1" s="1"/>
  <c r="N69" i="1" s="1"/>
  <c r="D69" i="1"/>
  <c r="E69" i="1" s="1"/>
  <c r="F69" i="1" s="1"/>
  <c r="L68" i="1"/>
  <c r="M68" i="1" s="1"/>
  <c r="N68" i="1" s="1"/>
  <c r="D68" i="1"/>
  <c r="E68" i="1" s="1"/>
  <c r="F68" i="1" s="1"/>
  <c r="L67" i="1"/>
  <c r="M67" i="1" s="1"/>
  <c r="N67" i="1" s="1"/>
  <c r="D67" i="1"/>
  <c r="E67" i="1" s="1"/>
  <c r="F67" i="1" s="1"/>
  <c r="L66" i="1"/>
  <c r="M66" i="1" s="1"/>
  <c r="N66" i="1" s="1"/>
  <c r="D66" i="1"/>
  <c r="E66" i="1" s="1"/>
  <c r="F66" i="1" s="1"/>
  <c r="L65" i="1"/>
  <c r="M65" i="1" s="1"/>
  <c r="N65" i="1" s="1"/>
  <c r="D65" i="1"/>
  <c r="E65" i="1" s="1"/>
  <c r="F65" i="1" s="1"/>
  <c r="L64" i="1"/>
  <c r="M64" i="1" s="1"/>
  <c r="N64" i="1" s="1"/>
  <c r="D64" i="1"/>
  <c r="E64" i="1" s="1"/>
  <c r="F64" i="1" s="1"/>
  <c r="L63" i="1"/>
  <c r="M63" i="1" s="1"/>
  <c r="N63" i="1" s="1"/>
  <c r="D63" i="1"/>
  <c r="E63" i="1" s="1"/>
  <c r="F63" i="1" s="1"/>
  <c r="L62" i="1"/>
  <c r="M62" i="1" s="1"/>
  <c r="N62" i="1" s="1"/>
  <c r="D62" i="1"/>
  <c r="E62" i="1" s="1"/>
  <c r="F62" i="1" s="1"/>
  <c r="D52" i="1"/>
  <c r="E52" i="1" s="1"/>
  <c r="F52" i="1" s="1"/>
  <c r="D51" i="1"/>
  <c r="E51" i="1" s="1"/>
  <c r="F51" i="1" s="1"/>
  <c r="D50" i="1"/>
  <c r="E50" i="1" s="1"/>
  <c r="F50" i="1" s="1"/>
  <c r="D49" i="1"/>
  <c r="E49" i="1" s="1"/>
  <c r="F49" i="1" s="1"/>
  <c r="L48" i="1"/>
  <c r="M48" i="1" s="1"/>
  <c r="N48" i="1" s="1"/>
  <c r="D48" i="1"/>
  <c r="E48" i="1" s="1"/>
  <c r="F48" i="1" s="1"/>
  <c r="L47" i="1"/>
  <c r="M47" i="1" s="1"/>
  <c r="N47" i="1" s="1"/>
  <c r="D47" i="1"/>
  <c r="E47" i="1" s="1"/>
  <c r="F47" i="1" s="1"/>
  <c r="L46" i="1"/>
  <c r="M46" i="1" s="1"/>
  <c r="N46" i="1" s="1"/>
  <c r="D46" i="1"/>
  <c r="E46" i="1" s="1"/>
  <c r="F46" i="1" s="1"/>
  <c r="L45" i="1"/>
  <c r="M45" i="1" s="1"/>
  <c r="N45" i="1" s="1"/>
  <c r="D45" i="1"/>
  <c r="E45" i="1" s="1"/>
  <c r="F45" i="1" s="1"/>
  <c r="L44" i="1"/>
  <c r="M44" i="1" s="1"/>
  <c r="N44" i="1" s="1"/>
  <c r="D44" i="1"/>
  <c r="E44" i="1" s="1"/>
  <c r="F44" i="1" s="1"/>
  <c r="L43" i="1"/>
  <c r="M43" i="1" s="1"/>
  <c r="N43" i="1" s="1"/>
  <c r="D43" i="1"/>
  <c r="E43" i="1" s="1"/>
  <c r="F43" i="1" s="1"/>
  <c r="L42" i="1"/>
  <c r="M42" i="1" s="1"/>
  <c r="N42" i="1" s="1"/>
  <c r="D42" i="1"/>
  <c r="E42" i="1" s="1"/>
  <c r="F42" i="1" s="1"/>
  <c r="L41" i="1"/>
  <c r="M41" i="1" s="1"/>
  <c r="N41" i="1" s="1"/>
  <c r="D41" i="1"/>
  <c r="E41" i="1" s="1"/>
  <c r="F41" i="1" s="1"/>
  <c r="L40" i="1"/>
  <c r="M40" i="1" s="1"/>
  <c r="N40" i="1" s="1"/>
  <c r="D40" i="1"/>
  <c r="E40" i="1" s="1"/>
  <c r="F40" i="1" s="1"/>
  <c r="L39" i="1"/>
  <c r="M39" i="1" s="1"/>
  <c r="N39" i="1" s="1"/>
  <c r="D39" i="1"/>
  <c r="E39" i="1" s="1"/>
  <c r="F39" i="1" s="1"/>
  <c r="L28" i="1"/>
  <c r="M28" i="1" s="1"/>
  <c r="N28" i="1" s="1"/>
  <c r="L27" i="1"/>
  <c r="M27" i="1" s="1"/>
  <c r="N27" i="1" s="1"/>
  <c r="L26" i="1"/>
  <c r="M26" i="1" s="1"/>
  <c r="N26" i="1" s="1"/>
  <c r="L25" i="1"/>
  <c r="M25" i="1" s="1"/>
  <c r="N25" i="1" s="1"/>
  <c r="L24" i="1"/>
  <c r="M24" i="1" s="1"/>
  <c r="N24" i="1" s="1"/>
  <c r="L23" i="1"/>
  <c r="M23" i="1" s="1"/>
  <c r="N23" i="1" s="1"/>
  <c r="D23" i="1"/>
  <c r="E23" i="1" s="1"/>
  <c r="F23" i="1" s="1"/>
  <c r="L22" i="1"/>
  <c r="M22" i="1" s="1"/>
  <c r="N22" i="1" s="1"/>
  <c r="D22" i="1"/>
  <c r="E22" i="1" s="1"/>
  <c r="F22" i="1" s="1"/>
  <c r="L21" i="1"/>
  <c r="M21" i="1" s="1"/>
  <c r="N21" i="1" s="1"/>
  <c r="D21" i="1"/>
  <c r="E21" i="1" s="1"/>
  <c r="F21" i="1" s="1"/>
  <c r="L20" i="1"/>
  <c r="M20" i="1" s="1"/>
  <c r="N20" i="1" s="1"/>
  <c r="D20" i="1"/>
  <c r="E20" i="1" s="1"/>
  <c r="F20" i="1" s="1"/>
  <c r="L19" i="1"/>
  <c r="M19" i="1" s="1"/>
  <c r="N19" i="1" s="1"/>
  <c r="D19" i="1"/>
  <c r="E19" i="1" s="1"/>
  <c r="F19" i="1" s="1"/>
  <c r="L18" i="1"/>
  <c r="M18" i="1" s="1"/>
  <c r="N18" i="1" s="1"/>
  <c r="D18" i="1"/>
  <c r="E18" i="1" s="1"/>
  <c r="F18" i="1" s="1"/>
  <c r="L17" i="1"/>
  <c r="M17" i="1" s="1"/>
  <c r="N17" i="1" s="1"/>
  <c r="D17" i="1"/>
  <c r="E17" i="1" s="1"/>
  <c r="F17" i="1" s="1"/>
  <c r="L16" i="1"/>
  <c r="M16" i="1" s="1"/>
  <c r="N16" i="1" s="1"/>
  <c r="D16" i="1"/>
  <c r="E16" i="1" s="1"/>
  <c r="F16" i="1" s="1"/>
  <c r="L15" i="1"/>
  <c r="M15" i="1" s="1"/>
  <c r="N15" i="1" s="1"/>
  <c r="D15" i="1"/>
  <c r="E15" i="1" s="1"/>
  <c r="F15" i="1" s="1"/>
  <c r="L14" i="1"/>
  <c r="M14" i="1" s="1"/>
  <c r="N14" i="1" s="1"/>
  <c r="D14" i="1"/>
  <c r="E14" i="1" s="1"/>
  <c r="F14" i="1" s="1"/>
  <c r="N34" i="2" l="1"/>
  <c r="F29" i="2"/>
  <c r="F73" i="1"/>
  <c r="N29" i="1"/>
  <c r="N49" i="1"/>
  <c r="N71" i="1"/>
  <c r="F53" i="1"/>
  <c r="F24" i="1"/>
</calcChain>
</file>

<file path=xl/sharedStrings.xml><?xml version="1.0" encoding="utf-8"?>
<sst xmlns="http://schemas.openxmlformats.org/spreadsheetml/2006/main" count="1303" uniqueCount="146">
  <si>
    <t>REFERENCE SAMPLING DAY,   BASE FLOW CONDITIONS</t>
  </si>
  <si>
    <t>MEASURED PROFILE ACROSS EACH STREAM AND RECORDED WATER VELOCITIES</t>
  </si>
  <si>
    <t>Dutch Hollow</t>
  </si>
  <si>
    <t>Sampling day and time:  9-22-21, 9:30 am</t>
  </si>
  <si>
    <t>Sampling day and time:  9-22-21, 9:50 am</t>
  </si>
  <si>
    <t>HiFy Reference Water Height:</t>
  </si>
  <si>
    <t xml:space="preserve">HiFy Reference Water Height: </t>
  </si>
  <si>
    <t>Distance from Bank (ft)</t>
  </si>
  <si>
    <t>Stream Depth (ft)</t>
  </si>
  <si>
    <t>Velocity (ft/sec)</t>
  </si>
  <si>
    <t>Avg Cell Height (ft)</t>
  </si>
  <si>
    <t>Cell Area (sq ft)</t>
  </si>
  <si>
    <r>
      <t>Q (ft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/sec)</t>
    </r>
  </si>
  <si>
    <t>Total Q</t>
  </si>
  <si>
    <t>Air Temp</t>
  </si>
  <si>
    <t>H2O Temp</t>
  </si>
  <si>
    <t>Turbidity</t>
  </si>
  <si>
    <t>Inlet W Cayuga St Moravia</t>
  </si>
  <si>
    <t>Inlet Rt 90</t>
  </si>
  <si>
    <t>Sampling day and time:  9-22-21, 10:50 am</t>
  </si>
  <si>
    <t>Sampling day and time:  9-22-21, 11:30 am</t>
  </si>
  <si>
    <t>HiFy Reference Water Height: 727.4836</t>
  </si>
  <si>
    <t>Veness Brook</t>
  </si>
  <si>
    <t>Sampling day and time:  9-22-21, 12:05 pm</t>
  </si>
  <si>
    <t>Sampling day and time:  9-22-21, 1:00 pm</t>
  </si>
  <si>
    <t>HiFy Reference Water Height: 711.6044</t>
  </si>
  <si>
    <t>The following is the reference sampling and Q determination, completed on Sept 22, 2021.</t>
  </si>
  <si>
    <t>The Q determinations across 2022 are based on this reference as each is a delta in the height of the respective areal rectangles</t>
  </si>
  <si>
    <t xml:space="preserve"> Estimates of Stream Discharge for May through October 2022 Sampling</t>
  </si>
  <si>
    <t>Sampling Date:  May 5, 2022</t>
  </si>
  <si>
    <t xml:space="preserve">Discharge Calculations for 6 Owasco Tribs </t>
  </si>
  <si>
    <t>Sampling day and time:  5-5-22,  9:30 am</t>
  </si>
  <si>
    <t>Sucker Brook behind Lockhart residence. (Owasco Rd WF2F+F2H)</t>
  </si>
  <si>
    <t>Dutch Hollow (VF7R+PV8)</t>
  </si>
  <si>
    <t>Inlet Walpole Rd (HJXG+PPX)</t>
  </si>
  <si>
    <t>Sampling site</t>
  </si>
  <si>
    <t>Time</t>
  </si>
  <si>
    <t>Water Temp</t>
  </si>
  <si>
    <t>Velocity</t>
  </si>
  <si>
    <t>Reference 9-22-21 HiFy Elevation (ft)
NAVD88</t>
  </si>
  <si>
    <t>Change in water level (ft)</t>
  </si>
  <si>
    <t>Sucker</t>
  </si>
  <si>
    <t>Rt 90</t>
  </si>
  <si>
    <t>Walpole Rd</t>
  </si>
  <si>
    <t>Veness</t>
  </si>
  <si>
    <t>5-5-22 HiFy Elevation (ft)
NAVD88</t>
  </si>
  <si>
    <t>W Cayuga St</t>
  </si>
  <si>
    <t>no data</t>
  </si>
  <si>
    <t>Dutch Hollow near bridge (VF7R+PV8)</t>
  </si>
  <si>
    <t>Sampling day and time: 5-5-22, 10:00 am</t>
  </si>
  <si>
    <t>Sampling day and time: 5-5-22, 10:45 am</t>
  </si>
  <si>
    <t xml:space="preserve">No HiFy </t>
  </si>
  <si>
    <t xml:space="preserve"> No HiFy</t>
  </si>
  <si>
    <t>Sampling day and time:  5-5-22, 11:15 am</t>
  </si>
  <si>
    <t>No HiFy</t>
  </si>
  <si>
    <t>Sampling day and time: 5-5-22, 11:40 am</t>
  </si>
  <si>
    <t>Sampling day and time:  5-5-22, 12:30 pm</t>
  </si>
  <si>
    <t>Sampling Date:  May 20, 2022</t>
  </si>
  <si>
    <t>5-20-22 HiFy Elevation (ft)
NAVD88</t>
  </si>
  <si>
    <t>No data</t>
  </si>
  <si>
    <t>Sampling day and time:  5-20-22,  9:15 am</t>
  </si>
  <si>
    <t>Sampling day and time: 5-20-22, 10:10am</t>
  </si>
  <si>
    <t>Sampling day and time: 5-20-22, 12:05 pm</t>
  </si>
  <si>
    <t>Sampling day and time:  5-20-22, 11:50 am</t>
  </si>
  <si>
    <t>Sampling day and time: 5-20-22, 11:10 am</t>
  </si>
  <si>
    <t>Sampling day and time:  5-20-22</t>
  </si>
  <si>
    <t>Not collected</t>
  </si>
  <si>
    <t>Sampling Date:  June 1, 2022</t>
  </si>
  <si>
    <t>6-1-22 HiFy Elevation (ft)
NAVD88</t>
  </si>
  <si>
    <t>Sampling day and time:  6-1-22,  8:40am</t>
  </si>
  <si>
    <t>Sampling day and time: 6-1-22, 9:50 am</t>
  </si>
  <si>
    <t>Sampling day and time: 6-1-22, 11:00 am</t>
  </si>
  <si>
    <t>Sampling day and time:  6-1-22, 11:20 am</t>
  </si>
  <si>
    <t>Sampling day and time: 6-1-22, 11:40 am</t>
  </si>
  <si>
    <t>Sampling day and time:  6-1-22, 12:30 pm</t>
  </si>
  <si>
    <t>Sampling Date:  June 16, 2022</t>
  </si>
  <si>
    <t>6-16-22 HiFy Elevation (ft)
NAVD88</t>
  </si>
  <si>
    <t>Sampling day and time:  6-16-22,  9:00 am</t>
  </si>
  <si>
    <t>Sampling day and time: 6-16-22, 10:00 am</t>
  </si>
  <si>
    <t>Sampling day and time: 6-16-22, 12:50 pm</t>
  </si>
  <si>
    <t>Sampling day and time: 6-16-22, 11:50 am</t>
  </si>
  <si>
    <t>Sampling day and time: 6-16-22, 12:20 pm</t>
  </si>
  <si>
    <t>Sampling day and time:  6-16-22, 1:45 pm</t>
  </si>
  <si>
    <t>Sampling Date:  July 11, 2022</t>
  </si>
  <si>
    <t>7-11-22 HiFy Elevation (ft)
NAVD88</t>
  </si>
  <si>
    <t>Sampling day and time:  7-11-22,  8:45 am</t>
  </si>
  <si>
    <t>Sampling day and time: 7-11-22, 9:50 am</t>
  </si>
  <si>
    <t>Sampling day and time: 7-11-22, 10:50 am</t>
  </si>
  <si>
    <t>Sampling day and time:  7-11-22, 11:19 am</t>
  </si>
  <si>
    <t>Sampling day and time: 7-11-22, 11:45 am</t>
  </si>
  <si>
    <t>Sampling day and time:  7-11-22, 12:57 pm</t>
  </si>
  <si>
    <t>Sampling Date:  July 20, 2022</t>
  </si>
  <si>
    <t>Sampling day and time:  7-20-22,  9:05 am</t>
  </si>
  <si>
    <t>Sampling day and time: 7-20-22, 9:35 am</t>
  </si>
  <si>
    <t>No velocity</t>
  </si>
  <si>
    <t>Sampling day and time: 7-20-22, 11:40 12:05 pm</t>
  </si>
  <si>
    <t>Sampling day and time: 7-20-22, 11:00 pm</t>
  </si>
  <si>
    <t>Ni velocity</t>
  </si>
  <si>
    <t>Sampling Date:  August 3, 2022</t>
  </si>
  <si>
    <t>8-3-22 HiFy Elevation (ft)
NAVD88</t>
  </si>
  <si>
    <t>Sampling day and time:  8-3-22,  9:07 am</t>
  </si>
  <si>
    <t>no HiFy</t>
  </si>
  <si>
    <t>Sampling day and time: 8-3-22, 11:23 am</t>
  </si>
  <si>
    <t>Sampling day and time:  8-3-22, 10:33 am</t>
  </si>
  <si>
    <t>Sampling day and time: 8-3-22, 10:56 am</t>
  </si>
  <si>
    <t>Sampling day and time:  8-3-22, 12:05 pm</t>
  </si>
  <si>
    <t>Sampling Date:  August 23, 2022</t>
  </si>
  <si>
    <t>Sampling day and time:  8-23-22,  9:00 am</t>
  </si>
  <si>
    <t>Sampling day and time: 8-23-22, 9:40 am</t>
  </si>
  <si>
    <t>Sampling day and time: 8-23-22, 11:50 am</t>
  </si>
  <si>
    <t>Sampling day and time:  8-23-22, 10:50 am</t>
  </si>
  <si>
    <t>Sampling day and time: 8-23-22, 11:18 am</t>
  </si>
  <si>
    <t>Sampling day and time:  8-23-22, 12:18 pm</t>
  </si>
  <si>
    <t>Sampling Date:  Sept 8, 2022</t>
  </si>
  <si>
    <t>9-8-22 HiFy Elevation (ft)
NAVD88</t>
  </si>
  <si>
    <t>Sampling day and time: 9-8-22,  9:20 am</t>
  </si>
  <si>
    <t>Sampling day and time: 9-8-22, 10:15 am</t>
  </si>
  <si>
    <t>Sampling day and time: 9-8-22, 12:19 pm</t>
  </si>
  <si>
    <t>Sampling day and time:  9-8-22, 11:20 am</t>
  </si>
  <si>
    <t>Sampling day and time: 9-8-22, 11:47 am</t>
  </si>
  <si>
    <t>Sampling day and time:  9-8-22, 12:48 pm</t>
  </si>
  <si>
    <t>Sampling Date:  Sept 21, 2022</t>
  </si>
  <si>
    <t>9-21-22 HiFy Elevation (ft)
NAVD88</t>
  </si>
  <si>
    <t>Sampling day and time:  9-21-22,  9:00 am</t>
  </si>
  <si>
    <t>Sampling day and time: 9-21-22, 9:35 am</t>
  </si>
  <si>
    <t>Sampling day and time: 9-21-22, 11:30 am</t>
  </si>
  <si>
    <t>Sampling day and time:  9-21-22, 10:35 am</t>
  </si>
  <si>
    <t>Sampling day and time: 9-21-22, 11:00 am</t>
  </si>
  <si>
    <t>Sampling day and time:  9-21-22, 12:05 pm</t>
  </si>
  <si>
    <t>Sampling Date:  October 5, 2022</t>
  </si>
  <si>
    <t>10-5-22 HiFy Elevation (ft)
NAVD88</t>
  </si>
  <si>
    <t>Sampling day and time:  10-5-22,  9:11 am</t>
  </si>
  <si>
    <t>Sampling day and time: 10-5-22, 9:33 am</t>
  </si>
  <si>
    <t>Sampling day and time: 10-5-22, 11:45 am</t>
  </si>
  <si>
    <t>Sampling day and time:  10-5-22, 10:13 am</t>
  </si>
  <si>
    <t>Sampling day and time: 10-5-22, 11:11am</t>
  </si>
  <si>
    <t>Sampling day and time:  10-5-22, 12:17 pm</t>
  </si>
  <si>
    <t>Sampling Date:  Oct 19, 2022</t>
  </si>
  <si>
    <t>10-19-22 HiFy Elevation (ft)
NAVD88</t>
  </si>
  <si>
    <t>No Data</t>
  </si>
  <si>
    <t>Sampling day and time:  10-19-22, 8:40 am</t>
  </si>
  <si>
    <t>Sampling day and time:  10-19-22, 9:17 am</t>
  </si>
  <si>
    <t>Sampling day and time:  10-19-22, 11:40 am</t>
  </si>
  <si>
    <t>Sampling day and time:  10-19-22, 10:30 am</t>
  </si>
  <si>
    <t>Sampling day and time: 10-19-22, 11:00 am</t>
  </si>
  <si>
    <t>Sampling day and time:  10-19-22, 12:15pm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</si>
</sst>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/>
    <xf numFmtId="3" fontId="0" fillId="0" borderId="0" xfId="0" applyNumberFormat="1"/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E77F-D1D1-453D-BE2A-045E7DD560C6}">
  <dimension ref="A1:O76"/>
  <sheetViews>
    <sheetView topLeftCell="A33" workbookViewId="0">
      <selection activeCell="B39" sqref="B39:F52"/>
    </sheetView>
  </sheetViews>
  <sheetFormatPr defaultRowHeight="14.4" x14ac:dyDescent="0.3"/>
  <cols>
    <col min="1" max="1" width="11.109375" style="3" customWidth="1"/>
    <col min="2" max="2" width="11" style="3" customWidth="1"/>
    <col min="3" max="3" width="9.44140625" style="3" customWidth="1"/>
  </cols>
  <sheetData>
    <row r="1" spans="1:15" s="2" customFormat="1" x14ac:dyDescent="0.3">
      <c r="A1" s="1"/>
      <c r="B1" s="1"/>
      <c r="C1" s="1"/>
      <c r="F1" s="12" t="s">
        <v>28</v>
      </c>
      <c r="G1" s="12"/>
      <c r="H1" s="12"/>
      <c r="I1" s="12"/>
      <c r="J1" s="12"/>
      <c r="K1" s="12"/>
      <c r="L1" s="12"/>
      <c r="M1" s="12"/>
    </row>
    <row r="2" spans="1:15" s="2" customFormat="1" x14ac:dyDescent="0.3">
      <c r="A2" s="1"/>
      <c r="B2" s="1"/>
      <c r="C2" s="1"/>
    </row>
    <row r="3" spans="1:15" s="2" customFormat="1" x14ac:dyDescent="0.3">
      <c r="A3" s="1"/>
      <c r="B3" s="1"/>
      <c r="C3" s="1"/>
      <c r="F3" s="2" t="s">
        <v>26</v>
      </c>
    </row>
    <row r="4" spans="1:15" s="2" customFormat="1" x14ac:dyDescent="0.3">
      <c r="A4" s="1"/>
      <c r="B4" s="1"/>
      <c r="C4" s="1"/>
      <c r="D4" s="12" t="s">
        <v>27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6" spans="1:15" s="2" customFormat="1" x14ac:dyDescent="0.3">
      <c r="A6" s="1"/>
      <c r="B6" s="1"/>
      <c r="C6" s="1"/>
      <c r="E6" s="12" t="s">
        <v>0</v>
      </c>
      <c r="F6" s="12"/>
      <c r="G6" s="12"/>
      <c r="H6" s="12"/>
      <c r="I6" s="12"/>
      <c r="J6" s="12"/>
      <c r="K6" s="12"/>
      <c r="L6" s="12"/>
    </row>
    <row r="7" spans="1:15" s="2" customFormat="1" x14ac:dyDescent="0.3">
      <c r="A7" s="1"/>
      <c r="B7" s="1"/>
      <c r="C7" s="1"/>
      <c r="E7" s="2" t="s">
        <v>1</v>
      </c>
    </row>
    <row r="8" spans="1:15" s="2" customFormat="1" x14ac:dyDescent="0.3">
      <c r="A8" s="1"/>
      <c r="B8" s="1"/>
      <c r="C8" s="1"/>
    </row>
    <row r="9" spans="1:15" x14ac:dyDescent="0.3">
      <c r="B9" t="s">
        <v>32</v>
      </c>
      <c r="C9"/>
      <c r="I9" s="3"/>
      <c r="J9" s="11" t="s">
        <v>33</v>
      </c>
      <c r="K9" s="11"/>
      <c r="L9" s="11"/>
      <c r="M9" s="11"/>
      <c r="N9" s="11"/>
    </row>
    <row r="10" spans="1:15" x14ac:dyDescent="0.3">
      <c r="B10" s="11" t="s">
        <v>3</v>
      </c>
      <c r="C10" s="11"/>
      <c r="D10" s="11"/>
      <c r="E10" s="11"/>
      <c r="F10" s="11"/>
      <c r="I10" s="3"/>
      <c r="J10" s="11" t="s">
        <v>4</v>
      </c>
      <c r="K10" s="11"/>
      <c r="L10" s="11"/>
      <c r="M10" s="11"/>
      <c r="N10" s="11"/>
    </row>
    <row r="11" spans="1:15" x14ac:dyDescent="0.3">
      <c r="B11"/>
      <c r="C11" t="s">
        <v>5</v>
      </c>
      <c r="F11">
        <v>681.9751</v>
      </c>
      <c r="I11" s="3"/>
      <c r="K11" t="s">
        <v>6</v>
      </c>
      <c r="N11">
        <v>713.73400000000004</v>
      </c>
    </row>
    <row r="12" spans="1:15" ht="43.2" x14ac:dyDescent="0.3">
      <c r="A12" s="4" t="s">
        <v>7</v>
      </c>
      <c r="B12" s="4" t="s">
        <v>8</v>
      </c>
      <c r="C12" s="4" t="s">
        <v>9</v>
      </c>
      <c r="D12" s="4" t="s">
        <v>10</v>
      </c>
      <c r="E12" s="4" t="s">
        <v>11</v>
      </c>
      <c r="F12" s="4" t="s">
        <v>12</v>
      </c>
      <c r="I12" s="4" t="s">
        <v>7</v>
      </c>
      <c r="J12" s="4" t="s">
        <v>8</v>
      </c>
      <c r="K12" s="4" t="s">
        <v>9</v>
      </c>
      <c r="L12" s="4" t="s">
        <v>10</v>
      </c>
      <c r="M12" s="4" t="s">
        <v>11</v>
      </c>
      <c r="N12" s="4" t="s">
        <v>12</v>
      </c>
    </row>
    <row r="13" spans="1:15" x14ac:dyDescent="0.3">
      <c r="A13" s="4">
        <v>1.5</v>
      </c>
      <c r="B13" s="4">
        <v>0</v>
      </c>
      <c r="C13" s="4">
        <v>0</v>
      </c>
      <c r="D13" s="4">
        <v>0</v>
      </c>
      <c r="E13" s="4"/>
      <c r="F13" s="4"/>
      <c r="I13" s="4">
        <v>2</v>
      </c>
      <c r="J13" s="4">
        <v>0</v>
      </c>
      <c r="K13" s="4">
        <v>0</v>
      </c>
      <c r="L13" s="4">
        <v>0</v>
      </c>
      <c r="M13" s="4"/>
      <c r="N13" s="4"/>
    </row>
    <row r="14" spans="1:15" ht="20.25" customHeight="1" x14ac:dyDescent="0.3">
      <c r="A14" s="4">
        <v>2.5</v>
      </c>
      <c r="B14" s="4">
        <v>0.78</v>
      </c>
      <c r="C14" s="4">
        <v>0</v>
      </c>
      <c r="D14" s="4">
        <f>(B13+B14)/2</f>
        <v>0.39</v>
      </c>
      <c r="E14" s="5">
        <f>(A14-A13)*D14</f>
        <v>0.39</v>
      </c>
      <c r="F14" s="6">
        <f t="shared" ref="F14:F23" si="0">C14*E14</f>
        <v>0</v>
      </c>
      <c r="I14" s="4">
        <v>4</v>
      </c>
      <c r="J14" s="4">
        <v>0.38</v>
      </c>
      <c r="K14" s="4">
        <v>0</v>
      </c>
      <c r="L14" s="4">
        <f>(J13+J14)/2</f>
        <v>0.19</v>
      </c>
      <c r="M14" s="5">
        <f>(I14-I13)*L14</f>
        <v>0.38</v>
      </c>
      <c r="N14" s="6">
        <f t="shared" ref="N14:N28" si="1">K14*M14</f>
        <v>0</v>
      </c>
    </row>
    <row r="15" spans="1:15" x14ac:dyDescent="0.3">
      <c r="A15" s="3">
        <v>3.5</v>
      </c>
      <c r="B15" s="3">
        <v>0.9</v>
      </c>
      <c r="C15" s="3">
        <v>0</v>
      </c>
      <c r="D15" s="4">
        <f>(B14+B15)/2</f>
        <v>0.84000000000000008</v>
      </c>
      <c r="E15" s="5">
        <f>(A15-A14)*D15</f>
        <v>0.84000000000000008</v>
      </c>
      <c r="F15" s="6">
        <f>C15*E15</f>
        <v>0</v>
      </c>
      <c r="I15" s="3">
        <v>6</v>
      </c>
      <c r="J15" s="3">
        <v>0.64</v>
      </c>
      <c r="K15" s="3">
        <v>0</v>
      </c>
      <c r="L15" s="4">
        <f>(J14+J15)/2</f>
        <v>0.51</v>
      </c>
      <c r="M15" s="5">
        <f t="shared" ref="M15:M28" si="2">(I15-I14)*L15</f>
        <v>1.02</v>
      </c>
      <c r="N15" s="6">
        <f t="shared" si="1"/>
        <v>0</v>
      </c>
    </row>
    <row r="16" spans="1:15" x14ac:dyDescent="0.3">
      <c r="A16" s="3">
        <v>4.5</v>
      </c>
      <c r="B16" s="3">
        <v>0.82</v>
      </c>
      <c r="C16" s="3">
        <v>0</v>
      </c>
      <c r="D16" s="4">
        <f t="shared" ref="D16:D23" si="3">(B15+B16)/2</f>
        <v>0.86</v>
      </c>
      <c r="E16" s="5">
        <f t="shared" ref="E16:E23" si="4">(A16-A15)*D16</f>
        <v>0.86</v>
      </c>
      <c r="F16" s="6">
        <f t="shared" si="0"/>
        <v>0</v>
      </c>
      <c r="I16" s="3">
        <v>8</v>
      </c>
      <c r="J16" s="3">
        <v>0.57999999999999996</v>
      </c>
      <c r="K16" s="3">
        <v>0</v>
      </c>
      <c r="L16" s="4">
        <f t="shared" ref="L16:L28" si="5">(J15+J16)/2</f>
        <v>0.61</v>
      </c>
      <c r="M16" s="5">
        <f t="shared" si="2"/>
        <v>1.22</v>
      </c>
      <c r="N16" s="6">
        <f t="shared" si="1"/>
        <v>0</v>
      </c>
    </row>
    <row r="17" spans="1:14" x14ac:dyDescent="0.3">
      <c r="A17" s="3">
        <v>5.5</v>
      </c>
      <c r="B17" s="3">
        <v>1</v>
      </c>
      <c r="C17" s="3">
        <v>0.9</v>
      </c>
      <c r="D17" s="4">
        <f t="shared" si="3"/>
        <v>0.90999999999999992</v>
      </c>
      <c r="E17" s="5">
        <f t="shared" si="4"/>
        <v>0.90999999999999992</v>
      </c>
      <c r="F17" s="6">
        <f t="shared" si="0"/>
        <v>0.81899999999999995</v>
      </c>
      <c r="I17" s="3">
        <v>10</v>
      </c>
      <c r="J17" s="3">
        <v>0.4</v>
      </c>
      <c r="K17" s="3">
        <v>0.4</v>
      </c>
      <c r="L17" s="4">
        <f t="shared" si="5"/>
        <v>0.49</v>
      </c>
      <c r="M17" s="5">
        <f t="shared" si="2"/>
        <v>0.98</v>
      </c>
      <c r="N17" s="6">
        <f t="shared" si="1"/>
        <v>0.39200000000000002</v>
      </c>
    </row>
    <row r="18" spans="1:14" x14ac:dyDescent="0.3">
      <c r="A18" s="3">
        <v>6.5</v>
      </c>
      <c r="B18" s="3">
        <v>1.01</v>
      </c>
      <c r="C18" s="3">
        <v>0.5</v>
      </c>
      <c r="D18" s="4">
        <f t="shared" si="3"/>
        <v>1.0049999999999999</v>
      </c>
      <c r="E18" s="5">
        <f t="shared" si="4"/>
        <v>1.0049999999999999</v>
      </c>
      <c r="F18" s="6">
        <f t="shared" si="0"/>
        <v>0.50249999999999995</v>
      </c>
      <c r="I18" s="3">
        <v>12</v>
      </c>
      <c r="J18" s="3">
        <v>0.8</v>
      </c>
      <c r="K18" s="3">
        <v>0.5</v>
      </c>
      <c r="L18" s="4">
        <f t="shared" si="5"/>
        <v>0.60000000000000009</v>
      </c>
      <c r="M18" s="5">
        <f t="shared" si="2"/>
        <v>1.2000000000000002</v>
      </c>
      <c r="N18" s="6">
        <f t="shared" si="1"/>
        <v>0.60000000000000009</v>
      </c>
    </row>
    <row r="19" spans="1:14" x14ac:dyDescent="0.3">
      <c r="A19" s="3">
        <v>7.5</v>
      </c>
      <c r="B19" s="3">
        <v>1.22</v>
      </c>
      <c r="C19" s="3">
        <v>0.4</v>
      </c>
      <c r="D19" s="4">
        <f t="shared" si="3"/>
        <v>1.115</v>
      </c>
      <c r="E19" s="5">
        <f t="shared" si="4"/>
        <v>1.115</v>
      </c>
      <c r="F19" s="6">
        <f t="shared" si="0"/>
        <v>0.44600000000000001</v>
      </c>
      <c r="I19" s="3">
        <v>14</v>
      </c>
      <c r="J19" s="3">
        <v>0.7</v>
      </c>
      <c r="K19" s="3">
        <v>0.3</v>
      </c>
      <c r="L19" s="4">
        <f t="shared" si="5"/>
        <v>0.75</v>
      </c>
      <c r="M19" s="5">
        <f t="shared" si="2"/>
        <v>1.5</v>
      </c>
      <c r="N19" s="6">
        <f t="shared" si="1"/>
        <v>0.44999999999999996</v>
      </c>
    </row>
    <row r="20" spans="1:14" x14ac:dyDescent="0.3">
      <c r="A20" s="3">
        <v>8.5</v>
      </c>
      <c r="B20" s="3">
        <v>0.98</v>
      </c>
      <c r="C20" s="3">
        <v>0.4</v>
      </c>
      <c r="D20" s="4">
        <f t="shared" si="3"/>
        <v>1.1000000000000001</v>
      </c>
      <c r="E20" s="5">
        <f t="shared" si="4"/>
        <v>1.1000000000000001</v>
      </c>
      <c r="F20" s="6">
        <f t="shared" si="0"/>
        <v>0.44000000000000006</v>
      </c>
      <c r="I20" s="3">
        <v>16</v>
      </c>
      <c r="J20" s="3">
        <v>1</v>
      </c>
      <c r="K20" s="3">
        <v>0.4</v>
      </c>
      <c r="L20" s="4">
        <f t="shared" si="5"/>
        <v>0.85</v>
      </c>
      <c r="M20" s="5">
        <f t="shared" si="2"/>
        <v>1.7</v>
      </c>
      <c r="N20" s="6">
        <f t="shared" si="1"/>
        <v>0.68</v>
      </c>
    </row>
    <row r="21" spans="1:14" x14ac:dyDescent="0.3">
      <c r="A21" s="3">
        <v>9.5</v>
      </c>
      <c r="B21" s="3">
        <v>0.92</v>
      </c>
      <c r="C21" s="3">
        <v>0.2</v>
      </c>
      <c r="D21" s="4">
        <f t="shared" si="3"/>
        <v>0.95</v>
      </c>
      <c r="E21" s="5">
        <f t="shared" si="4"/>
        <v>0.95</v>
      </c>
      <c r="F21" s="6">
        <f t="shared" si="0"/>
        <v>0.19</v>
      </c>
      <c r="I21" s="3">
        <v>18</v>
      </c>
      <c r="J21" s="3">
        <v>2</v>
      </c>
      <c r="K21" s="3">
        <v>1.2</v>
      </c>
      <c r="L21" s="4">
        <f t="shared" si="5"/>
        <v>1.5</v>
      </c>
      <c r="M21" s="5">
        <f t="shared" si="2"/>
        <v>3</v>
      </c>
      <c r="N21" s="6">
        <f t="shared" si="1"/>
        <v>3.5999999999999996</v>
      </c>
    </row>
    <row r="22" spans="1:14" x14ac:dyDescent="0.3">
      <c r="A22" s="3">
        <v>10.5</v>
      </c>
      <c r="B22" s="3">
        <v>0</v>
      </c>
      <c r="C22" s="3">
        <v>0</v>
      </c>
      <c r="D22" s="4">
        <f t="shared" si="3"/>
        <v>0.46</v>
      </c>
      <c r="E22" s="5">
        <f t="shared" si="4"/>
        <v>0.46</v>
      </c>
      <c r="F22" s="6">
        <f t="shared" si="0"/>
        <v>0</v>
      </c>
      <c r="I22" s="3">
        <v>20</v>
      </c>
      <c r="J22" s="3">
        <v>1</v>
      </c>
      <c r="K22" s="3">
        <v>0.7</v>
      </c>
      <c r="L22" s="4">
        <f t="shared" si="5"/>
        <v>1.5</v>
      </c>
      <c r="M22" s="5">
        <f t="shared" si="2"/>
        <v>3</v>
      </c>
      <c r="N22" s="6">
        <f t="shared" si="1"/>
        <v>2.0999999999999996</v>
      </c>
    </row>
    <row r="23" spans="1:14" x14ac:dyDescent="0.3">
      <c r="A23" s="3">
        <v>12</v>
      </c>
      <c r="B23" s="3">
        <v>0</v>
      </c>
      <c r="C23" s="3">
        <v>0</v>
      </c>
      <c r="D23" s="4">
        <f t="shared" si="3"/>
        <v>0</v>
      </c>
      <c r="E23" s="5">
        <f t="shared" si="4"/>
        <v>0</v>
      </c>
      <c r="F23" s="6">
        <f t="shared" si="0"/>
        <v>0</v>
      </c>
      <c r="I23" s="3">
        <v>22</v>
      </c>
      <c r="J23" s="3">
        <v>1.1000000000000001</v>
      </c>
      <c r="K23" s="3">
        <v>0.8</v>
      </c>
      <c r="L23" s="4">
        <f t="shared" si="5"/>
        <v>1.05</v>
      </c>
      <c r="M23" s="5">
        <f t="shared" si="2"/>
        <v>2.1</v>
      </c>
      <c r="N23" s="6">
        <f t="shared" si="1"/>
        <v>1.6800000000000002</v>
      </c>
    </row>
    <row r="24" spans="1:14" x14ac:dyDescent="0.3">
      <c r="E24" t="s">
        <v>13</v>
      </c>
      <c r="F24" s="6">
        <f>SUM(F14:F23)</f>
        <v>2.3975</v>
      </c>
      <c r="I24" s="3">
        <v>24</v>
      </c>
      <c r="J24" s="3">
        <v>1</v>
      </c>
      <c r="K24" s="3">
        <v>0.7</v>
      </c>
      <c r="L24" s="4">
        <f t="shared" si="5"/>
        <v>1.05</v>
      </c>
      <c r="M24" s="5">
        <f t="shared" si="2"/>
        <v>2.1</v>
      </c>
      <c r="N24" s="6">
        <f t="shared" si="1"/>
        <v>1.47</v>
      </c>
    </row>
    <row r="25" spans="1:14" x14ac:dyDescent="0.3">
      <c r="E25" t="s">
        <v>14</v>
      </c>
      <c r="F25">
        <v>67.400000000000006</v>
      </c>
      <c r="I25" s="3">
        <v>26</v>
      </c>
      <c r="J25" s="3">
        <v>0.96</v>
      </c>
      <c r="K25" s="3">
        <v>0.6</v>
      </c>
      <c r="L25" s="4">
        <f t="shared" si="5"/>
        <v>0.98</v>
      </c>
      <c r="M25" s="5">
        <f t="shared" si="2"/>
        <v>1.96</v>
      </c>
      <c r="N25" s="6">
        <f t="shared" si="1"/>
        <v>1.1759999999999999</v>
      </c>
    </row>
    <row r="26" spans="1:14" x14ac:dyDescent="0.3">
      <c r="E26" t="s">
        <v>15</v>
      </c>
      <c r="F26">
        <v>64</v>
      </c>
      <c r="I26" s="3">
        <v>28</v>
      </c>
      <c r="J26" s="3">
        <v>0.6</v>
      </c>
      <c r="K26" s="3">
        <v>0.4</v>
      </c>
      <c r="L26" s="4">
        <f t="shared" si="5"/>
        <v>0.78</v>
      </c>
      <c r="M26" s="5">
        <f t="shared" si="2"/>
        <v>1.56</v>
      </c>
      <c r="N26" s="6">
        <f t="shared" si="1"/>
        <v>0.62400000000000011</v>
      </c>
    </row>
    <row r="27" spans="1:14" x14ac:dyDescent="0.3">
      <c r="E27" t="s">
        <v>16</v>
      </c>
      <c r="F27">
        <v>0.86</v>
      </c>
      <c r="I27" s="3">
        <v>30</v>
      </c>
      <c r="J27" s="3">
        <v>0.3</v>
      </c>
      <c r="K27" s="3">
        <v>0</v>
      </c>
      <c r="L27" s="4">
        <f t="shared" si="5"/>
        <v>0.44999999999999996</v>
      </c>
      <c r="M27" s="5">
        <f t="shared" si="2"/>
        <v>0.89999999999999991</v>
      </c>
      <c r="N27" s="6">
        <f t="shared" si="1"/>
        <v>0</v>
      </c>
    </row>
    <row r="28" spans="1:14" x14ac:dyDescent="0.3">
      <c r="I28" s="3">
        <v>31</v>
      </c>
      <c r="J28" s="3">
        <v>0</v>
      </c>
      <c r="K28" s="3">
        <v>0</v>
      </c>
      <c r="L28" s="4">
        <f t="shared" si="5"/>
        <v>0.15</v>
      </c>
      <c r="M28" s="5">
        <f t="shared" si="2"/>
        <v>0.15</v>
      </c>
      <c r="N28" s="6">
        <f t="shared" si="1"/>
        <v>0</v>
      </c>
    </row>
    <row r="29" spans="1:14" x14ac:dyDescent="0.3">
      <c r="M29" t="s">
        <v>13</v>
      </c>
      <c r="N29" s="6">
        <f>SUM(N14:N28)</f>
        <v>12.772</v>
      </c>
    </row>
    <row r="30" spans="1:14" x14ac:dyDescent="0.3">
      <c r="M30" t="s">
        <v>14</v>
      </c>
      <c r="N30">
        <v>67.2</v>
      </c>
    </row>
    <row r="31" spans="1:14" x14ac:dyDescent="0.3">
      <c r="M31" t="s">
        <v>15</v>
      </c>
      <c r="N31">
        <v>64.3</v>
      </c>
    </row>
    <row r="32" spans="1:14" x14ac:dyDescent="0.3">
      <c r="M32" t="s">
        <v>16</v>
      </c>
      <c r="N32">
        <v>0.18</v>
      </c>
    </row>
    <row r="35" spans="1:14" x14ac:dyDescent="0.3">
      <c r="B35" s="11" t="s">
        <v>17</v>
      </c>
      <c r="C35" s="11"/>
      <c r="D35" s="11"/>
      <c r="E35" s="11"/>
      <c r="F35" s="11"/>
      <c r="I35" s="3"/>
      <c r="J35" s="11" t="s">
        <v>18</v>
      </c>
      <c r="K35" s="11"/>
      <c r="L35" s="11"/>
      <c r="M35" s="11"/>
      <c r="N35" s="11"/>
    </row>
    <row r="36" spans="1:14" x14ac:dyDescent="0.3">
      <c r="B36" s="11" t="s">
        <v>19</v>
      </c>
      <c r="C36" s="11"/>
      <c r="D36" s="11"/>
      <c r="E36" s="11"/>
      <c r="F36" s="11"/>
      <c r="I36" s="3"/>
      <c r="J36" s="11" t="s">
        <v>20</v>
      </c>
      <c r="K36" s="11"/>
      <c r="L36" s="11"/>
      <c r="M36" s="11"/>
      <c r="N36" s="11"/>
    </row>
    <row r="37" spans="1:14" x14ac:dyDescent="0.3">
      <c r="B37"/>
      <c r="C37" t="s">
        <v>21</v>
      </c>
      <c r="I37" s="3"/>
      <c r="K37" t="s">
        <v>5</v>
      </c>
      <c r="N37">
        <v>772.54899999999998</v>
      </c>
    </row>
    <row r="38" spans="1:14" ht="43.2" x14ac:dyDescent="0.3">
      <c r="A38" s="4" t="s">
        <v>7</v>
      </c>
      <c r="B38" s="4" t="s">
        <v>8</v>
      </c>
      <c r="C38" s="4" t="s">
        <v>9</v>
      </c>
      <c r="D38" s="4" t="s">
        <v>10</v>
      </c>
      <c r="E38" s="4" t="s">
        <v>11</v>
      </c>
      <c r="F38" s="4" t="s">
        <v>12</v>
      </c>
      <c r="I38" s="4" t="s">
        <v>7</v>
      </c>
      <c r="J38" s="4" t="s">
        <v>8</v>
      </c>
      <c r="K38" s="4" t="s">
        <v>9</v>
      </c>
      <c r="L38" s="4" t="s">
        <v>10</v>
      </c>
      <c r="M38" s="4" t="s">
        <v>11</v>
      </c>
      <c r="N38" s="4" t="s">
        <v>12</v>
      </c>
    </row>
    <row r="39" spans="1:14" x14ac:dyDescent="0.3">
      <c r="A39" s="4">
        <v>2</v>
      </c>
      <c r="B39" s="4">
        <v>0.5</v>
      </c>
      <c r="C39" s="4">
        <v>0.8</v>
      </c>
      <c r="D39" s="4">
        <f>(0+B39)/2</f>
        <v>0.25</v>
      </c>
      <c r="E39" s="5">
        <f>(A39-0)*D39</f>
        <v>0.5</v>
      </c>
      <c r="F39" s="6">
        <f t="shared" ref="F39:F52" si="6">C39*E39</f>
        <v>0.4</v>
      </c>
      <c r="I39" s="4">
        <v>3</v>
      </c>
      <c r="J39" s="4">
        <v>0</v>
      </c>
      <c r="K39" s="4">
        <v>0</v>
      </c>
      <c r="L39" s="4">
        <f>(0+J39)/2</f>
        <v>0</v>
      </c>
      <c r="M39" s="5">
        <f>(I39-0)*L39</f>
        <v>0</v>
      </c>
      <c r="N39" s="6">
        <f t="shared" ref="N39:N48" si="7">K39*M39</f>
        <v>0</v>
      </c>
    </row>
    <row r="40" spans="1:14" x14ac:dyDescent="0.3">
      <c r="A40" s="4">
        <v>6</v>
      </c>
      <c r="B40" s="4">
        <v>0.5</v>
      </c>
      <c r="C40" s="4">
        <v>1.3</v>
      </c>
      <c r="D40" s="4">
        <f>(B39+B40)/2</f>
        <v>0.5</v>
      </c>
      <c r="E40" s="5">
        <f>(A40-A39)*D40</f>
        <v>2</v>
      </c>
      <c r="F40" s="6">
        <f t="shared" si="6"/>
        <v>2.6</v>
      </c>
      <c r="I40" s="4">
        <v>7</v>
      </c>
      <c r="J40" s="4">
        <v>1.6</v>
      </c>
      <c r="K40" s="4">
        <v>0</v>
      </c>
      <c r="L40" s="4">
        <f>(J39+J40)/2</f>
        <v>0.8</v>
      </c>
      <c r="M40" s="5">
        <f>(I40-I39)*L40</f>
        <v>3.2</v>
      </c>
      <c r="N40" s="6">
        <f t="shared" si="7"/>
        <v>0</v>
      </c>
    </row>
    <row r="41" spans="1:14" x14ac:dyDescent="0.3">
      <c r="A41" s="3">
        <v>10</v>
      </c>
      <c r="B41" s="3">
        <v>0.76</v>
      </c>
      <c r="C41" s="3">
        <v>1.7</v>
      </c>
      <c r="D41" s="4">
        <f>(B40+B41)/2</f>
        <v>0.63</v>
      </c>
      <c r="E41" s="5">
        <f t="shared" ref="E41:E52" si="8">(A41-A40)*D41</f>
        <v>2.52</v>
      </c>
      <c r="F41" s="6">
        <f t="shared" si="6"/>
        <v>4.2839999999999998</v>
      </c>
      <c r="I41" s="3">
        <v>10</v>
      </c>
      <c r="J41" s="3">
        <v>2.2799999999999998</v>
      </c>
      <c r="K41" s="3">
        <v>0</v>
      </c>
      <c r="L41" s="4">
        <f>(J40+J41)/2</f>
        <v>1.94</v>
      </c>
      <c r="M41" s="5">
        <f t="shared" ref="M41:M48" si="9">(I41-I40)*L41</f>
        <v>5.82</v>
      </c>
      <c r="N41" s="6">
        <f t="shared" si="7"/>
        <v>0</v>
      </c>
    </row>
    <row r="42" spans="1:14" x14ac:dyDescent="0.3">
      <c r="A42" s="3">
        <v>14</v>
      </c>
      <c r="B42" s="3">
        <v>1</v>
      </c>
      <c r="C42" s="3">
        <v>1.6</v>
      </c>
      <c r="D42" s="4">
        <f t="shared" ref="D42:D52" si="10">(B41+B42)/2</f>
        <v>0.88</v>
      </c>
      <c r="E42" s="5">
        <f t="shared" si="8"/>
        <v>3.52</v>
      </c>
      <c r="F42" s="6">
        <f t="shared" si="6"/>
        <v>5.6320000000000006</v>
      </c>
      <c r="I42" s="3">
        <v>13</v>
      </c>
      <c r="J42" s="3">
        <v>2.12</v>
      </c>
      <c r="K42" s="3">
        <v>0.2</v>
      </c>
      <c r="L42" s="4">
        <f t="shared" ref="L42:L48" si="11">(J41+J42)/2</f>
        <v>2.2000000000000002</v>
      </c>
      <c r="M42" s="5">
        <f t="shared" si="9"/>
        <v>6.6000000000000005</v>
      </c>
      <c r="N42" s="6">
        <f t="shared" si="7"/>
        <v>1.3200000000000003</v>
      </c>
    </row>
    <row r="43" spans="1:14" x14ac:dyDescent="0.3">
      <c r="A43" s="3">
        <v>18</v>
      </c>
      <c r="B43" s="3">
        <v>1.06</v>
      </c>
      <c r="C43" s="3">
        <v>1.7</v>
      </c>
      <c r="D43" s="4">
        <f t="shared" si="10"/>
        <v>1.03</v>
      </c>
      <c r="E43" s="5">
        <f t="shared" si="8"/>
        <v>4.12</v>
      </c>
      <c r="F43" s="6">
        <f t="shared" si="6"/>
        <v>7.0039999999999996</v>
      </c>
      <c r="I43" s="3">
        <v>16</v>
      </c>
      <c r="J43" s="3">
        <v>1.6</v>
      </c>
      <c r="K43" s="3">
        <v>2.2999999999999998</v>
      </c>
      <c r="L43" s="4">
        <f t="shared" si="11"/>
        <v>1.86</v>
      </c>
      <c r="M43" s="5">
        <f t="shared" si="9"/>
        <v>5.58</v>
      </c>
      <c r="N43" s="6">
        <f t="shared" si="7"/>
        <v>12.834</v>
      </c>
    </row>
    <row r="44" spans="1:14" x14ac:dyDescent="0.3">
      <c r="A44" s="3">
        <v>22</v>
      </c>
      <c r="B44" s="3">
        <v>0.82</v>
      </c>
      <c r="C44" s="3">
        <v>1.9</v>
      </c>
      <c r="D44" s="4">
        <f t="shared" si="10"/>
        <v>0.94</v>
      </c>
      <c r="E44" s="5">
        <f t="shared" si="8"/>
        <v>3.76</v>
      </c>
      <c r="F44" s="6">
        <f t="shared" si="6"/>
        <v>7.1439999999999992</v>
      </c>
      <c r="I44" s="3">
        <v>19</v>
      </c>
      <c r="J44" s="3">
        <v>1.5</v>
      </c>
      <c r="K44" s="3">
        <v>1.7</v>
      </c>
      <c r="L44" s="4">
        <f t="shared" si="11"/>
        <v>1.55</v>
      </c>
      <c r="M44" s="5">
        <f t="shared" si="9"/>
        <v>4.6500000000000004</v>
      </c>
      <c r="N44" s="6">
        <f t="shared" si="7"/>
        <v>7.9050000000000002</v>
      </c>
    </row>
    <row r="45" spans="1:14" x14ac:dyDescent="0.3">
      <c r="A45" s="3">
        <v>26</v>
      </c>
      <c r="B45" s="3">
        <v>0.76</v>
      </c>
      <c r="C45" s="3">
        <v>2.1</v>
      </c>
      <c r="D45" s="4">
        <f t="shared" si="10"/>
        <v>0.79</v>
      </c>
      <c r="E45" s="5">
        <f t="shared" si="8"/>
        <v>3.16</v>
      </c>
      <c r="F45" s="6">
        <f t="shared" si="6"/>
        <v>6.636000000000001</v>
      </c>
      <c r="I45" s="3">
        <v>22</v>
      </c>
      <c r="J45" s="3">
        <v>1.5</v>
      </c>
      <c r="K45" s="3">
        <v>2.4</v>
      </c>
      <c r="L45" s="4">
        <f t="shared" si="11"/>
        <v>1.5</v>
      </c>
      <c r="M45" s="5">
        <f t="shared" si="9"/>
        <v>4.5</v>
      </c>
      <c r="N45" s="6">
        <f t="shared" si="7"/>
        <v>10.799999999999999</v>
      </c>
    </row>
    <row r="46" spans="1:14" x14ac:dyDescent="0.3">
      <c r="A46" s="3">
        <v>30</v>
      </c>
      <c r="B46" s="3">
        <v>0.96</v>
      </c>
      <c r="C46" s="3">
        <v>2.5</v>
      </c>
      <c r="D46" s="4">
        <f t="shared" si="10"/>
        <v>0.86</v>
      </c>
      <c r="E46" s="5">
        <f t="shared" si="8"/>
        <v>3.44</v>
      </c>
      <c r="F46" s="6">
        <f t="shared" si="6"/>
        <v>8.6</v>
      </c>
      <c r="I46" s="3">
        <v>25</v>
      </c>
      <c r="J46" s="3">
        <v>1.4</v>
      </c>
      <c r="K46" s="3">
        <v>3.1</v>
      </c>
      <c r="L46" s="4">
        <f t="shared" si="11"/>
        <v>1.45</v>
      </c>
      <c r="M46" s="5">
        <f t="shared" si="9"/>
        <v>4.3499999999999996</v>
      </c>
      <c r="N46" s="6">
        <f t="shared" si="7"/>
        <v>13.484999999999999</v>
      </c>
    </row>
    <row r="47" spans="1:14" x14ac:dyDescent="0.3">
      <c r="A47" s="3">
        <v>34</v>
      </c>
      <c r="B47" s="3">
        <v>0.9</v>
      </c>
      <c r="C47" s="3">
        <v>1.9</v>
      </c>
      <c r="D47" s="4">
        <f t="shared" si="10"/>
        <v>0.92999999999999994</v>
      </c>
      <c r="E47" s="5">
        <f t="shared" si="8"/>
        <v>3.7199999999999998</v>
      </c>
      <c r="F47" s="6">
        <f t="shared" si="6"/>
        <v>7.0679999999999996</v>
      </c>
      <c r="I47" s="3">
        <v>28</v>
      </c>
      <c r="J47" s="3">
        <v>1.1000000000000001</v>
      </c>
      <c r="K47" s="3">
        <v>0.5</v>
      </c>
      <c r="L47" s="4">
        <f t="shared" si="11"/>
        <v>1.25</v>
      </c>
      <c r="M47" s="5">
        <f t="shared" si="9"/>
        <v>3.75</v>
      </c>
      <c r="N47" s="6">
        <f t="shared" si="7"/>
        <v>1.875</v>
      </c>
    </row>
    <row r="48" spans="1:14" x14ac:dyDescent="0.3">
      <c r="A48" s="3">
        <v>38</v>
      </c>
      <c r="B48" s="3">
        <v>1</v>
      </c>
      <c r="C48" s="3">
        <v>1.7</v>
      </c>
      <c r="D48" s="4">
        <f t="shared" si="10"/>
        <v>0.95</v>
      </c>
      <c r="E48" s="5">
        <f t="shared" si="8"/>
        <v>3.8</v>
      </c>
      <c r="F48" s="6">
        <f t="shared" si="6"/>
        <v>6.46</v>
      </c>
      <c r="I48" s="3">
        <v>31</v>
      </c>
      <c r="J48" s="3">
        <v>0.4</v>
      </c>
      <c r="K48" s="3">
        <v>0.4</v>
      </c>
      <c r="L48" s="4">
        <f t="shared" si="11"/>
        <v>0.75</v>
      </c>
      <c r="M48" s="5">
        <f t="shared" si="9"/>
        <v>2.25</v>
      </c>
      <c r="N48" s="6">
        <f t="shared" si="7"/>
        <v>0.9</v>
      </c>
    </row>
    <row r="49" spans="1:15" x14ac:dyDescent="0.3">
      <c r="A49" s="3">
        <v>42</v>
      </c>
      <c r="B49" s="3">
        <v>1.04</v>
      </c>
      <c r="C49" s="3">
        <v>1.4</v>
      </c>
      <c r="D49" s="4">
        <f t="shared" si="10"/>
        <v>1.02</v>
      </c>
      <c r="E49" s="5">
        <f t="shared" si="8"/>
        <v>4.08</v>
      </c>
      <c r="F49" s="6">
        <f t="shared" si="6"/>
        <v>5.7119999999999997</v>
      </c>
      <c r="I49" s="3"/>
      <c r="J49" s="3"/>
      <c r="K49" s="3"/>
      <c r="L49" s="4"/>
      <c r="M49" t="s">
        <v>13</v>
      </c>
      <c r="N49" s="6">
        <f>SUM(N39:N48)</f>
        <v>49.119</v>
      </c>
    </row>
    <row r="50" spans="1:15" x14ac:dyDescent="0.3">
      <c r="A50" s="3">
        <v>46</v>
      </c>
      <c r="B50" s="3">
        <v>1</v>
      </c>
      <c r="C50" s="3">
        <v>0.6</v>
      </c>
      <c r="D50" s="4">
        <f t="shared" si="10"/>
        <v>1.02</v>
      </c>
      <c r="E50" s="5">
        <f t="shared" si="8"/>
        <v>4.08</v>
      </c>
      <c r="F50" s="6">
        <f t="shared" si="6"/>
        <v>2.448</v>
      </c>
      <c r="I50" s="3"/>
      <c r="J50" s="3"/>
      <c r="K50" s="3"/>
      <c r="L50" s="4"/>
      <c r="M50" t="s">
        <v>14</v>
      </c>
      <c r="N50">
        <v>71.400000000000006</v>
      </c>
    </row>
    <row r="51" spans="1:15" x14ac:dyDescent="0.3">
      <c r="A51" s="3">
        <v>50</v>
      </c>
      <c r="B51" s="3">
        <v>0.78</v>
      </c>
      <c r="C51" s="3">
        <v>0.3</v>
      </c>
      <c r="D51" s="4">
        <f t="shared" si="10"/>
        <v>0.89</v>
      </c>
      <c r="E51" s="5">
        <f t="shared" si="8"/>
        <v>3.56</v>
      </c>
      <c r="F51" s="6">
        <f t="shared" si="6"/>
        <v>1.0680000000000001</v>
      </c>
      <c r="I51" s="3"/>
      <c r="J51" s="3"/>
      <c r="K51" s="3"/>
      <c r="L51" s="4"/>
      <c r="M51" t="s">
        <v>15</v>
      </c>
      <c r="N51">
        <v>62.4</v>
      </c>
    </row>
    <row r="52" spans="1:15" x14ac:dyDescent="0.3">
      <c r="A52" s="3">
        <v>54</v>
      </c>
      <c r="B52" s="3">
        <v>0</v>
      </c>
      <c r="C52" s="3">
        <v>0</v>
      </c>
      <c r="D52" s="4">
        <f t="shared" si="10"/>
        <v>0.39</v>
      </c>
      <c r="E52" s="5">
        <f t="shared" si="8"/>
        <v>1.56</v>
      </c>
      <c r="F52" s="6">
        <f t="shared" si="6"/>
        <v>0</v>
      </c>
      <c r="I52" s="3"/>
      <c r="J52" s="3"/>
      <c r="K52" s="3"/>
      <c r="L52" s="4"/>
      <c r="M52" t="s">
        <v>16</v>
      </c>
      <c r="N52">
        <v>0</v>
      </c>
    </row>
    <row r="53" spans="1:15" x14ac:dyDescent="0.3">
      <c r="A53"/>
      <c r="B53"/>
      <c r="C53"/>
      <c r="E53" t="s">
        <v>13</v>
      </c>
      <c r="F53" s="6">
        <f>SUM(F39:F52)</f>
        <v>65.056000000000012</v>
      </c>
      <c r="N53" s="6"/>
    </row>
    <row r="54" spans="1:15" x14ac:dyDescent="0.3">
      <c r="A54"/>
      <c r="B54"/>
      <c r="C54"/>
      <c r="E54" t="s">
        <v>14</v>
      </c>
      <c r="F54">
        <v>69.2</v>
      </c>
    </row>
    <row r="55" spans="1:15" x14ac:dyDescent="0.3">
      <c r="A55"/>
      <c r="B55"/>
      <c r="C55"/>
      <c r="E55" t="s">
        <v>15</v>
      </c>
      <c r="F55">
        <v>63.2</v>
      </c>
    </row>
    <row r="56" spans="1:15" x14ac:dyDescent="0.3">
      <c r="A56"/>
      <c r="B56"/>
      <c r="C56"/>
      <c r="E56" t="s">
        <v>16</v>
      </c>
      <c r="F56">
        <v>0.12</v>
      </c>
    </row>
    <row r="58" spans="1:15" x14ac:dyDescent="0.3">
      <c r="B58" s="11" t="s">
        <v>34</v>
      </c>
      <c r="C58" s="11"/>
      <c r="D58" s="11"/>
      <c r="E58" s="11"/>
      <c r="F58" s="11"/>
      <c r="I58" s="3"/>
      <c r="J58" s="11" t="s">
        <v>22</v>
      </c>
      <c r="K58" s="11"/>
      <c r="L58" s="11"/>
      <c r="M58" s="11"/>
      <c r="N58" s="11"/>
    </row>
    <row r="59" spans="1:15" x14ac:dyDescent="0.3">
      <c r="B59" s="11" t="s">
        <v>23</v>
      </c>
      <c r="C59" s="11"/>
      <c r="D59" s="11"/>
      <c r="E59" s="11"/>
      <c r="F59" s="11"/>
      <c r="I59" s="3"/>
      <c r="J59" s="11" t="s">
        <v>24</v>
      </c>
      <c r="K59" s="11"/>
      <c r="L59" s="11"/>
      <c r="M59" s="11"/>
      <c r="N59" s="11"/>
    </row>
    <row r="60" spans="1:15" x14ac:dyDescent="0.3">
      <c r="B60"/>
      <c r="C60" t="s">
        <v>5</v>
      </c>
      <c r="F60">
        <v>943.60599999999999</v>
      </c>
      <c r="I60" s="3"/>
      <c r="K60" t="s">
        <v>25</v>
      </c>
      <c r="O60" s="7"/>
    </row>
    <row r="61" spans="1:15" ht="43.2" x14ac:dyDescent="0.3">
      <c r="A61" s="4" t="s">
        <v>7</v>
      </c>
      <c r="B61" s="4" t="s">
        <v>8</v>
      </c>
      <c r="C61" s="4" t="s">
        <v>9</v>
      </c>
      <c r="D61" s="4" t="s">
        <v>10</v>
      </c>
      <c r="E61" s="4" t="s">
        <v>11</v>
      </c>
      <c r="F61" s="4" t="s">
        <v>12</v>
      </c>
      <c r="I61" s="4" t="s">
        <v>7</v>
      </c>
      <c r="J61" s="4" t="s">
        <v>8</v>
      </c>
      <c r="K61" s="4" t="s">
        <v>9</v>
      </c>
      <c r="L61" s="4" t="s">
        <v>10</v>
      </c>
      <c r="M61" s="4" t="s">
        <v>11</v>
      </c>
      <c r="N61" s="4" t="s">
        <v>12</v>
      </c>
    </row>
    <row r="62" spans="1:15" x14ac:dyDescent="0.3">
      <c r="A62" s="4">
        <v>2</v>
      </c>
      <c r="B62" s="4">
        <v>0.7</v>
      </c>
      <c r="C62" s="4">
        <v>0.7</v>
      </c>
      <c r="D62" s="4">
        <f>(0+B62)/2</f>
        <v>0.35</v>
      </c>
      <c r="E62" s="5">
        <f>(A62-0)*D62</f>
        <v>0.7</v>
      </c>
      <c r="F62" s="6">
        <f t="shared" ref="F62:F72" si="12">C62*E62</f>
        <v>0.48999999999999994</v>
      </c>
      <c r="I62" s="4">
        <v>5</v>
      </c>
      <c r="J62" s="4">
        <v>0</v>
      </c>
      <c r="K62" s="4">
        <v>0</v>
      </c>
      <c r="L62" s="4">
        <f>(0+J62)/2</f>
        <v>0</v>
      </c>
      <c r="M62" s="5">
        <f>(I62-0)*L62</f>
        <v>0</v>
      </c>
      <c r="N62" s="6">
        <f t="shared" ref="N62:N70" si="13">K62*M62</f>
        <v>0</v>
      </c>
    </row>
    <row r="63" spans="1:15" x14ac:dyDescent="0.3">
      <c r="A63" s="4">
        <v>4</v>
      </c>
      <c r="B63" s="4">
        <v>0.75</v>
      </c>
      <c r="C63" s="4">
        <v>2</v>
      </c>
      <c r="D63" s="4">
        <f>(B62+B63)/2</f>
        <v>0.72499999999999998</v>
      </c>
      <c r="E63" s="5">
        <f>(A63-A62)*D63</f>
        <v>1.45</v>
      </c>
      <c r="F63" s="6">
        <f t="shared" si="12"/>
        <v>2.9</v>
      </c>
      <c r="I63" s="4">
        <v>7</v>
      </c>
      <c r="J63" s="4">
        <v>0.74</v>
      </c>
      <c r="K63" s="4">
        <v>0</v>
      </c>
      <c r="L63" s="4">
        <f>(J62+J63)/2</f>
        <v>0.37</v>
      </c>
      <c r="M63" s="5">
        <f>(I63-I62)*L63</f>
        <v>0.74</v>
      </c>
      <c r="N63" s="6">
        <f t="shared" si="13"/>
        <v>0</v>
      </c>
    </row>
    <row r="64" spans="1:15" x14ac:dyDescent="0.3">
      <c r="A64" s="3">
        <v>6</v>
      </c>
      <c r="B64" s="3">
        <v>1.1000000000000001</v>
      </c>
      <c r="C64" s="3">
        <v>1.4</v>
      </c>
      <c r="D64" s="4">
        <f>(B63+B64)/2</f>
        <v>0.92500000000000004</v>
      </c>
      <c r="E64" s="5">
        <f t="shared" ref="E64:E72" si="14">(A64-A63)*D64</f>
        <v>1.85</v>
      </c>
      <c r="F64" s="6">
        <f t="shared" si="12"/>
        <v>2.59</v>
      </c>
      <c r="I64" s="3">
        <v>9</v>
      </c>
      <c r="J64" s="3">
        <v>1.24</v>
      </c>
      <c r="K64" s="4">
        <v>0</v>
      </c>
      <c r="L64" s="4">
        <f>(J63+J64)/2</f>
        <v>0.99</v>
      </c>
      <c r="M64" s="5">
        <f t="shared" ref="M64:M70" si="15">(I64-I63)*L64</f>
        <v>1.98</v>
      </c>
      <c r="N64" s="6">
        <f t="shared" si="13"/>
        <v>0</v>
      </c>
    </row>
    <row r="65" spans="1:14" x14ac:dyDescent="0.3">
      <c r="A65" s="3">
        <v>8</v>
      </c>
      <c r="B65" s="3">
        <v>0.9</v>
      </c>
      <c r="C65" s="3">
        <v>1.4</v>
      </c>
      <c r="D65" s="4">
        <f t="shared" ref="D65:D72" si="16">(B64+B65)/2</f>
        <v>1</v>
      </c>
      <c r="E65" s="5">
        <f t="shared" si="14"/>
        <v>2</v>
      </c>
      <c r="F65" s="6">
        <f t="shared" si="12"/>
        <v>2.8</v>
      </c>
      <c r="I65" s="3">
        <v>11</v>
      </c>
      <c r="J65" s="3">
        <v>1.38</v>
      </c>
      <c r="K65" s="4">
        <v>0</v>
      </c>
      <c r="L65" s="4">
        <f t="shared" ref="L65:L70" si="17">(J64+J65)/2</f>
        <v>1.31</v>
      </c>
      <c r="M65" s="5">
        <f t="shared" si="15"/>
        <v>2.62</v>
      </c>
      <c r="N65" s="6">
        <f t="shared" si="13"/>
        <v>0</v>
      </c>
    </row>
    <row r="66" spans="1:14" x14ac:dyDescent="0.3">
      <c r="A66" s="3">
        <v>10</v>
      </c>
      <c r="B66" s="3">
        <v>0.76</v>
      </c>
      <c r="C66" s="3">
        <v>1.4</v>
      </c>
      <c r="D66" s="4">
        <f t="shared" si="16"/>
        <v>0.83000000000000007</v>
      </c>
      <c r="E66" s="5">
        <f t="shared" si="14"/>
        <v>1.6600000000000001</v>
      </c>
      <c r="F66" s="6">
        <f t="shared" si="12"/>
        <v>2.3239999999999998</v>
      </c>
      <c r="I66" s="3">
        <v>13</v>
      </c>
      <c r="J66" s="3">
        <v>1.36</v>
      </c>
      <c r="K66" s="4">
        <v>0</v>
      </c>
      <c r="L66" s="4">
        <f t="shared" si="17"/>
        <v>1.37</v>
      </c>
      <c r="M66" s="5">
        <f t="shared" si="15"/>
        <v>2.74</v>
      </c>
      <c r="N66" s="6">
        <f t="shared" si="13"/>
        <v>0</v>
      </c>
    </row>
    <row r="67" spans="1:14" x14ac:dyDescent="0.3">
      <c r="A67" s="3">
        <v>12</v>
      </c>
      <c r="B67" s="3">
        <v>0.5</v>
      </c>
      <c r="C67" s="3">
        <v>0.9</v>
      </c>
      <c r="D67" s="4">
        <f t="shared" si="16"/>
        <v>0.63</v>
      </c>
      <c r="E67" s="5">
        <f t="shared" si="14"/>
        <v>1.26</v>
      </c>
      <c r="F67" s="6">
        <f t="shared" si="12"/>
        <v>1.1340000000000001</v>
      </c>
      <c r="I67" s="3">
        <v>15</v>
      </c>
      <c r="J67" s="3">
        <v>1.36</v>
      </c>
      <c r="K67" s="4">
        <v>0</v>
      </c>
      <c r="L67" s="4">
        <f t="shared" si="17"/>
        <v>1.36</v>
      </c>
      <c r="M67" s="5">
        <f t="shared" si="15"/>
        <v>2.72</v>
      </c>
      <c r="N67" s="6">
        <f t="shared" si="13"/>
        <v>0</v>
      </c>
    </row>
    <row r="68" spans="1:14" x14ac:dyDescent="0.3">
      <c r="A68" s="3">
        <v>14</v>
      </c>
      <c r="B68" s="3">
        <v>0.5</v>
      </c>
      <c r="C68" s="3">
        <v>0.7</v>
      </c>
      <c r="D68" s="4">
        <f t="shared" si="16"/>
        <v>0.5</v>
      </c>
      <c r="E68" s="5">
        <f t="shared" si="14"/>
        <v>1</v>
      </c>
      <c r="F68" s="6">
        <f t="shared" si="12"/>
        <v>0.7</v>
      </c>
      <c r="I68" s="3">
        <v>17</v>
      </c>
      <c r="J68" s="3">
        <v>1.32</v>
      </c>
      <c r="K68" s="4">
        <v>0</v>
      </c>
      <c r="L68" s="4">
        <f t="shared" si="17"/>
        <v>1.34</v>
      </c>
      <c r="M68" s="5">
        <f t="shared" si="15"/>
        <v>2.68</v>
      </c>
      <c r="N68" s="6">
        <f t="shared" si="13"/>
        <v>0</v>
      </c>
    </row>
    <row r="69" spans="1:14" x14ac:dyDescent="0.3">
      <c r="A69" s="3">
        <v>16</v>
      </c>
      <c r="B69" s="3">
        <v>0.36</v>
      </c>
      <c r="C69" s="3">
        <v>0.5</v>
      </c>
      <c r="D69" s="4">
        <f t="shared" si="16"/>
        <v>0.43</v>
      </c>
      <c r="E69" s="5">
        <f t="shared" si="14"/>
        <v>0.86</v>
      </c>
      <c r="F69" s="6">
        <f t="shared" si="12"/>
        <v>0.43</v>
      </c>
      <c r="I69" s="3">
        <v>19</v>
      </c>
      <c r="J69" s="3">
        <v>0.52</v>
      </c>
      <c r="K69" s="4">
        <v>0</v>
      </c>
      <c r="L69" s="4">
        <f t="shared" si="17"/>
        <v>0.92</v>
      </c>
      <c r="M69" s="5">
        <f t="shared" si="15"/>
        <v>1.84</v>
      </c>
      <c r="N69" s="6">
        <f t="shared" si="13"/>
        <v>0</v>
      </c>
    </row>
    <row r="70" spans="1:14" x14ac:dyDescent="0.3">
      <c r="A70" s="3">
        <v>18</v>
      </c>
      <c r="B70" s="3">
        <v>0.42</v>
      </c>
      <c r="C70" s="3">
        <v>0</v>
      </c>
      <c r="D70" s="4">
        <f t="shared" si="16"/>
        <v>0.39</v>
      </c>
      <c r="E70" s="5">
        <f t="shared" si="14"/>
        <v>0.78</v>
      </c>
      <c r="F70" s="6">
        <f t="shared" si="12"/>
        <v>0</v>
      </c>
      <c r="I70" s="3">
        <v>20.5</v>
      </c>
      <c r="J70" s="3">
        <v>0</v>
      </c>
      <c r="K70" s="4">
        <v>0</v>
      </c>
      <c r="L70" s="4">
        <f t="shared" si="17"/>
        <v>0.26</v>
      </c>
      <c r="M70" s="5">
        <f t="shared" si="15"/>
        <v>0.39</v>
      </c>
      <c r="N70" s="6">
        <f t="shared" si="13"/>
        <v>0</v>
      </c>
    </row>
    <row r="71" spans="1:14" x14ac:dyDescent="0.3">
      <c r="A71" s="3">
        <v>20</v>
      </c>
      <c r="B71" s="3">
        <v>0.26</v>
      </c>
      <c r="C71" s="3">
        <v>0</v>
      </c>
      <c r="D71" s="4">
        <f t="shared" si="16"/>
        <v>0.33999999999999997</v>
      </c>
      <c r="E71" s="5">
        <f t="shared" si="14"/>
        <v>0.67999999999999994</v>
      </c>
      <c r="F71" s="6">
        <f t="shared" si="12"/>
        <v>0</v>
      </c>
      <c r="I71" s="3"/>
      <c r="J71" s="3"/>
      <c r="K71" s="3"/>
      <c r="L71" s="4"/>
      <c r="M71" t="s">
        <v>13</v>
      </c>
      <c r="N71" s="6">
        <f>SUM(N62:N70)</f>
        <v>0</v>
      </c>
    </row>
    <row r="72" spans="1:14" x14ac:dyDescent="0.3">
      <c r="A72" s="3">
        <v>22</v>
      </c>
      <c r="B72" s="3">
        <v>0</v>
      </c>
      <c r="C72" s="3">
        <v>0</v>
      </c>
      <c r="D72" s="4">
        <f t="shared" si="16"/>
        <v>0.13</v>
      </c>
      <c r="E72" s="5">
        <f t="shared" si="14"/>
        <v>0.26</v>
      </c>
      <c r="F72" s="6">
        <f t="shared" si="12"/>
        <v>0</v>
      </c>
      <c r="I72" s="3"/>
      <c r="J72" s="3"/>
      <c r="K72" s="3"/>
      <c r="L72" s="4"/>
      <c r="M72" t="s">
        <v>14</v>
      </c>
      <c r="N72">
        <v>68.099999999999994</v>
      </c>
    </row>
    <row r="73" spans="1:14" x14ac:dyDescent="0.3">
      <c r="A73"/>
      <c r="B73"/>
      <c r="C73"/>
      <c r="E73" t="s">
        <v>13</v>
      </c>
      <c r="F73" s="6">
        <f>SUM(F62:F72)</f>
        <v>13.367999999999999</v>
      </c>
      <c r="M73" t="s">
        <v>15</v>
      </c>
      <c r="N73">
        <v>66.099999999999994</v>
      </c>
    </row>
    <row r="74" spans="1:14" x14ac:dyDescent="0.3">
      <c r="A74"/>
      <c r="B74"/>
      <c r="C74"/>
      <c r="E74" t="s">
        <v>14</v>
      </c>
      <c r="F74">
        <v>71</v>
      </c>
      <c r="M74" t="s">
        <v>16</v>
      </c>
      <c r="N74">
        <v>48.5</v>
      </c>
    </row>
    <row r="75" spans="1:14" x14ac:dyDescent="0.3">
      <c r="A75"/>
      <c r="B75"/>
      <c r="C75"/>
      <c r="E75" t="s">
        <v>15</v>
      </c>
      <c r="F75">
        <v>62.7</v>
      </c>
    </row>
    <row r="76" spans="1:14" x14ac:dyDescent="0.3">
      <c r="A76"/>
      <c r="B76"/>
      <c r="C76"/>
      <c r="E76" t="s">
        <v>16</v>
      </c>
      <c r="F76">
        <v>0.12</v>
      </c>
    </row>
  </sheetData>
  <mergeCells count="14">
    <mergeCell ref="D4:O4"/>
    <mergeCell ref="F1:M1"/>
    <mergeCell ref="B36:F36"/>
    <mergeCell ref="J36:N36"/>
    <mergeCell ref="B58:F58"/>
    <mergeCell ref="J58:N58"/>
    <mergeCell ref="B59:F59"/>
    <mergeCell ref="J59:N59"/>
    <mergeCell ref="E6:L6"/>
    <mergeCell ref="J9:N9"/>
    <mergeCell ref="B10:F10"/>
    <mergeCell ref="J10:N10"/>
    <mergeCell ref="B35:F35"/>
    <mergeCell ref="J35:N3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BF8E-758E-4526-BA41-29404E608C02}">
  <dimension ref="A1:N77"/>
  <sheetViews>
    <sheetView topLeftCell="A58" workbookViewId="0">
      <selection activeCell="J65" sqref="J65"/>
    </sheetView>
  </sheetViews>
  <sheetFormatPr defaultRowHeight="14.4" x14ac:dyDescent="0.3"/>
  <cols>
    <col min="2" max="2" width="11.21875" customWidth="1"/>
    <col min="8" max="8" width="12.21875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113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72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4" t="s">
        <v>114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0.3888888888888889</v>
      </c>
      <c r="D6" s="3">
        <v>68.900000000000006</v>
      </c>
      <c r="E6" s="3">
        <v>66.5</v>
      </c>
      <c r="F6" s="3">
        <v>3.7</v>
      </c>
      <c r="H6" s="3">
        <v>681.9751</v>
      </c>
      <c r="I6" s="3">
        <v>681.85159999999996</v>
      </c>
      <c r="J6" s="3">
        <f>I6-H6</f>
        <v>-0.12350000000003547</v>
      </c>
    </row>
    <row r="7" spans="1:14" s="3" customFormat="1" x14ac:dyDescent="0.3">
      <c r="B7" s="3" t="s">
        <v>2</v>
      </c>
      <c r="C7" s="8">
        <v>0.42708333333333331</v>
      </c>
      <c r="D7" s="3">
        <v>69.599999999999994</v>
      </c>
      <c r="E7" s="3">
        <v>67.400000000000006</v>
      </c>
      <c r="F7" s="3">
        <v>2.1</v>
      </c>
      <c r="H7" s="3">
        <v>713.72400000000005</v>
      </c>
      <c r="I7" s="3">
        <v>713.96659999999997</v>
      </c>
      <c r="J7" s="3">
        <f t="shared" ref="J7:J11" si="0">I7-H7</f>
        <v>0.24259999999992488</v>
      </c>
    </row>
    <row r="8" spans="1:14" s="3" customFormat="1" x14ac:dyDescent="0.3">
      <c r="B8" s="3" t="s">
        <v>46</v>
      </c>
      <c r="C8" s="8">
        <v>0.5131944444444444</v>
      </c>
      <c r="D8" s="3">
        <v>74.099999999999994</v>
      </c>
      <c r="E8" s="3">
        <v>66.5</v>
      </c>
      <c r="F8" s="3">
        <v>0.2</v>
      </c>
      <c r="H8" s="3">
        <v>727.48360000000002</v>
      </c>
      <c r="I8" s="3">
        <v>727.72590000000002</v>
      </c>
      <c r="J8" s="3">
        <f t="shared" si="0"/>
        <v>0.24230000000000018</v>
      </c>
    </row>
    <row r="9" spans="1:14" s="3" customFormat="1" x14ac:dyDescent="0.3">
      <c r="B9" s="3" t="s">
        <v>42</v>
      </c>
      <c r="C9" s="8">
        <v>0.47222222222222227</v>
      </c>
      <c r="D9" s="3">
        <v>70.099999999999994</v>
      </c>
      <c r="E9" s="3">
        <v>66</v>
      </c>
      <c r="F9" s="3">
        <v>2.7</v>
      </c>
      <c r="H9" s="3">
        <v>772.54899999999998</v>
      </c>
      <c r="I9" s="3">
        <v>772.71090000000004</v>
      </c>
      <c r="J9" s="3">
        <f t="shared" si="0"/>
        <v>0.16190000000005966</v>
      </c>
    </row>
    <row r="10" spans="1:14" s="3" customFormat="1" x14ac:dyDescent="0.3">
      <c r="B10" s="3" t="s">
        <v>43</v>
      </c>
      <c r="C10" s="8">
        <v>0.4909722222222222</v>
      </c>
      <c r="D10" s="3">
        <v>70.099999999999994</v>
      </c>
      <c r="E10" s="3">
        <v>66</v>
      </c>
      <c r="F10" s="3">
        <v>2.7</v>
      </c>
      <c r="H10" s="3">
        <v>943.60599999999999</v>
      </c>
      <c r="I10" s="3">
        <v>943.71029999999996</v>
      </c>
      <c r="J10" s="3">
        <f t="shared" si="0"/>
        <v>0.10429999999996653</v>
      </c>
    </row>
    <row r="11" spans="1:14" s="3" customFormat="1" x14ac:dyDescent="0.3">
      <c r="B11" s="3" t="s">
        <v>44</v>
      </c>
      <c r="C11" s="8">
        <v>0.53333333333333333</v>
      </c>
      <c r="D11" s="3">
        <v>73</v>
      </c>
      <c r="E11" s="3">
        <v>68.900000000000006</v>
      </c>
      <c r="F11" s="3">
        <v>0</v>
      </c>
      <c r="H11" s="3">
        <v>711.60440000000006</v>
      </c>
      <c r="I11" s="3">
        <v>711.31240000000003</v>
      </c>
      <c r="J11" s="3">
        <f t="shared" si="0"/>
        <v>-0.29200000000003001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115</v>
      </c>
      <c r="C15" s="11"/>
      <c r="D15" s="11"/>
      <c r="E15" s="11"/>
      <c r="F15" s="11"/>
      <c r="I15" s="3"/>
      <c r="J15" s="11" t="s">
        <v>116</v>
      </c>
      <c r="K15" s="11"/>
      <c r="L15" s="11"/>
      <c r="M15" s="11"/>
      <c r="N15" s="11"/>
    </row>
    <row r="16" spans="1:14" x14ac:dyDescent="0.3">
      <c r="A16" s="3"/>
      <c r="C16" t="s">
        <v>5</v>
      </c>
      <c r="F16" s="3">
        <v>681.9751</v>
      </c>
      <c r="I16" s="3"/>
      <c r="K16" t="s">
        <v>6</v>
      </c>
      <c r="N16">
        <v>713.73400000000004</v>
      </c>
    </row>
    <row r="17" spans="1:14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4" x14ac:dyDescent="0.3">
      <c r="A18" s="4">
        <v>1.5</v>
      </c>
      <c r="B18" s="4">
        <v>0</v>
      </c>
      <c r="C18" s="4">
        <f>F6</f>
        <v>3.7</v>
      </c>
      <c r="D18" s="4">
        <v>0</v>
      </c>
      <c r="E18" s="4"/>
      <c r="F18" s="4"/>
      <c r="I18" s="4">
        <v>2</v>
      </c>
      <c r="J18" s="4">
        <f>0+J7</f>
        <v>0.24259999999992488</v>
      </c>
      <c r="K18" s="4">
        <f>F7</f>
        <v>2.1</v>
      </c>
      <c r="L18" s="4">
        <v>0</v>
      </c>
      <c r="M18" s="4"/>
      <c r="N18" s="4"/>
    </row>
    <row r="19" spans="1:14" x14ac:dyDescent="0.3">
      <c r="A19" s="4">
        <v>2.5</v>
      </c>
      <c r="B19" s="4">
        <f>0.78+J6</f>
        <v>0.65649999999996456</v>
      </c>
      <c r="C19" s="4">
        <f>F6</f>
        <v>3.7</v>
      </c>
      <c r="D19" s="4">
        <f>(B18+B19)/2</f>
        <v>0.32824999999998228</v>
      </c>
      <c r="E19" s="5">
        <f>(A19-A18)*D19</f>
        <v>0.32824999999998228</v>
      </c>
      <c r="F19" s="6">
        <f t="shared" ref="F19:F28" si="1">C19*E19</f>
        <v>1.2145249999999346</v>
      </c>
      <c r="I19" s="4">
        <v>4</v>
      </c>
      <c r="J19" s="4">
        <f>0.38+J7</f>
        <v>0.62259999999992488</v>
      </c>
      <c r="K19" s="4">
        <f>F7</f>
        <v>2.1</v>
      </c>
      <c r="L19" s="4">
        <f>(J18+J19)/2</f>
        <v>0.43259999999992488</v>
      </c>
      <c r="M19" s="5">
        <f>(I19-I18)*L19</f>
        <v>0.86519999999984976</v>
      </c>
      <c r="N19" s="6">
        <f t="shared" ref="N19:N33" si="2">K19*M19</f>
        <v>1.8169199999996846</v>
      </c>
    </row>
    <row r="20" spans="1:14" x14ac:dyDescent="0.3">
      <c r="A20" s="3">
        <v>3.5</v>
      </c>
      <c r="B20" s="3">
        <f>0.9+J6</f>
        <v>0.77649999999996455</v>
      </c>
      <c r="C20" s="4">
        <f>F6</f>
        <v>3.7</v>
      </c>
      <c r="D20" s="4">
        <f>(B19+B20)/2</f>
        <v>0.71649999999996461</v>
      </c>
      <c r="E20" s="5">
        <f>(A20-A19)*D20</f>
        <v>0.71649999999996461</v>
      </c>
      <c r="F20" s="6">
        <f t="shared" si="1"/>
        <v>2.6510499999998691</v>
      </c>
      <c r="I20" s="3">
        <v>6</v>
      </c>
      <c r="J20" s="3">
        <f>0.64+J7</f>
        <v>0.88259999999992489</v>
      </c>
      <c r="K20" s="4">
        <f>F7</f>
        <v>2.1</v>
      </c>
      <c r="L20" s="4">
        <f>(J19+J20)/2</f>
        <v>0.75259999999992488</v>
      </c>
      <c r="M20" s="5">
        <f t="shared" ref="M20:M33" si="3">(I20-I19)*L20</f>
        <v>1.5051999999998498</v>
      </c>
      <c r="N20" s="6">
        <f t="shared" si="2"/>
        <v>3.1609199999996846</v>
      </c>
    </row>
    <row r="21" spans="1:14" x14ac:dyDescent="0.3">
      <c r="A21" s="3">
        <v>4.5</v>
      </c>
      <c r="B21" s="3">
        <f>0.82+J6</f>
        <v>0.69649999999996448</v>
      </c>
      <c r="C21" s="4">
        <f>F6</f>
        <v>3.7</v>
      </c>
      <c r="D21" s="4">
        <f t="shared" ref="D21:D28" si="4">(B20+B21)/2</f>
        <v>0.73649999999996452</v>
      </c>
      <c r="E21" s="5">
        <f t="shared" ref="E21:E28" si="5">(A21-A20)*D21</f>
        <v>0.73649999999996452</v>
      </c>
      <c r="F21" s="6">
        <f t="shared" si="1"/>
        <v>2.725049999999869</v>
      </c>
      <c r="I21" s="3">
        <v>8</v>
      </c>
      <c r="J21" s="3">
        <f>0.58+J7</f>
        <v>0.82259999999992484</v>
      </c>
      <c r="K21" s="3">
        <f>F7</f>
        <v>2.1</v>
      </c>
      <c r="L21" s="4">
        <f t="shared" ref="L21:L33" si="6">(J20+J21)/2</f>
        <v>0.85259999999992486</v>
      </c>
      <c r="M21" s="5">
        <f t="shared" si="3"/>
        <v>1.7051999999998497</v>
      </c>
      <c r="N21" s="6">
        <f t="shared" si="2"/>
        <v>3.5809199999996846</v>
      </c>
    </row>
    <row r="22" spans="1:14" x14ac:dyDescent="0.3">
      <c r="A22" s="3">
        <v>5.5</v>
      </c>
      <c r="B22" s="3">
        <f>1+J6</f>
        <v>0.87649999999996453</v>
      </c>
      <c r="C22" s="4">
        <f>F6</f>
        <v>3.7</v>
      </c>
      <c r="D22" s="4">
        <f t="shared" si="4"/>
        <v>0.78649999999996445</v>
      </c>
      <c r="E22" s="5">
        <f t="shared" si="5"/>
        <v>0.78649999999996445</v>
      </c>
      <c r="F22" s="6">
        <f t="shared" si="1"/>
        <v>2.9100499999998686</v>
      </c>
      <c r="I22" s="3">
        <v>10</v>
      </c>
      <c r="J22" s="3">
        <f>0.4+J7</f>
        <v>0.6425999999999249</v>
      </c>
      <c r="K22" s="3">
        <f>F7</f>
        <v>2.1</v>
      </c>
      <c r="L22" s="4">
        <f t="shared" si="6"/>
        <v>0.73259999999992487</v>
      </c>
      <c r="M22" s="5">
        <f t="shared" si="3"/>
        <v>1.4651999999998497</v>
      </c>
      <c r="N22" s="6">
        <f t="shared" si="2"/>
        <v>3.0769199999996846</v>
      </c>
    </row>
    <row r="23" spans="1:14" x14ac:dyDescent="0.3">
      <c r="A23" s="3">
        <v>6.5</v>
      </c>
      <c r="B23" s="3">
        <f>1.01+J6</f>
        <v>0.88649999999996454</v>
      </c>
      <c r="C23" s="4">
        <f>F6</f>
        <v>3.7</v>
      </c>
      <c r="D23" s="4">
        <f t="shared" si="4"/>
        <v>0.88149999999996453</v>
      </c>
      <c r="E23" s="5">
        <f t="shared" si="5"/>
        <v>0.88149999999996453</v>
      </c>
      <c r="F23" s="6">
        <f t="shared" si="1"/>
        <v>3.2615499999998687</v>
      </c>
      <c r="I23" s="3">
        <v>12</v>
      </c>
      <c r="J23" s="3">
        <f>0.8+J7</f>
        <v>1.0425999999999249</v>
      </c>
      <c r="K23" s="3">
        <f>F7</f>
        <v>2.1</v>
      </c>
      <c r="L23" s="4">
        <f t="shared" si="6"/>
        <v>0.84259999999992496</v>
      </c>
      <c r="M23" s="5">
        <f t="shared" si="3"/>
        <v>1.6851999999998499</v>
      </c>
      <c r="N23" s="6">
        <f t="shared" si="2"/>
        <v>3.5389199999996852</v>
      </c>
    </row>
    <row r="24" spans="1:14" x14ac:dyDescent="0.3">
      <c r="A24" s="3">
        <v>7.5</v>
      </c>
      <c r="B24" s="3">
        <f>1.22+J6</f>
        <v>1.0964999999999645</v>
      </c>
      <c r="C24" s="4">
        <f>F6</f>
        <v>3.7</v>
      </c>
      <c r="D24" s="4">
        <f t="shared" si="4"/>
        <v>0.99149999999996452</v>
      </c>
      <c r="E24" s="5">
        <f t="shared" si="5"/>
        <v>0.99149999999996452</v>
      </c>
      <c r="F24" s="6">
        <f t="shared" si="1"/>
        <v>3.6685499999998687</v>
      </c>
      <c r="I24" s="3">
        <v>14</v>
      </c>
      <c r="J24" s="3">
        <f>0.7+J7</f>
        <v>0.94259999999992483</v>
      </c>
      <c r="K24" s="3">
        <f>F7</f>
        <v>2.1</v>
      </c>
      <c r="L24" s="4">
        <f t="shared" si="6"/>
        <v>0.99259999999992488</v>
      </c>
      <c r="M24" s="5">
        <f t="shared" si="3"/>
        <v>1.9851999999998498</v>
      </c>
      <c r="N24" s="6">
        <f t="shared" si="2"/>
        <v>4.1689199999996847</v>
      </c>
    </row>
    <row r="25" spans="1:14" x14ac:dyDescent="0.3">
      <c r="A25" s="3">
        <v>8.5</v>
      </c>
      <c r="B25" s="3">
        <f>0.98+J6</f>
        <v>0.85649999999996451</v>
      </c>
      <c r="C25" s="4">
        <f>F6</f>
        <v>3.7</v>
      </c>
      <c r="D25" s="4">
        <f t="shared" si="4"/>
        <v>0.97649999999996451</v>
      </c>
      <c r="E25" s="5">
        <f t="shared" si="5"/>
        <v>0.97649999999996451</v>
      </c>
      <c r="F25" s="6">
        <f t="shared" si="1"/>
        <v>3.6130499999998689</v>
      </c>
      <c r="I25" s="3">
        <v>16</v>
      </c>
      <c r="J25" s="3">
        <f>1+J7</f>
        <v>1.2425999999999249</v>
      </c>
      <c r="K25" s="3">
        <f>F7</f>
        <v>2.1</v>
      </c>
      <c r="L25" s="4">
        <f t="shared" si="6"/>
        <v>1.092599999999925</v>
      </c>
      <c r="M25" s="5">
        <f t="shared" si="3"/>
        <v>2.1851999999998499</v>
      </c>
      <c r="N25" s="6">
        <f t="shared" si="2"/>
        <v>4.5889199999996855</v>
      </c>
    </row>
    <row r="26" spans="1:14" x14ac:dyDescent="0.3">
      <c r="A26" s="3">
        <v>9.5</v>
      </c>
      <c r="B26" s="3">
        <f>0.92+J6</f>
        <v>0.79649999999996457</v>
      </c>
      <c r="C26" s="4">
        <f>F6</f>
        <v>3.7</v>
      </c>
      <c r="D26" s="4">
        <f t="shared" si="4"/>
        <v>0.82649999999996449</v>
      </c>
      <c r="E26" s="5">
        <f t="shared" si="5"/>
        <v>0.82649999999996449</v>
      </c>
      <c r="F26" s="6">
        <f t="shared" si="1"/>
        <v>3.0580499999998687</v>
      </c>
      <c r="I26" s="3">
        <v>18</v>
      </c>
      <c r="J26" s="3">
        <f>2+J7</f>
        <v>2.2425999999999249</v>
      </c>
      <c r="K26" s="3">
        <f>F7</f>
        <v>2.1</v>
      </c>
      <c r="L26" s="4">
        <f t="shared" si="6"/>
        <v>1.7425999999999249</v>
      </c>
      <c r="M26" s="5">
        <f t="shared" si="3"/>
        <v>3.4851999999998498</v>
      </c>
      <c r="N26" s="6">
        <f t="shared" si="2"/>
        <v>7.318919999999685</v>
      </c>
    </row>
    <row r="27" spans="1:14" x14ac:dyDescent="0.3">
      <c r="A27" s="3">
        <v>10.5</v>
      </c>
      <c r="B27" s="3">
        <v>0</v>
      </c>
      <c r="C27" s="4">
        <f>F6</f>
        <v>3.7</v>
      </c>
      <c r="D27" s="4">
        <f t="shared" si="4"/>
        <v>0.39824999999998228</v>
      </c>
      <c r="E27" s="5">
        <f t="shared" si="5"/>
        <v>0.39824999999998228</v>
      </c>
      <c r="F27" s="6">
        <f t="shared" si="1"/>
        <v>1.4735249999999345</v>
      </c>
      <c r="I27" s="3">
        <v>20</v>
      </c>
      <c r="J27" s="3">
        <f>1+J7</f>
        <v>1.2425999999999249</v>
      </c>
      <c r="K27" s="3">
        <f>F7</f>
        <v>2.1</v>
      </c>
      <c r="L27" s="4">
        <f t="shared" si="6"/>
        <v>1.7425999999999249</v>
      </c>
      <c r="M27" s="5">
        <f t="shared" si="3"/>
        <v>3.4851999999998498</v>
      </c>
      <c r="N27" s="6">
        <f t="shared" si="2"/>
        <v>7.318919999999685</v>
      </c>
    </row>
    <row r="28" spans="1:14" x14ac:dyDescent="0.3">
      <c r="A28" s="3">
        <v>12</v>
      </c>
      <c r="B28" s="3">
        <v>0</v>
      </c>
      <c r="C28" s="4">
        <f>F6</f>
        <v>3.7</v>
      </c>
      <c r="D28" s="4">
        <f t="shared" si="4"/>
        <v>0</v>
      </c>
      <c r="E28" s="5">
        <f t="shared" si="5"/>
        <v>0</v>
      </c>
      <c r="F28" s="6">
        <f t="shared" si="1"/>
        <v>0</v>
      </c>
      <c r="I28" s="3">
        <v>22</v>
      </c>
      <c r="J28" s="3">
        <f>1.1+J7</f>
        <v>1.342599999999925</v>
      </c>
      <c r="K28" s="3">
        <f>F7</f>
        <v>2.1</v>
      </c>
      <c r="L28" s="4">
        <f t="shared" si="6"/>
        <v>1.2925999999999249</v>
      </c>
      <c r="M28" s="5">
        <f t="shared" si="3"/>
        <v>2.5851999999998498</v>
      </c>
      <c r="N28" s="6">
        <f t="shared" si="2"/>
        <v>5.4289199999996853</v>
      </c>
    </row>
    <row r="29" spans="1:14" x14ac:dyDescent="0.3">
      <c r="A29" s="3"/>
      <c r="B29" s="3"/>
      <c r="C29" s="3"/>
      <c r="E29" t="s">
        <v>13</v>
      </c>
      <c r="F29" s="6">
        <f>SUM(F19:F28)</f>
        <v>24.575399999998954</v>
      </c>
      <c r="I29" s="3">
        <v>24</v>
      </c>
      <c r="J29" s="3">
        <f>1+J7</f>
        <v>1.2425999999999249</v>
      </c>
      <c r="K29" s="3">
        <f>F7</f>
        <v>2.1</v>
      </c>
      <c r="L29" s="4">
        <f t="shared" si="6"/>
        <v>1.2925999999999249</v>
      </c>
      <c r="M29" s="5">
        <f t="shared" si="3"/>
        <v>2.5851999999998498</v>
      </c>
      <c r="N29" s="6">
        <f t="shared" si="2"/>
        <v>5.4289199999996853</v>
      </c>
    </row>
    <row r="30" spans="1:14" x14ac:dyDescent="0.3">
      <c r="A30" s="3"/>
      <c r="B30" s="3"/>
      <c r="C30" s="3"/>
      <c r="E30" t="s">
        <v>14</v>
      </c>
      <c r="F30">
        <f>D6</f>
        <v>68.900000000000006</v>
      </c>
      <c r="I30" s="3">
        <v>26</v>
      </c>
      <c r="J30" s="3">
        <f>0.96+J7</f>
        <v>1.2025999999999248</v>
      </c>
      <c r="K30" s="3">
        <f>F7</f>
        <v>2.1</v>
      </c>
      <c r="L30" s="4">
        <f t="shared" si="6"/>
        <v>1.2225999999999249</v>
      </c>
      <c r="M30" s="5">
        <f t="shared" si="3"/>
        <v>2.4451999999998497</v>
      </c>
      <c r="N30" s="6">
        <f t="shared" si="2"/>
        <v>5.1349199999996848</v>
      </c>
    </row>
    <row r="31" spans="1:14" x14ac:dyDescent="0.3">
      <c r="A31" s="3"/>
      <c r="B31" s="3"/>
      <c r="C31" s="3"/>
      <c r="E31" t="s">
        <v>15</v>
      </c>
      <c r="F31">
        <f>E6</f>
        <v>66.5</v>
      </c>
      <c r="I31" s="3">
        <v>28</v>
      </c>
      <c r="J31" s="3">
        <f>0.6+J7</f>
        <v>0.84259999999992485</v>
      </c>
      <c r="K31" s="3">
        <f>F7</f>
        <v>2.1</v>
      </c>
      <c r="L31" s="4">
        <f t="shared" si="6"/>
        <v>1.0225999999999249</v>
      </c>
      <c r="M31" s="5">
        <f t="shared" si="3"/>
        <v>2.0451999999998498</v>
      </c>
      <c r="N31" s="6">
        <f t="shared" si="2"/>
        <v>4.294919999999685</v>
      </c>
    </row>
    <row r="32" spans="1:14" x14ac:dyDescent="0.3">
      <c r="A32" s="3"/>
      <c r="B32" s="3"/>
      <c r="C32" s="3"/>
      <c r="I32" s="3">
        <v>30</v>
      </c>
      <c r="J32" s="3">
        <f>0.3+J7</f>
        <v>0.54259999999992492</v>
      </c>
      <c r="K32" s="3">
        <f>F7</f>
        <v>2.1</v>
      </c>
      <c r="L32" s="4">
        <f t="shared" si="6"/>
        <v>0.69259999999992483</v>
      </c>
      <c r="M32" s="5">
        <f t="shared" si="3"/>
        <v>1.3851999999998497</v>
      </c>
      <c r="N32" s="6">
        <f t="shared" si="2"/>
        <v>2.9089199999996844</v>
      </c>
    </row>
    <row r="33" spans="1:14" x14ac:dyDescent="0.3">
      <c r="A33" s="3"/>
      <c r="B33" s="3"/>
      <c r="C33" s="3"/>
      <c r="I33" s="3">
        <v>31</v>
      </c>
      <c r="J33" s="3">
        <f>0+J7</f>
        <v>0.24259999999992488</v>
      </c>
      <c r="K33" s="3">
        <f>F7</f>
        <v>2.1</v>
      </c>
      <c r="L33" s="4">
        <f t="shared" si="6"/>
        <v>0.3925999999999249</v>
      </c>
      <c r="M33" s="5">
        <f t="shared" si="3"/>
        <v>0.3925999999999249</v>
      </c>
      <c r="N33" s="6">
        <f t="shared" si="2"/>
        <v>0.82445999999984232</v>
      </c>
    </row>
    <row r="34" spans="1:14" x14ac:dyDescent="0.3">
      <c r="A34" s="3"/>
      <c r="B34" s="3"/>
      <c r="C34" s="3"/>
      <c r="M34" t="s">
        <v>13</v>
      </c>
      <c r="N34" s="6">
        <f>SUM(N19:N33)</f>
        <v>62.591339999995434</v>
      </c>
    </row>
    <row r="35" spans="1:14" x14ac:dyDescent="0.3">
      <c r="A35" s="3"/>
      <c r="B35" s="3"/>
      <c r="C35" s="3"/>
      <c r="M35" t="s">
        <v>14</v>
      </c>
      <c r="N35">
        <f>D7</f>
        <v>69.599999999999994</v>
      </c>
    </row>
    <row r="36" spans="1:14" x14ac:dyDescent="0.3">
      <c r="A36" s="3"/>
      <c r="B36" s="3"/>
      <c r="C36" s="3"/>
      <c r="M36" t="s">
        <v>15</v>
      </c>
      <c r="N36">
        <f>E7</f>
        <v>67.400000000000006</v>
      </c>
    </row>
    <row r="37" spans="1:14" x14ac:dyDescent="0.3">
      <c r="A37" s="3"/>
      <c r="B37" s="3"/>
      <c r="C37" s="3"/>
    </row>
    <row r="38" spans="1:14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4" x14ac:dyDescent="0.3">
      <c r="A39" s="3"/>
      <c r="B39" s="11" t="s">
        <v>117</v>
      </c>
      <c r="C39" s="11"/>
      <c r="D39" s="11"/>
      <c r="E39" s="11"/>
      <c r="F39" s="11"/>
      <c r="I39" s="3"/>
      <c r="J39" s="11" t="s">
        <v>118</v>
      </c>
      <c r="K39" s="11"/>
      <c r="L39" s="11"/>
      <c r="M39" s="11"/>
      <c r="N39" s="11"/>
    </row>
    <row r="40" spans="1:14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4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4" x14ac:dyDescent="0.3">
      <c r="A42" s="4">
        <v>2</v>
      </c>
      <c r="B42" s="4">
        <f>0.5+J8</f>
        <v>0.74230000000000018</v>
      </c>
      <c r="C42" s="4">
        <v>0.2</v>
      </c>
      <c r="D42" s="4">
        <f>(0+B42)/2</f>
        <v>0.37115000000000009</v>
      </c>
      <c r="E42" s="5">
        <f>(A42-0)*D42</f>
        <v>0.74230000000000018</v>
      </c>
      <c r="F42" s="6">
        <f t="shared" ref="F42:F55" si="7">C42*E42</f>
        <v>0.14846000000000004</v>
      </c>
      <c r="I42" s="4">
        <v>3</v>
      </c>
      <c r="J42" s="4">
        <v>0</v>
      </c>
      <c r="K42" s="4">
        <v>2.7</v>
      </c>
      <c r="L42" s="4">
        <v>0</v>
      </c>
      <c r="M42" s="4"/>
      <c r="N42" s="4"/>
    </row>
    <row r="43" spans="1:14" x14ac:dyDescent="0.3">
      <c r="A43" s="4">
        <v>6</v>
      </c>
      <c r="B43" s="4">
        <f>0.5+J8</f>
        <v>0.74230000000000018</v>
      </c>
      <c r="C43" s="4">
        <v>0.2</v>
      </c>
      <c r="D43" s="4">
        <f>(B42+B43)/2</f>
        <v>0.74230000000000018</v>
      </c>
      <c r="E43" s="5">
        <f>(A43-A42)*D43</f>
        <v>2.9692000000000007</v>
      </c>
      <c r="F43" s="6">
        <f t="shared" si="7"/>
        <v>0.59384000000000015</v>
      </c>
      <c r="I43" s="4">
        <v>7</v>
      </c>
      <c r="J43" s="4">
        <f>1.6+J9</f>
        <v>1.7619000000000598</v>
      </c>
      <c r="K43" s="4">
        <v>2.7</v>
      </c>
      <c r="L43" s="4">
        <f>(J42+J43)/2</f>
        <v>0.88095000000002988</v>
      </c>
      <c r="M43" s="5">
        <f>(I43-I42)*L43</f>
        <v>3.5238000000001195</v>
      </c>
      <c r="N43" s="6">
        <f t="shared" ref="N43:N51" si="8">K43*M43</f>
        <v>9.5142600000003235</v>
      </c>
    </row>
    <row r="44" spans="1:14" x14ac:dyDescent="0.3">
      <c r="A44" s="3">
        <v>10</v>
      </c>
      <c r="B44" s="3">
        <f>0.76+J8</f>
        <v>1.0023000000000002</v>
      </c>
      <c r="C44" s="4">
        <v>0.2</v>
      </c>
      <c r="D44" s="4">
        <f>(B43+B44)/2</f>
        <v>0.87230000000000019</v>
      </c>
      <c r="E44" s="5">
        <f t="shared" ref="E44:E55" si="9">(A44-A43)*D44</f>
        <v>3.4892000000000007</v>
      </c>
      <c r="F44" s="6">
        <f t="shared" si="7"/>
        <v>0.69784000000000024</v>
      </c>
      <c r="I44" s="3">
        <v>10</v>
      </c>
      <c r="J44" s="3">
        <f>2.28+J9</f>
        <v>2.4419000000000595</v>
      </c>
      <c r="K44" s="4">
        <v>2.7</v>
      </c>
      <c r="L44" s="4">
        <f>(J43+J44)/2</f>
        <v>2.1019000000000596</v>
      </c>
      <c r="M44" s="5">
        <f>(I44-I43)*L44</f>
        <v>6.3057000000001793</v>
      </c>
      <c r="N44" s="6">
        <f t="shared" si="8"/>
        <v>17.025390000000485</v>
      </c>
    </row>
    <row r="45" spans="1:14" x14ac:dyDescent="0.3">
      <c r="A45" s="3">
        <v>14</v>
      </c>
      <c r="B45" s="3">
        <f>1+J8</f>
        <v>1.2423000000000002</v>
      </c>
      <c r="C45" s="4">
        <v>0.2</v>
      </c>
      <c r="D45" s="4">
        <f t="shared" ref="D45:D55" si="10">(B44+B45)/2</f>
        <v>1.1223000000000001</v>
      </c>
      <c r="E45" s="5">
        <f t="shared" si="9"/>
        <v>4.4892000000000003</v>
      </c>
      <c r="F45" s="6">
        <f t="shared" si="7"/>
        <v>0.89784000000000008</v>
      </c>
      <c r="I45" s="3">
        <v>13</v>
      </c>
      <c r="J45" s="3">
        <f>2.12+J9</f>
        <v>2.2819000000000598</v>
      </c>
      <c r="K45" s="4">
        <v>2.7</v>
      </c>
      <c r="L45" s="4">
        <f t="shared" ref="L45:L51" si="11">(J44+J45)/2</f>
        <v>2.3619000000000598</v>
      </c>
      <c r="M45" s="5">
        <f t="shared" ref="M45:M51" si="12">(I45-I44)*L45</f>
        <v>7.0857000000001795</v>
      </c>
      <c r="N45" s="6">
        <f t="shared" si="8"/>
        <v>19.131390000000486</v>
      </c>
    </row>
    <row r="46" spans="1:14" x14ac:dyDescent="0.3">
      <c r="A46" s="3">
        <v>18</v>
      </c>
      <c r="B46" s="3">
        <f>1.06+J8</f>
        <v>1.3023000000000002</v>
      </c>
      <c r="C46" s="4">
        <v>0.2</v>
      </c>
      <c r="D46" s="4">
        <f t="shared" si="10"/>
        <v>1.2723000000000002</v>
      </c>
      <c r="E46" s="5">
        <f t="shared" si="9"/>
        <v>5.0892000000000008</v>
      </c>
      <c r="F46" s="6">
        <f t="shared" si="7"/>
        <v>1.0178400000000003</v>
      </c>
      <c r="I46" s="3">
        <v>16</v>
      </c>
      <c r="J46" s="3">
        <f>1.6+J9</f>
        <v>1.7619000000000598</v>
      </c>
      <c r="K46" s="4">
        <v>2.7</v>
      </c>
      <c r="L46" s="4">
        <f t="shared" si="11"/>
        <v>2.02190000000006</v>
      </c>
      <c r="M46" s="5">
        <f t="shared" si="12"/>
        <v>6.0657000000001799</v>
      </c>
      <c r="N46" s="6">
        <f t="shared" si="8"/>
        <v>16.377390000000489</v>
      </c>
    </row>
    <row r="47" spans="1:14" x14ac:dyDescent="0.3">
      <c r="A47" s="3">
        <v>22</v>
      </c>
      <c r="B47" s="3">
        <f>0.82+J8</f>
        <v>1.0623</v>
      </c>
      <c r="C47" s="4">
        <v>0.2</v>
      </c>
      <c r="D47" s="4">
        <f t="shared" si="10"/>
        <v>1.1823000000000001</v>
      </c>
      <c r="E47" s="5">
        <f t="shared" si="9"/>
        <v>4.7292000000000005</v>
      </c>
      <c r="F47" s="6">
        <f t="shared" si="7"/>
        <v>0.94584000000000013</v>
      </c>
      <c r="I47" s="3">
        <v>19</v>
      </c>
      <c r="J47" s="3">
        <f>1.5+J9</f>
        <v>1.6619000000000597</v>
      </c>
      <c r="K47" s="4">
        <v>2.7</v>
      </c>
      <c r="L47" s="4">
        <f t="shared" si="11"/>
        <v>1.7119000000000597</v>
      </c>
      <c r="M47" s="5">
        <f t="shared" si="12"/>
        <v>5.1357000000001793</v>
      </c>
      <c r="N47" s="6">
        <f t="shared" si="8"/>
        <v>13.866390000000486</v>
      </c>
    </row>
    <row r="48" spans="1:14" x14ac:dyDescent="0.3">
      <c r="A48" s="3">
        <v>26</v>
      </c>
      <c r="B48" s="3">
        <f>0.76+J8</f>
        <v>1.0023000000000002</v>
      </c>
      <c r="C48" s="4">
        <v>0.2</v>
      </c>
      <c r="D48" s="4">
        <f t="shared" si="10"/>
        <v>1.0323000000000002</v>
      </c>
      <c r="E48" s="5">
        <f t="shared" si="9"/>
        <v>4.1292000000000009</v>
      </c>
      <c r="F48" s="6">
        <f t="shared" si="7"/>
        <v>0.82584000000000024</v>
      </c>
      <c r="I48" s="3">
        <v>22</v>
      </c>
      <c r="J48" s="3">
        <f>1.5+J9</f>
        <v>1.6619000000000597</v>
      </c>
      <c r="K48" s="4">
        <v>2.7</v>
      </c>
      <c r="L48" s="4">
        <f t="shared" si="11"/>
        <v>1.6619000000000597</v>
      </c>
      <c r="M48" s="5">
        <f t="shared" si="12"/>
        <v>4.985700000000179</v>
      </c>
      <c r="N48" s="6">
        <f t="shared" si="8"/>
        <v>13.461390000000485</v>
      </c>
    </row>
    <row r="49" spans="1:14" x14ac:dyDescent="0.3">
      <c r="A49" s="3">
        <v>30</v>
      </c>
      <c r="B49" s="3">
        <f>0.96+J8</f>
        <v>1.2023000000000001</v>
      </c>
      <c r="C49" s="4">
        <v>0.2</v>
      </c>
      <c r="D49" s="4">
        <f t="shared" si="10"/>
        <v>1.1023000000000001</v>
      </c>
      <c r="E49" s="5">
        <f t="shared" si="9"/>
        <v>4.4092000000000002</v>
      </c>
      <c r="F49" s="6">
        <f t="shared" si="7"/>
        <v>0.88184000000000007</v>
      </c>
      <c r="I49" s="3">
        <v>25</v>
      </c>
      <c r="J49" s="3">
        <f>1.4+J9</f>
        <v>1.5619000000000596</v>
      </c>
      <c r="K49" s="4">
        <v>2.7</v>
      </c>
      <c r="L49" s="4">
        <f t="shared" si="11"/>
        <v>1.6119000000000596</v>
      </c>
      <c r="M49" s="5">
        <f t="shared" si="12"/>
        <v>4.8357000000001786</v>
      </c>
      <c r="N49" s="6">
        <f t="shared" si="8"/>
        <v>13.056390000000484</v>
      </c>
    </row>
    <row r="50" spans="1:14" x14ac:dyDescent="0.3">
      <c r="A50" s="3">
        <v>34</v>
      </c>
      <c r="B50" s="3">
        <f>0.9+J8</f>
        <v>1.1423000000000001</v>
      </c>
      <c r="C50" s="4">
        <v>0.2</v>
      </c>
      <c r="D50" s="4">
        <f t="shared" si="10"/>
        <v>1.1723000000000001</v>
      </c>
      <c r="E50" s="5">
        <f t="shared" si="9"/>
        <v>4.6892000000000005</v>
      </c>
      <c r="F50" s="6">
        <f t="shared" si="7"/>
        <v>0.93784000000000012</v>
      </c>
      <c r="I50" s="3">
        <v>28</v>
      </c>
      <c r="J50" s="3">
        <f>1.1+J9</f>
        <v>1.2619000000000598</v>
      </c>
      <c r="K50" s="4">
        <v>2.7</v>
      </c>
      <c r="L50" s="4">
        <f t="shared" si="11"/>
        <v>1.4119000000000597</v>
      </c>
      <c r="M50" s="5">
        <f t="shared" si="12"/>
        <v>4.235700000000179</v>
      </c>
      <c r="N50" s="6">
        <f t="shared" si="8"/>
        <v>11.436390000000484</v>
      </c>
    </row>
    <row r="51" spans="1:14" x14ac:dyDescent="0.3">
      <c r="A51" s="3">
        <v>38</v>
      </c>
      <c r="B51" s="3">
        <f>1+J8</f>
        <v>1.2423000000000002</v>
      </c>
      <c r="C51" s="4">
        <v>0.2</v>
      </c>
      <c r="D51" s="4">
        <f t="shared" si="10"/>
        <v>1.1923000000000001</v>
      </c>
      <c r="E51" s="5">
        <f t="shared" si="9"/>
        <v>4.7692000000000005</v>
      </c>
      <c r="F51" s="6">
        <f t="shared" si="7"/>
        <v>0.95384000000000013</v>
      </c>
      <c r="I51" s="3">
        <v>31</v>
      </c>
      <c r="J51" s="3">
        <f>0.4+J9</f>
        <v>0.56190000000005969</v>
      </c>
      <c r="K51" s="4">
        <v>2.7</v>
      </c>
      <c r="L51" s="4">
        <f t="shared" si="11"/>
        <v>0.91190000000005966</v>
      </c>
      <c r="M51" s="5">
        <f t="shared" si="12"/>
        <v>2.735700000000179</v>
      </c>
      <c r="N51" s="6">
        <f t="shared" si="8"/>
        <v>7.3863900000004836</v>
      </c>
    </row>
    <row r="52" spans="1:14" x14ac:dyDescent="0.3">
      <c r="A52" s="3">
        <v>42</v>
      </c>
      <c r="B52" s="3">
        <f>1.04+J8</f>
        <v>1.2823000000000002</v>
      </c>
      <c r="C52" s="4">
        <v>0.2</v>
      </c>
      <c r="D52" s="4">
        <f t="shared" si="10"/>
        <v>1.2623000000000002</v>
      </c>
      <c r="E52" s="5">
        <f t="shared" si="9"/>
        <v>5.0492000000000008</v>
      </c>
      <c r="F52" s="6">
        <f t="shared" si="7"/>
        <v>1.0098400000000003</v>
      </c>
      <c r="I52" s="3"/>
      <c r="J52" s="3"/>
      <c r="K52" s="3"/>
      <c r="L52" s="4"/>
      <c r="M52" t="s">
        <v>13</v>
      </c>
      <c r="N52" s="6">
        <f>SUM(N43:N51)</f>
        <v>121.25538000000419</v>
      </c>
    </row>
    <row r="53" spans="1:14" x14ac:dyDescent="0.3">
      <c r="A53" s="3">
        <v>46</v>
      </c>
      <c r="B53" s="3">
        <f>1+J8</f>
        <v>1.2423000000000002</v>
      </c>
      <c r="C53" s="4">
        <v>0.2</v>
      </c>
      <c r="D53" s="4">
        <f t="shared" si="10"/>
        <v>1.2623000000000002</v>
      </c>
      <c r="E53" s="5">
        <f t="shared" si="9"/>
        <v>5.0492000000000008</v>
      </c>
      <c r="F53" s="6">
        <f t="shared" si="7"/>
        <v>1.0098400000000003</v>
      </c>
      <c r="I53" s="3"/>
      <c r="J53" s="3"/>
      <c r="K53" s="3"/>
      <c r="L53" s="4"/>
      <c r="M53" t="s">
        <v>14</v>
      </c>
      <c r="N53">
        <f>D9</f>
        <v>70.099999999999994</v>
      </c>
    </row>
    <row r="54" spans="1:14" x14ac:dyDescent="0.3">
      <c r="A54" s="3">
        <v>50</v>
      </c>
      <c r="B54" s="3">
        <f>0.78+J8</f>
        <v>1.0223000000000002</v>
      </c>
      <c r="C54" s="4">
        <v>0.2</v>
      </c>
      <c r="D54" s="4">
        <f t="shared" si="10"/>
        <v>1.1323000000000003</v>
      </c>
      <c r="E54" s="5">
        <f t="shared" si="9"/>
        <v>4.5292000000000012</v>
      </c>
      <c r="F54" s="6">
        <f t="shared" si="7"/>
        <v>0.90584000000000031</v>
      </c>
      <c r="I54" s="3"/>
      <c r="J54" s="3"/>
      <c r="K54" s="3"/>
      <c r="L54" s="4"/>
      <c r="M54" t="s">
        <v>15</v>
      </c>
      <c r="N54">
        <f>E9</f>
        <v>66</v>
      </c>
    </row>
    <row r="55" spans="1:14" x14ac:dyDescent="0.3">
      <c r="A55" s="3">
        <v>54</v>
      </c>
      <c r="B55" s="3">
        <f>0+J8</f>
        <v>0.24230000000000018</v>
      </c>
      <c r="C55" s="4">
        <v>0.2</v>
      </c>
      <c r="D55" s="4">
        <f t="shared" si="10"/>
        <v>0.6323000000000002</v>
      </c>
      <c r="E55" s="5">
        <f t="shared" si="9"/>
        <v>2.5292000000000008</v>
      </c>
      <c r="F55" s="6">
        <f t="shared" si="7"/>
        <v>0.50584000000000018</v>
      </c>
      <c r="I55" s="3"/>
      <c r="J55" s="3"/>
      <c r="K55" s="3"/>
      <c r="L55" s="4"/>
    </row>
    <row r="56" spans="1:14" x14ac:dyDescent="0.3">
      <c r="E56" t="s">
        <v>13</v>
      </c>
      <c r="F56" s="6">
        <f>SUM(F42:F55)</f>
        <v>11.332380000000004</v>
      </c>
      <c r="N56" s="6"/>
    </row>
    <row r="57" spans="1:14" x14ac:dyDescent="0.3">
      <c r="E57" t="s">
        <v>14</v>
      </c>
      <c r="F57">
        <f>D8</f>
        <v>74.099999999999994</v>
      </c>
    </row>
    <row r="58" spans="1:14" x14ac:dyDescent="0.3">
      <c r="E58" t="s">
        <v>15</v>
      </c>
      <c r="F58">
        <f>E8</f>
        <v>66.5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119</v>
      </c>
      <c r="C61" s="11"/>
      <c r="D61" s="11"/>
      <c r="E61" s="11"/>
      <c r="F61" s="11"/>
      <c r="I61" s="3"/>
      <c r="J61" s="11" t="s">
        <v>120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x14ac:dyDescent="0.3">
      <c r="A64" s="4">
        <v>2</v>
      </c>
      <c r="B64" s="4">
        <f>0.7+J10</f>
        <v>0.80429999999996649</v>
      </c>
      <c r="C64" s="3">
        <v>2.7</v>
      </c>
      <c r="D64" s="4">
        <f>(0+B64)/2</f>
        <v>0.40214999999998324</v>
      </c>
      <c r="E64" s="5">
        <f>(A64-0)*D64</f>
        <v>0.80429999999996649</v>
      </c>
      <c r="F64" s="6">
        <f t="shared" ref="F64:F74" si="13">C64*E64</f>
        <v>2.1716099999999097</v>
      </c>
      <c r="I64" s="4">
        <v>5</v>
      </c>
      <c r="J64" s="4">
        <v>0</v>
      </c>
      <c r="K64" s="4">
        <v>0</v>
      </c>
      <c r="L64" s="4">
        <f>(0+J64)/2</f>
        <v>0</v>
      </c>
      <c r="M64" s="5">
        <f>(I64-0)*L64</f>
        <v>0</v>
      </c>
      <c r="N64" s="6">
        <f t="shared" ref="N64:N72" si="14">K64*M64</f>
        <v>0</v>
      </c>
    </row>
    <row r="65" spans="1:14" x14ac:dyDescent="0.3">
      <c r="A65" s="4">
        <v>4</v>
      </c>
      <c r="B65" s="4">
        <f>0.75+J10</f>
        <v>0.85429999999996653</v>
      </c>
      <c r="C65" s="3">
        <v>2.7</v>
      </c>
      <c r="D65" s="4">
        <f>(B64+B65)/2</f>
        <v>0.82929999999996651</v>
      </c>
      <c r="E65" s="5">
        <f>(A65-A64)*D65</f>
        <v>1.658599999999933</v>
      </c>
      <c r="F65" s="6">
        <f t="shared" si="13"/>
        <v>4.4782199999998191</v>
      </c>
      <c r="I65" s="4">
        <v>7</v>
      </c>
      <c r="J65" s="4">
        <f>0.74+J11</f>
        <v>0.44799999999996998</v>
      </c>
      <c r="K65" s="4">
        <v>0</v>
      </c>
      <c r="L65" s="4">
        <f>(J64+J65)/2</f>
        <v>0.22399999999998499</v>
      </c>
      <c r="M65" s="5">
        <f>(I65-I64)*L65</f>
        <v>0.44799999999996998</v>
      </c>
      <c r="N65" s="6">
        <f t="shared" si="14"/>
        <v>0</v>
      </c>
    </row>
    <row r="66" spans="1:14" x14ac:dyDescent="0.3">
      <c r="A66" s="3">
        <v>6</v>
      </c>
      <c r="B66" s="3">
        <f>1.1+J10</f>
        <v>1.2042999999999666</v>
      </c>
      <c r="C66" s="3">
        <v>2.7</v>
      </c>
      <c r="D66" s="4">
        <f>(B65+B66)/2</f>
        <v>1.0292999999999666</v>
      </c>
      <c r="E66" s="5">
        <f t="shared" ref="E66:E74" si="15">(A66-A65)*D66</f>
        <v>2.0585999999999332</v>
      </c>
      <c r="F66" s="6">
        <f t="shared" si="13"/>
        <v>5.5582199999998201</v>
      </c>
      <c r="I66" s="3">
        <v>9</v>
      </c>
      <c r="J66" s="3">
        <f>1.24+J11</f>
        <v>0.94799999999996998</v>
      </c>
      <c r="K66" s="4">
        <v>0</v>
      </c>
      <c r="L66" s="4">
        <f>(J65+J66)/2</f>
        <v>0.69799999999996998</v>
      </c>
      <c r="M66" s="5">
        <f t="shared" ref="M66:M72" si="16">(I66-I65)*L66</f>
        <v>1.39599999999994</v>
      </c>
      <c r="N66" s="6">
        <f t="shared" si="14"/>
        <v>0</v>
      </c>
    </row>
    <row r="67" spans="1:14" x14ac:dyDescent="0.3">
      <c r="A67" s="3">
        <v>8</v>
      </c>
      <c r="B67" s="3">
        <f>0.9+J10</f>
        <v>1.0042999999999664</v>
      </c>
      <c r="C67" s="3">
        <v>2.7</v>
      </c>
      <c r="D67" s="4">
        <f t="shared" ref="D67:D74" si="17">(B66+B67)/2</f>
        <v>1.1042999999999665</v>
      </c>
      <c r="E67" s="5">
        <f t="shared" si="15"/>
        <v>2.2085999999999331</v>
      </c>
      <c r="F67" s="6">
        <f t="shared" si="13"/>
        <v>5.9632199999998194</v>
      </c>
      <c r="I67" s="3">
        <v>11</v>
      </c>
      <c r="J67" s="3">
        <f>1.38+J11</f>
        <v>1.0879999999999699</v>
      </c>
      <c r="K67" s="4">
        <v>0</v>
      </c>
      <c r="L67" s="4">
        <f t="shared" ref="L67:L72" si="18">(J66+J67)/2</f>
        <v>1.01799999999997</v>
      </c>
      <c r="M67" s="5">
        <f t="shared" si="16"/>
        <v>2.0359999999999401</v>
      </c>
      <c r="N67" s="6">
        <f t="shared" si="14"/>
        <v>0</v>
      </c>
    </row>
    <row r="68" spans="1:14" x14ac:dyDescent="0.3">
      <c r="A68" s="3">
        <v>10</v>
      </c>
      <c r="B68" s="3">
        <f>0.76+J10</f>
        <v>0.86429999999996654</v>
      </c>
      <c r="C68" s="3">
        <v>2.7</v>
      </c>
      <c r="D68" s="4">
        <f t="shared" si="17"/>
        <v>0.93429999999996649</v>
      </c>
      <c r="E68" s="5">
        <f t="shared" si="15"/>
        <v>1.868599999999933</v>
      </c>
      <c r="F68" s="6">
        <f t="shared" si="13"/>
        <v>5.0452199999998193</v>
      </c>
      <c r="I68" s="3">
        <v>13</v>
      </c>
      <c r="J68" s="3">
        <f>1.36+J11</f>
        <v>1.0679999999999701</v>
      </c>
      <c r="K68" s="4">
        <v>0</v>
      </c>
      <c r="L68" s="4">
        <f t="shared" si="18"/>
        <v>1.0779999999999701</v>
      </c>
      <c r="M68" s="5">
        <f t="shared" si="16"/>
        <v>2.1559999999999402</v>
      </c>
      <c r="N68" s="6">
        <f t="shared" si="14"/>
        <v>0</v>
      </c>
    </row>
    <row r="69" spans="1:14" x14ac:dyDescent="0.3">
      <c r="A69" s="3">
        <v>12</v>
      </c>
      <c r="B69" s="3">
        <f>0.5+J10</f>
        <v>0.60429999999996653</v>
      </c>
      <c r="C69" s="3">
        <v>2.7</v>
      </c>
      <c r="D69" s="4">
        <f t="shared" si="17"/>
        <v>0.73429999999996654</v>
      </c>
      <c r="E69" s="5">
        <f t="shared" si="15"/>
        <v>1.4685999999999331</v>
      </c>
      <c r="F69" s="6">
        <f t="shared" si="13"/>
        <v>3.9652199999998197</v>
      </c>
      <c r="I69" s="3">
        <v>15</v>
      </c>
      <c r="J69" s="3">
        <f>1.36+J11</f>
        <v>1.0679999999999701</v>
      </c>
      <c r="K69" s="4">
        <v>0</v>
      </c>
      <c r="L69" s="4">
        <f t="shared" si="18"/>
        <v>1.0679999999999701</v>
      </c>
      <c r="M69" s="5">
        <f t="shared" si="16"/>
        <v>2.1359999999999402</v>
      </c>
      <c r="N69" s="6">
        <f t="shared" si="14"/>
        <v>0</v>
      </c>
    </row>
    <row r="70" spans="1:14" x14ac:dyDescent="0.3">
      <c r="A70" s="3">
        <v>14</v>
      </c>
      <c r="B70" s="3">
        <f>0.5+J10</f>
        <v>0.60429999999996653</v>
      </c>
      <c r="C70" s="3">
        <v>2.7</v>
      </c>
      <c r="D70" s="4">
        <f t="shared" si="17"/>
        <v>0.60429999999996653</v>
      </c>
      <c r="E70" s="5">
        <f t="shared" si="15"/>
        <v>1.2085999999999331</v>
      </c>
      <c r="F70" s="6">
        <f t="shared" si="13"/>
        <v>3.2632199999998193</v>
      </c>
      <c r="I70" s="3">
        <v>17</v>
      </c>
      <c r="J70" s="3">
        <f>1.32+J11</f>
        <v>1.02799999999997</v>
      </c>
      <c r="K70" s="4">
        <v>0</v>
      </c>
      <c r="L70" s="4">
        <f t="shared" si="18"/>
        <v>1.0479999999999701</v>
      </c>
      <c r="M70" s="5">
        <f t="shared" si="16"/>
        <v>2.0959999999999401</v>
      </c>
      <c r="N70" s="6">
        <f t="shared" si="14"/>
        <v>0</v>
      </c>
    </row>
    <row r="71" spans="1:14" x14ac:dyDescent="0.3">
      <c r="A71" s="3">
        <v>16</v>
      </c>
      <c r="B71" s="3">
        <f>0.36+J10</f>
        <v>0.46429999999996652</v>
      </c>
      <c r="C71" s="3">
        <v>2.7</v>
      </c>
      <c r="D71" s="4">
        <f t="shared" si="17"/>
        <v>0.53429999999996647</v>
      </c>
      <c r="E71" s="5">
        <f t="shared" si="15"/>
        <v>1.0685999999999329</v>
      </c>
      <c r="F71" s="6">
        <f t="shared" si="13"/>
        <v>2.8852199999998192</v>
      </c>
      <c r="I71" s="3">
        <v>19</v>
      </c>
      <c r="J71" s="3">
        <f>0.52+J11</f>
        <v>0.22799999999997</v>
      </c>
      <c r="K71" s="4">
        <v>0</v>
      </c>
      <c r="L71" s="4">
        <f t="shared" si="18"/>
        <v>0.62799999999997003</v>
      </c>
      <c r="M71" s="5">
        <f t="shared" si="16"/>
        <v>1.2559999999999401</v>
      </c>
      <c r="N71" s="6">
        <f t="shared" si="14"/>
        <v>0</v>
      </c>
    </row>
    <row r="72" spans="1:14" x14ac:dyDescent="0.3">
      <c r="A72" s="3">
        <v>18</v>
      </c>
      <c r="B72" s="3">
        <f>0.42+J10</f>
        <v>0.52429999999996646</v>
      </c>
      <c r="C72" s="3">
        <v>2.7</v>
      </c>
      <c r="D72" s="4">
        <f t="shared" si="17"/>
        <v>0.49429999999996649</v>
      </c>
      <c r="E72" s="5">
        <f t="shared" si="15"/>
        <v>0.98859999999993298</v>
      </c>
      <c r="F72" s="6">
        <f t="shared" si="13"/>
        <v>2.6692199999998194</v>
      </c>
      <c r="I72" s="3">
        <v>20.5</v>
      </c>
      <c r="J72" s="3">
        <v>0</v>
      </c>
      <c r="K72" s="4">
        <v>0</v>
      </c>
      <c r="L72" s="4">
        <f t="shared" si="18"/>
        <v>0.113999999999985</v>
      </c>
      <c r="M72" s="5">
        <f t="shared" si="16"/>
        <v>0.1709999999999775</v>
      </c>
      <c r="N72" s="6">
        <f t="shared" si="14"/>
        <v>0</v>
      </c>
    </row>
    <row r="73" spans="1:14" x14ac:dyDescent="0.3">
      <c r="A73" s="3">
        <v>20</v>
      </c>
      <c r="B73" s="3">
        <f>0.26+J10</f>
        <v>0.36429999999996654</v>
      </c>
      <c r="C73" s="3">
        <v>2.7</v>
      </c>
      <c r="D73" s="4">
        <f t="shared" si="17"/>
        <v>0.4442999999999665</v>
      </c>
      <c r="E73" s="5">
        <f t="shared" si="15"/>
        <v>0.888599999999933</v>
      </c>
      <c r="F73" s="6">
        <f t="shared" si="13"/>
        <v>2.3992199999998194</v>
      </c>
      <c r="I73" s="3"/>
      <c r="J73" s="3"/>
      <c r="K73" s="3"/>
      <c r="L73" s="4"/>
      <c r="M73" t="s">
        <v>13</v>
      </c>
      <c r="N73" s="6" t="s">
        <v>94</v>
      </c>
    </row>
    <row r="74" spans="1:14" x14ac:dyDescent="0.3">
      <c r="A74" s="3">
        <v>22</v>
      </c>
      <c r="B74" s="3">
        <f>0+J10</f>
        <v>0.10429999999996653</v>
      </c>
      <c r="C74" s="3">
        <v>2.7</v>
      </c>
      <c r="D74" s="4">
        <f t="shared" si="17"/>
        <v>0.23429999999996654</v>
      </c>
      <c r="E74" s="5">
        <f t="shared" si="15"/>
        <v>0.46859999999993307</v>
      </c>
      <c r="F74" s="6">
        <f t="shared" si="13"/>
        <v>1.2652199999998193</v>
      </c>
      <c r="I74" s="3"/>
      <c r="J74" s="3"/>
      <c r="K74" s="3"/>
      <c r="L74" s="4"/>
      <c r="M74" t="s">
        <v>14</v>
      </c>
      <c r="N74">
        <f>D11</f>
        <v>73</v>
      </c>
    </row>
    <row r="75" spans="1:14" x14ac:dyDescent="0.3">
      <c r="C75" s="3"/>
      <c r="E75" t="s">
        <v>13</v>
      </c>
      <c r="F75" s="6">
        <f>SUM(F64:F74)</f>
        <v>39.663809999998108</v>
      </c>
      <c r="M75" t="s">
        <v>15</v>
      </c>
      <c r="N75">
        <f>E11</f>
        <v>68.900000000000006</v>
      </c>
    </row>
    <row r="76" spans="1:14" x14ac:dyDescent="0.3">
      <c r="E76" t="s">
        <v>14</v>
      </c>
      <c r="F76">
        <f>D10</f>
        <v>70.099999999999994</v>
      </c>
    </row>
    <row r="77" spans="1:14" x14ac:dyDescent="0.3">
      <c r="E77" t="s">
        <v>15</v>
      </c>
      <c r="F77">
        <f>E10</f>
        <v>66</v>
      </c>
    </row>
  </sheetData>
  <mergeCells count="13">
    <mergeCell ref="B39:F39"/>
    <mergeCell ref="J39:N39"/>
    <mergeCell ref="B60:F60"/>
    <mergeCell ref="J60:N60"/>
    <mergeCell ref="B61:F61"/>
    <mergeCell ref="J61:N61"/>
    <mergeCell ref="B38:F38"/>
    <mergeCell ref="J38:N38"/>
    <mergeCell ref="D1:K1"/>
    <mergeCell ref="D2:K2"/>
    <mergeCell ref="J14:N14"/>
    <mergeCell ref="B15:F15"/>
    <mergeCell ref="J15:N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354F-9B5A-415E-A23E-6E2D2FFD2F99}">
  <dimension ref="A1:N77"/>
  <sheetViews>
    <sheetView topLeftCell="A38" workbookViewId="0">
      <selection activeCell="J42" sqref="J42:N51"/>
    </sheetView>
  </sheetViews>
  <sheetFormatPr defaultRowHeight="14.4" x14ac:dyDescent="0.3"/>
  <cols>
    <col min="2" max="2" width="11.21875" customWidth="1"/>
    <col min="8" max="8" width="12.21875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121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72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4" t="s">
        <v>122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0.375</v>
      </c>
      <c r="D6" s="3">
        <v>69.5</v>
      </c>
      <c r="E6" s="3">
        <v>61.5</v>
      </c>
      <c r="F6" s="3">
        <v>2.5</v>
      </c>
      <c r="H6" s="3">
        <v>681.9751</v>
      </c>
      <c r="I6" s="3">
        <v>682.12599999999998</v>
      </c>
      <c r="J6" s="3">
        <f>I6-H6</f>
        <v>0.15089999999997872</v>
      </c>
    </row>
    <row r="7" spans="1:14" s="3" customFormat="1" x14ac:dyDescent="0.3">
      <c r="B7" s="3" t="s">
        <v>2</v>
      </c>
      <c r="C7" s="8">
        <v>0.39930555555555558</v>
      </c>
      <c r="D7" s="3">
        <v>69.400000000000006</v>
      </c>
      <c r="E7" s="3">
        <v>61.6</v>
      </c>
      <c r="F7" s="3">
        <v>1.7</v>
      </c>
      <c r="H7" s="3">
        <v>713.72400000000005</v>
      </c>
      <c r="I7" s="3">
        <v>713.88</v>
      </c>
      <c r="J7" s="3">
        <f t="shared" ref="J7:J11" si="0">I7-H7</f>
        <v>0.15599999999994907</v>
      </c>
    </row>
    <row r="8" spans="1:14" s="3" customFormat="1" x14ac:dyDescent="0.3">
      <c r="B8" s="3" t="s">
        <v>46</v>
      </c>
      <c r="C8" s="8">
        <v>0.47916666666666669</v>
      </c>
      <c r="D8" s="3">
        <v>78.599999999999994</v>
      </c>
      <c r="E8" s="3">
        <v>61.5</v>
      </c>
      <c r="F8" s="3">
        <v>2.5</v>
      </c>
      <c r="H8" s="3">
        <v>727.48360000000002</v>
      </c>
      <c r="I8" s="3">
        <v>727.93100000000004</v>
      </c>
      <c r="J8" s="3">
        <f t="shared" si="0"/>
        <v>0.44740000000001601</v>
      </c>
    </row>
    <row r="9" spans="1:14" s="3" customFormat="1" x14ac:dyDescent="0.3">
      <c r="B9" s="3" t="s">
        <v>42</v>
      </c>
      <c r="C9" s="8">
        <v>0.44097222222222227</v>
      </c>
      <c r="D9" s="3">
        <v>77.099999999999994</v>
      </c>
      <c r="E9" s="3">
        <v>59.7</v>
      </c>
      <c r="F9" s="3">
        <v>1.5</v>
      </c>
      <c r="H9" s="3">
        <v>772.54899999999998</v>
      </c>
      <c r="I9" s="3">
        <v>772.88959999999997</v>
      </c>
      <c r="J9" s="3">
        <f t="shared" si="0"/>
        <v>0.34059999999999491</v>
      </c>
    </row>
    <row r="10" spans="1:14" s="3" customFormat="1" x14ac:dyDescent="0.3">
      <c r="B10" s="3" t="s">
        <v>43</v>
      </c>
      <c r="C10" s="8">
        <v>0.45833333333333331</v>
      </c>
      <c r="D10" s="3">
        <v>67.099999999999994</v>
      </c>
      <c r="E10" s="3">
        <v>61.5</v>
      </c>
      <c r="F10" s="3">
        <v>0</v>
      </c>
      <c r="H10" s="3">
        <v>943.60599999999999</v>
      </c>
      <c r="I10" s="3">
        <v>943.5838</v>
      </c>
      <c r="J10" s="3">
        <f t="shared" si="0"/>
        <v>-2.2199999999997999E-2</v>
      </c>
    </row>
    <row r="11" spans="1:14" s="3" customFormat="1" x14ac:dyDescent="0.3">
      <c r="B11" s="3" t="s">
        <v>44</v>
      </c>
      <c r="C11" s="8">
        <v>0.50347222222222221</v>
      </c>
      <c r="D11" s="3">
        <v>73.5</v>
      </c>
      <c r="E11" s="3">
        <v>63.8</v>
      </c>
      <c r="F11" s="3">
        <v>0</v>
      </c>
      <c r="H11" s="3">
        <v>711.60440000000006</v>
      </c>
      <c r="I11" s="3">
        <v>711.75840000000005</v>
      </c>
      <c r="J11" s="3">
        <f t="shared" si="0"/>
        <v>0.15399999999999636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123</v>
      </c>
      <c r="C15" s="11"/>
      <c r="D15" s="11"/>
      <c r="E15" s="11"/>
      <c r="F15" s="11"/>
      <c r="I15" s="3"/>
      <c r="J15" s="11" t="s">
        <v>124</v>
      </c>
      <c r="K15" s="11"/>
      <c r="L15" s="11"/>
      <c r="M15" s="11"/>
      <c r="N15" s="11"/>
    </row>
    <row r="16" spans="1:14" x14ac:dyDescent="0.3">
      <c r="A16" s="3"/>
      <c r="C16" t="s">
        <v>5</v>
      </c>
      <c r="I16" s="3"/>
      <c r="K16" t="s">
        <v>6</v>
      </c>
      <c r="N16">
        <v>713.73400000000004</v>
      </c>
    </row>
    <row r="17" spans="1:14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4" x14ac:dyDescent="0.3">
      <c r="A18" s="4">
        <v>1.5</v>
      </c>
      <c r="B18" s="4">
        <f>0+J6</f>
        <v>0.15089999999997872</v>
      </c>
      <c r="C18" s="4">
        <f>F6</f>
        <v>2.5</v>
      </c>
      <c r="D18" s="4">
        <v>0</v>
      </c>
      <c r="E18" s="4"/>
      <c r="F18" s="4"/>
      <c r="I18" s="4">
        <v>2</v>
      </c>
      <c r="J18" s="4">
        <f>0+J7</f>
        <v>0.15599999999994907</v>
      </c>
      <c r="K18" s="4">
        <f>F7</f>
        <v>1.7</v>
      </c>
      <c r="L18" s="4">
        <v>0</v>
      </c>
      <c r="M18" s="4"/>
      <c r="N18" s="4"/>
    </row>
    <row r="19" spans="1:14" x14ac:dyDescent="0.3">
      <c r="A19" s="4">
        <v>2.5</v>
      </c>
      <c r="B19" s="4">
        <f>0.78+J6</f>
        <v>0.93089999999997874</v>
      </c>
      <c r="C19" s="4">
        <f>F6</f>
        <v>2.5</v>
      </c>
      <c r="D19" s="4">
        <f>(B18+B19)/2</f>
        <v>0.54089999999997873</v>
      </c>
      <c r="E19" s="5">
        <f>(A19-A18)*D19</f>
        <v>0.54089999999997873</v>
      </c>
      <c r="F19" s="6">
        <f t="shared" ref="F19:F28" si="1">C19*E19</f>
        <v>1.3522499999999469</v>
      </c>
      <c r="I19" s="4">
        <v>4</v>
      </c>
      <c r="J19" s="4">
        <f>0.38+J7</f>
        <v>0.53599999999994907</v>
      </c>
      <c r="K19" s="4">
        <f>F7</f>
        <v>1.7</v>
      </c>
      <c r="L19" s="4">
        <f>(J18+J19)/2</f>
        <v>0.34599999999994907</v>
      </c>
      <c r="M19" s="5">
        <f>(I19-I18)*L19</f>
        <v>0.69199999999989814</v>
      </c>
      <c r="N19" s="6">
        <f t="shared" ref="N19:N33" si="2">K19*M19</f>
        <v>1.1763999999998269</v>
      </c>
    </row>
    <row r="20" spans="1:14" x14ac:dyDescent="0.3">
      <c r="A20" s="3">
        <v>3.5</v>
      </c>
      <c r="B20" s="3">
        <f>0.9+J6</f>
        <v>1.0508999999999786</v>
      </c>
      <c r="C20" s="4">
        <f>F6</f>
        <v>2.5</v>
      </c>
      <c r="D20" s="4">
        <f>(B19+B20)/2</f>
        <v>0.99089999999997869</v>
      </c>
      <c r="E20" s="5">
        <f>(A20-A19)*D20</f>
        <v>0.99089999999997869</v>
      </c>
      <c r="F20" s="6">
        <f t="shared" si="1"/>
        <v>2.4772499999999469</v>
      </c>
      <c r="I20" s="3">
        <v>6</v>
      </c>
      <c r="J20" s="3">
        <f>0.64+J7</f>
        <v>0.79599999999994908</v>
      </c>
      <c r="K20" s="4">
        <f>F7</f>
        <v>1.7</v>
      </c>
      <c r="L20" s="4">
        <f>(J19+J20)/2</f>
        <v>0.66599999999994908</v>
      </c>
      <c r="M20" s="5">
        <f t="shared" ref="M20:M33" si="3">(I20-I19)*L20</f>
        <v>1.3319999999998982</v>
      </c>
      <c r="N20" s="6">
        <f t="shared" si="2"/>
        <v>2.264399999999827</v>
      </c>
    </row>
    <row r="21" spans="1:14" x14ac:dyDescent="0.3">
      <c r="A21" s="3">
        <v>4.5</v>
      </c>
      <c r="B21" s="3">
        <f>0.82+J6</f>
        <v>0.97089999999997867</v>
      </c>
      <c r="C21" s="4">
        <f>F6</f>
        <v>2.5</v>
      </c>
      <c r="D21" s="4">
        <f t="shared" ref="D21:D28" si="4">(B20+B21)/2</f>
        <v>1.0108999999999786</v>
      </c>
      <c r="E21" s="5">
        <f t="shared" ref="E21:E28" si="5">(A21-A20)*D21</f>
        <v>1.0108999999999786</v>
      </c>
      <c r="F21" s="6">
        <f t="shared" si="1"/>
        <v>2.5272499999999463</v>
      </c>
      <c r="I21" s="3">
        <v>8</v>
      </c>
      <c r="J21" s="3">
        <f>0.58+J7</f>
        <v>0.73599999999994903</v>
      </c>
      <c r="K21" s="3">
        <f>F7</f>
        <v>1.7</v>
      </c>
      <c r="L21" s="4">
        <f t="shared" ref="L21:L33" si="6">(J20+J21)/2</f>
        <v>0.76599999999994905</v>
      </c>
      <c r="M21" s="5">
        <f t="shared" si="3"/>
        <v>1.5319999999998981</v>
      </c>
      <c r="N21" s="6">
        <f t="shared" si="2"/>
        <v>2.6043999999998269</v>
      </c>
    </row>
    <row r="22" spans="1:14" x14ac:dyDescent="0.3">
      <c r="A22" s="3">
        <v>5.5</v>
      </c>
      <c r="B22" s="3">
        <f>1+J6</f>
        <v>1.1508999999999787</v>
      </c>
      <c r="C22" s="4">
        <f>F6</f>
        <v>2.5</v>
      </c>
      <c r="D22" s="4">
        <f t="shared" si="4"/>
        <v>1.0608999999999786</v>
      </c>
      <c r="E22" s="5">
        <f t="shared" si="5"/>
        <v>1.0608999999999786</v>
      </c>
      <c r="F22" s="6">
        <f t="shared" si="1"/>
        <v>2.6522499999999467</v>
      </c>
      <c r="I22" s="3">
        <v>10</v>
      </c>
      <c r="J22" s="3">
        <f>0.4+J7</f>
        <v>0.55599999999994909</v>
      </c>
      <c r="K22" s="3">
        <f>F7</f>
        <v>1.7</v>
      </c>
      <c r="L22" s="4">
        <f t="shared" si="6"/>
        <v>0.64599999999994906</v>
      </c>
      <c r="M22" s="5">
        <f t="shared" si="3"/>
        <v>1.2919999999998981</v>
      </c>
      <c r="N22" s="6">
        <f t="shared" si="2"/>
        <v>2.1963999999998269</v>
      </c>
    </row>
    <row r="23" spans="1:14" x14ac:dyDescent="0.3">
      <c r="A23" s="3">
        <v>6.5</v>
      </c>
      <c r="B23" s="3">
        <f>1.01+J6</f>
        <v>1.1608999999999787</v>
      </c>
      <c r="C23" s="4">
        <f>F6</f>
        <v>2.5</v>
      </c>
      <c r="D23" s="4">
        <f t="shared" si="4"/>
        <v>1.1558999999999786</v>
      </c>
      <c r="E23" s="5">
        <f t="shared" si="5"/>
        <v>1.1558999999999786</v>
      </c>
      <c r="F23" s="6">
        <f t="shared" si="1"/>
        <v>2.8897499999999465</v>
      </c>
      <c r="I23" s="3">
        <v>12</v>
      </c>
      <c r="J23" s="3">
        <f>0.8+J7</f>
        <v>0.95599999999994911</v>
      </c>
      <c r="K23" s="3">
        <f>F7</f>
        <v>1.7</v>
      </c>
      <c r="L23" s="4">
        <f t="shared" si="6"/>
        <v>0.75599999999994916</v>
      </c>
      <c r="M23" s="5">
        <f t="shared" si="3"/>
        <v>1.5119999999998983</v>
      </c>
      <c r="N23" s="6">
        <f t="shared" si="2"/>
        <v>2.570399999999827</v>
      </c>
    </row>
    <row r="24" spans="1:14" x14ac:dyDescent="0.3">
      <c r="A24" s="3">
        <v>7.5</v>
      </c>
      <c r="B24" s="3">
        <f>1.22+J6</f>
        <v>1.3708999999999787</v>
      </c>
      <c r="C24" s="4">
        <f>F6</f>
        <v>2.5</v>
      </c>
      <c r="D24" s="4">
        <f t="shared" si="4"/>
        <v>1.2658999999999787</v>
      </c>
      <c r="E24" s="5">
        <f t="shared" si="5"/>
        <v>1.2658999999999787</v>
      </c>
      <c r="F24" s="6">
        <f t="shared" si="1"/>
        <v>3.1647499999999469</v>
      </c>
      <c r="I24" s="3">
        <v>14</v>
      </c>
      <c r="J24" s="3">
        <f>0.7+J7</f>
        <v>0.85599999999994902</v>
      </c>
      <c r="K24" s="3">
        <f>F7</f>
        <v>1.7</v>
      </c>
      <c r="L24" s="4">
        <f t="shared" si="6"/>
        <v>0.90599999999994907</v>
      </c>
      <c r="M24" s="5">
        <f t="shared" si="3"/>
        <v>1.8119999999998981</v>
      </c>
      <c r="N24" s="6">
        <f t="shared" si="2"/>
        <v>3.0803999999998268</v>
      </c>
    </row>
    <row r="25" spans="1:14" x14ac:dyDescent="0.3">
      <c r="A25" s="3">
        <v>8.5</v>
      </c>
      <c r="B25" s="3">
        <f>0.98+J6</f>
        <v>1.1308999999999787</v>
      </c>
      <c r="C25" s="4">
        <f>F6</f>
        <v>2.5</v>
      </c>
      <c r="D25" s="4">
        <f t="shared" si="4"/>
        <v>1.2508999999999788</v>
      </c>
      <c r="E25" s="5">
        <f t="shared" si="5"/>
        <v>1.2508999999999788</v>
      </c>
      <c r="F25" s="6">
        <f t="shared" si="1"/>
        <v>3.1272499999999468</v>
      </c>
      <c r="I25" s="3">
        <v>16</v>
      </c>
      <c r="J25" s="3">
        <f>1+J7</f>
        <v>1.1559999999999491</v>
      </c>
      <c r="K25" s="3">
        <f>F7</f>
        <v>1.7</v>
      </c>
      <c r="L25" s="4">
        <f t="shared" si="6"/>
        <v>1.0059999999999492</v>
      </c>
      <c r="M25" s="5">
        <f t="shared" si="3"/>
        <v>2.0119999999998983</v>
      </c>
      <c r="N25" s="6">
        <f t="shared" si="2"/>
        <v>3.4203999999998271</v>
      </c>
    </row>
    <row r="26" spans="1:14" x14ac:dyDescent="0.3">
      <c r="A26" s="3">
        <v>9.5</v>
      </c>
      <c r="B26" s="3">
        <f>0.92+J6</f>
        <v>1.0708999999999786</v>
      </c>
      <c r="C26" s="4">
        <f>F6</f>
        <v>2.5</v>
      </c>
      <c r="D26" s="4">
        <f t="shared" si="4"/>
        <v>1.1008999999999787</v>
      </c>
      <c r="E26" s="5">
        <f t="shared" si="5"/>
        <v>1.1008999999999787</v>
      </c>
      <c r="F26" s="6">
        <f t="shared" si="1"/>
        <v>2.7522499999999468</v>
      </c>
      <c r="I26" s="3">
        <v>18</v>
      </c>
      <c r="J26" s="3">
        <f>2+J7</f>
        <v>2.1559999999999491</v>
      </c>
      <c r="K26" s="3">
        <f>F7</f>
        <v>1.7</v>
      </c>
      <c r="L26" s="4">
        <f t="shared" si="6"/>
        <v>1.6559999999999491</v>
      </c>
      <c r="M26" s="5">
        <f t="shared" si="3"/>
        <v>3.3119999999998981</v>
      </c>
      <c r="N26" s="6">
        <f t="shared" si="2"/>
        <v>5.6303999999998267</v>
      </c>
    </row>
    <row r="27" spans="1:14" x14ac:dyDescent="0.3">
      <c r="A27" s="3">
        <v>10.5</v>
      </c>
      <c r="B27" s="3">
        <f>0+J6</f>
        <v>0.15089999999997872</v>
      </c>
      <c r="C27" s="4">
        <f>F6</f>
        <v>2.5</v>
      </c>
      <c r="D27" s="4">
        <f t="shared" si="4"/>
        <v>0.61089999999997868</v>
      </c>
      <c r="E27" s="5">
        <f t="shared" si="5"/>
        <v>0.61089999999997868</v>
      </c>
      <c r="F27" s="6">
        <f t="shared" si="1"/>
        <v>1.5272499999999467</v>
      </c>
      <c r="I27" s="3">
        <v>20</v>
      </c>
      <c r="J27" s="3">
        <f>1+J7</f>
        <v>1.1559999999999491</v>
      </c>
      <c r="K27" s="3">
        <f>F7</f>
        <v>1.7</v>
      </c>
      <c r="L27" s="4">
        <f t="shared" si="6"/>
        <v>1.6559999999999491</v>
      </c>
      <c r="M27" s="5">
        <f t="shared" si="3"/>
        <v>3.3119999999998981</v>
      </c>
      <c r="N27" s="6">
        <f t="shared" si="2"/>
        <v>5.6303999999998267</v>
      </c>
    </row>
    <row r="28" spans="1:14" x14ac:dyDescent="0.3">
      <c r="A28" s="3">
        <v>12</v>
      </c>
      <c r="B28" s="3">
        <f>0+J6</f>
        <v>0.15089999999997872</v>
      </c>
      <c r="C28" s="4">
        <f>F6</f>
        <v>2.5</v>
      </c>
      <c r="D28" s="4">
        <f t="shared" si="4"/>
        <v>0.15089999999997872</v>
      </c>
      <c r="E28" s="5">
        <f t="shared" si="5"/>
        <v>0.22634999999996808</v>
      </c>
      <c r="F28" s="6">
        <f t="shared" si="1"/>
        <v>0.56587499999992019</v>
      </c>
      <c r="I28" s="3">
        <v>22</v>
      </c>
      <c r="J28" s="3">
        <f>1.1+J7</f>
        <v>1.2559999999999492</v>
      </c>
      <c r="K28" s="3">
        <f>F7</f>
        <v>1.7</v>
      </c>
      <c r="L28" s="4">
        <f t="shared" si="6"/>
        <v>1.2059999999999491</v>
      </c>
      <c r="M28" s="5">
        <f t="shared" si="3"/>
        <v>2.4119999999998982</v>
      </c>
      <c r="N28" s="6">
        <f t="shared" si="2"/>
        <v>4.1003999999998273</v>
      </c>
    </row>
    <row r="29" spans="1:14" x14ac:dyDescent="0.3">
      <c r="A29" s="3"/>
      <c r="B29" s="3"/>
      <c r="C29" s="3"/>
      <c r="E29" t="s">
        <v>13</v>
      </c>
      <c r="F29" s="6">
        <f>SUM(F19:F28)</f>
        <v>23.036124999999437</v>
      </c>
      <c r="I29" s="3">
        <v>24</v>
      </c>
      <c r="J29" s="3">
        <f>1+J7</f>
        <v>1.1559999999999491</v>
      </c>
      <c r="K29" s="3">
        <f>F7</f>
        <v>1.7</v>
      </c>
      <c r="L29" s="4">
        <f t="shared" si="6"/>
        <v>1.2059999999999491</v>
      </c>
      <c r="M29" s="5">
        <f t="shared" si="3"/>
        <v>2.4119999999998982</v>
      </c>
      <c r="N29" s="6">
        <f t="shared" si="2"/>
        <v>4.1003999999998273</v>
      </c>
    </row>
    <row r="30" spans="1:14" x14ac:dyDescent="0.3">
      <c r="A30" s="3"/>
      <c r="B30" s="3"/>
      <c r="C30" s="3"/>
      <c r="E30" t="s">
        <v>14</v>
      </c>
      <c r="F30">
        <f>D6</f>
        <v>69.5</v>
      </c>
      <c r="I30" s="3">
        <v>26</v>
      </c>
      <c r="J30" s="3">
        <f>0.96+J7</f>
        <v>1.115999999999949</v>
      </c>
      <c r="K30" s="3">
        <f>F7</f>
        <v>1.7</v>
      </c>
      <c r="L30" s="4">
        <f t="shared" si="6"/>
        <v>1.1359999999999491</v>
      </c>
      <c r="M30" s="5">
        <f t="shared" si="3"/>
        <v>2.2719999999998981</v>
      </c>
      <c r="N30" s="6">
        <f t="shared" si="2"/>
        <v>3.8623999999998269</v>
      </c>
    </row>
    <row r="31" spans="1:14" x14ac:dyDescent="0.3">
      <c r="A31" s="3"/>
      <c r="B31" s="3"/>
      <c r="C31" s="3"/>
      <c r="E31" t="s">
        <v>15</v>
      </c>
      <c r="F31">
        <f>E6</f>
        <v>61.5</v>
      </c>
      <c r="I31" s="3">
        <v>28</v>
      </c>
      <c r="J31" s="3">
        <f>0.6+J7</f>
        <v>0.75599999999994905</v>
      </c>
      <c r="K31" s="3">
        <f>F7</f>
        <v>1.7</v>
      </c>
      <c r="L31" s="4">
        <f t="shared" si="6"/>
        <v>0.93599999999994909</v>
      </c>
      <c r="M31" s="5">
        <f t="shared" si="3"/>
        <v>1.8719999999998982</v>
      </c>
      <c r="N31" s="6">
        <f t="shared" si="2"/>
        <v>3.1823999999998267</v>
      </c>
    </row>
    <row r="32" spans="1:14" x14ac:dyDescent="0.3">
      <c r="A32" s="3"/>
      <c r="B32" s="3"/>
      <c r="C32" s="3"/>
      <c r="I32" s="3">
        <v>30</v>
      </c>
      <c r="J32" s="3">
        <f>0.3+J7</f>
        <v>0.45599999999994906</v>
      </c>
      <c r="K32" s="3">
        <f>F7</f>
        <v>1.7</v>
      </c>
      <c r="L32" s="4">
        <f t="shared" si="6"/>
        <v>0.60599999999994902</v>
      </c>
      <c r="M32" s="5">
        <f t="shared" si="3"/>
        <v>1.211999999999898</v>
      </c>
      <c r="N32" s="6">
        <f t="shared" si="2"/>
        <v>2.0603999999998268</v>
      </c>
    </row>
    <row r="33" spans="1:14" x14ac:dyDescent="0.3">
      <c r="A33" s="3"/>
      <c r="B33" s="3"/>
      <c r="C33" s="3"/>
      <c r="I33" s="3">
        <v>31</v>
      </c>
      <c r="J33" s="3">
        <f>0+J7</f>
        <v>0.15599999999994907</v>
      </c>
      <c r="K33" s="3">
        <f>F7</f>
        <v>1.7</v>
      </c>
      <c r="L33" s="4">
        <f t="shared" si="6"/>
        <v>0.30599999999994909</v>
      </c>
      <c r="M33" s="5">
        <f t="shared" si="3"/>
        <v>0.30599999999994909</v>
      </c>
      <c r="N33" s="6">
        <f t="shared" si="2"/>
        <v>0.5201999999999134</v>
      </c>
    </row>
    <row r="34" spans="1:14" x14ac:dyDescent="0.3">
      <c r="A34" s="3"/>
      <c r="B34" s="3"/>
      <c r="C34" s="3"/>
      <c r="M34" t="s">
        <v>13</v>
      </c>
      <c r="N34" s="6">
        <f>SUM(N19:N33)</f>
        <v>46.399799999997491</v>
      </c>
    </row>
    <row r="35" spans="1:14" x14ac:dyDescent="0.3">
      <c r="A35" s="3"/>
      <c r="B35" s="3"/>
      <c r="C35" s="3"/>
      <c r="M35" t="s">
        <v>14</v>
      </c>
      <c r="N35">
        <f>D7</f>
        <v>69.400000000000006</v>
      </c>
    </row>
    <row r="36" spans="1:14" x14ac:dyDescent="0.3">
      <c r="A36" s="3"/>
      <c r="B36" s="3"/>
      <c r="C36" s="3"/>
      <c r="M36" t="s">
        <v>15</v>
      </c>
      <c r="N36">
        <f>E7</f>
        <v>61.6</v>
      </c>
    </row>
    <row r="37" spans="1:14" x14ac:dyDescent="0.3">
      <c r="A37" s="3"/>
      <c r="B37" s="3"/>
      <c r="C37" s="3"/>
    </row>
    <row r="38" spans="1:14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4" x14ac:dyDescent="0.3">
      <c r="A39" s="3"/>
      <c r="B39" s="11" t="s">
        <v>125</v>
      </c>
      <c r="C39" s="11"/>
      <c r="D39" s="11"/>
      <c r="E39" s="11"/>
      <c r="F39" s="11"/>
      <c r="I39" s="3"/>
      <c r="J39" s="11" t="s">
        <v>126</v>
      </c>
      <c r="K39" s="11"/>
      <c r="L39" s="11"/>
      <c r="M39" s="11"/>
      <c r="N39" s="11"/>
    </row>
    <row r="40" spans="1:14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4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4" x14ac:dyDescent="0.3">
      <c r="A42" s="4">
        <v>2</v>
      </c>
      <c r="B42" s="4">
        <f>0.5+J8</f>
        <v>0.94740000000001601</v>
      </c>
      <c r="C42" s="4">
        <v>2.5</v>
      </c>
      <c r="D42" s="4">
        <f>(0+B42)/2</f>
        <v>0.473700000000008</v>
      </c>
      <c r="E42" s="5">
        <f>(A42-0)*D42</f>
        <v>0.94740000000001601</v>
      </c>
      <c r="F42" s="6">
        <f t="shared" ref="F42:F55" si="7">C42*E42</f>
        <v>2.36850000000004</v>
      </c>
      <c r="I42" s="4">
        <v>3</v>
      </c>
      <c r="J42" s="4">
        <v>0</v>
      </c>
      <c r="K42" s="4">
        <v>1.5</v>
      </c>
      <c r="L42" s="4">
        <f>(0+J42)/2</f>
        <v>0</v>
      </c>
      <c r="M42" s="5">
        <f>(I42-0)*L42</f>
        <v>0</v>
      </c>
      <c r="N42" s="6">
        <f t="shared" ref="N42:N51" si="8">K42*M42</f>
        <v>0</v>
      </c>
    </row>
    <row r="43" spans="1:14" x14ac:dyDescent="0.3">
      <c r="A43" s="4">
        <v>6</v>
      </c>
      <c r="B43" s="4">
        <f>0.5+J8</f>
        <v>0.94740000000001601</v>
      </c>
      <c r="C43" s="4">
        <v>2.5</v>
      </c>
      <c r="D43" s="4">
        <f>(B42+B43)/2</f>
        <v>0.94740000000001601</v>
      </c>
      <c r="E43" s="5">
        <f>(A43-A42)*D43</f>
        <v>3.789600000000064</v>
      </c>
      <c r="F43" s="6">
        <f t="shared" si="7"/>
        <v>9.4740000000001601</v>
      </c>
      <c r="I43" s="4">
        <v>7</v>
      </c>
      <c r="J43" s="4">
        <f>1.6+J9</f>
        <v>1.940599999999995</v>
      </c>
      <c r="K43" s="4">
        <v>1.5</v>
      </c>
      <c r="L43" s="4">
        <f>(J42+J43)/2</f>
        <v>0.9702999999999975</v>
      </c>
      <c r="M43" s="5">
        <f>(I43-I42)*L43</f>
        <v>3.88119999999999</v>
      </c>
      <c r="N43" s="6">
        <f t="shared" si="8"/>
        <v>5.8217999999999854</v>
      </c>
    </row>
    <row r="44" spans="1:14" x14ac:dyDescent="0.3">
      <c r="A44" s="3">
        <v>10</v>
      </c>
      <c r="B44" s="3">
        <f>0.76+J8</f>
        <v>1.207400000000016</v>
      </c>
      <c r="C44" s="4">
        <v>2.5</v>
      </c>
      <c r="D44" s="4">
        <f>(B43+B44)/2</f>
        <v>1.0774000000000159</v>
      </c>
      <c r="E44" s="5">
        <f t="shared" ref="E44:E55" si="9">(A44-A43)*D44</f>
        <v>4.3096000000000636</v>
      </c>
      <c r="F44" s="6">
        <f t="shared" si="7"/>
        <v>10.774000000000159</v>
      </c>
      <c r="I44" s="3">
        <v>10</v>
      </c>
      <c r="J44" s="3">
        <f>2.28+J9</f>
        <v>2.6205999999999947</v>
      </c>
      <c r="K44" s="4">
        <v>1.5</v>
      </c>
      <c r="L44" s="4">
        <f>(J43+J44)/2</f>
        <v>2.2805999999999949</v>
      </c>
      <c r="M44" s="5">
        <f t="shared" ref="M44:M51" si="10">(I44-I43)*L44</f>
        <v>6.841799999999985</v>
      </c>
      <c r="N44" s="6">
        <f t="shared" si="8"/>
        <v>10.262699999999978</v>
      </c>
    </row>
    <row r="45" spans="1:14" x14ac:dyDescent="0.3">
      <c r="A45" s="3">
        <v>14</v>
      </c>
      <c r="B45" s="3">
        <f>1+J8</f>
        <v>1.447400000000016</v>
      </c>
      <c r="C45" s="4">
        <v>2.5</v>
      </c>
      <c r="D45" s="4">
        <f t="shared" ref="D45:D55" si="11">(B44+B45)/2</f>
        <v>1.3274000000000159</v>
      </c>
      <c r="E45" s="5">
        <f t="shared" si="9"/>
        <v>5.3096000000000636</v>
      </c>
      <c r="F45" s="6">
        <f t="shared" si="7"/>
        <v>13.274000000000159</v>
      </c>
      <c r="I45" s="3">
        <v>13</v>
      </c>
      <c r="J45" s="3">
        <f>2.12+J9</f>
        <v>2.460599999999995</v>
      </c>
      <c r="K45" s="4">
        <v>1.5</v>
      </c>
      <c r="L45" s="4">
        <f t="shared" ref="L45:L51" si="12">(J44+J45)/2</f>
        <v>2.5405999999999951</v>
      </c>
      <c r="M45" s="5">
        <f t="shared" si="10"/>
        <v>7.6217999999999853</v>
      </c>
      <c r="N45" s="6">
        <f t="shared" si="8"/>
        <v>11.432699999999977</v>
      </c>
    </row>
    <row r="46" spans="1:14" x14ac:dyDescent="0.3">
      <c r="A46" s="3">
        <v>18</v>
      </c>
      <c r="B46" s="3">
        <f>1.06+J8</f>
        <v>1.5074000000000161</v>
      </c>
      <c r="C46" s="4">
        <v>2.5</v>
      </c>
      <c r="D46" s="4">
        <f t="shared" si="11"/>
        <v>1.477400000000016</v>
      </c>
      <c r="E46" s="5">
        <f t="shared" si="9"/>
        <v>5.9096000000000641</v>
      </c>
      <c r="F46" s="6">
        <f t="shared" si="7"/>
        <v>14.774000000000161</v>
      </c>
      <c r="I46" s="3">
        <v>16</v>
      </c>
      <c r="J46" s="3">
        <f>1.6+J9</f>
        <v>1.940599999999995</v>
      </c>
      <c r="K46" s="4">
        <v>1.5</v>
      </c>
      <c r="L46" s="4">
        <f t="shared" si="12"/>
        <v>2.2005999999999952</v>
      </c>
      <c r="M46" s="5">
        <f t="shared" si="10"/>
        <v>6.6017999999999857</v>
      </c>
      <c r="N46" s="6">
        <f t="shared" si="8"/>
        <v>9.9026999999999781</v>
      </c>
    </row>
    <row r="47" spans="1:14" x14ac:dyDescent="0.3">
      <c r="A47" s="3">
        <v>22</v>
      </c>
      <c r="B47" s="3">
        <f>0.82+J8</f>
        <v>1.2674000000000158</v>
      </c>
      <c r="C47" s="4">
        <v>2.5</v>
      </c>
      <c r="D47" s="4">
        <f t="shared" si="11"/>
        <v>1.387400000000016</v>
      </c>
      <c r="E47" s="5">
        <f t="shared" si="9"/>
        <v>5.5496000000000638</v>
      </c>
      <c r="F47" s="6">
        <f t="shared" si="7"/>
        <v>13.874000000000159</v>
      </c>
      <c r="I47" s="3">
        <v>19</v>
      </c>
      <c r="J47" s="3">
        <f>1.5+J9</f>
        <v>1.8405999999999949</v>
      </c>
      <c r="K47" s="4">
        <v>1.5</v>
      </c>
      <c r="L47" s="4">
        <f t="shared" si="12"/>
        <v>1.890599999999995</v>
      </c>
      <c r="M47" s="5">
        <f t="shared" si="10"/>
        <v>5.6717999999999851</v>
      </c>
      <c r="N47" s="6">
        <f t="shared" si="8"/>
        <v>8.5076999999999785</v>
      </c>
    </row>
    <row r="48" spans="1:14" x14ac:dyDescent="0.3">
      <c r="A48" s="3">
        <v>26</v>
      </c>
      <c r="B48" s="3">
        <f>0.76+J8</f>
        <v>1.207400000000016</v>
      </c>
      <c r="C48" s="4">
        <v>2.5</v>
      </c>
      <c r="D48" s="4">
        <f t="shared" si="11"/>
        <v>1.237400000000016</v>
      </c>
      <c r="E48" s="5">
        <f t="shared" si="9"/>
        <v>4.9496000000000642</v>
      </c>
      <c r="F48" s="6">
        <f t="shared" si="7"/>
        <v>12.37400000000016</v>
      </c>
      <c r="I48" s="3">
        <v>22</v>
      </c>
      <c r="J48" s="3">
        <f>1.5+J9</f>
        <v>1.8405999999999949</v>
      </c>
      <c r="K48" s="4">
        <v>1.5</v>
      </c>
      <c r="L48" s="4">
        <f t="shared" si="12"/>
        <v>1.8405999999999949</v>
      </c>
      <c r="M48" s="5">
        <f t="shared" si="10"/>
        <v>5.5217999999999847</v>
      </c>
      <c r="N48" s="6">
        <f t="shared" si="8"/>
        <v>8.2826999999999771</v>
      </c>
    </row>
    <row r="49" spans="1:14" x14ac:dyDescent="0.3">
      <c r="A49" s="3">
        <v>30</v>
      </c>
      <c r="B49" s="3">
        <f>0.96+J8</f>
        <v>1.407400000000016</v>
      </c>
      <c r="C49" s="4">
        <v>2.5</v>
      </c>
      <c r="D49" s="4">
        <f t="shared" si="11"/>
        <v>1.3074000000000159</v>
      </c>
      <c r="E49" s="5">
        <f t="shared" si="9"/>
        <v>5.2296000000000635</v>
      </c>
      <c r="F49" s="6">
        <f t="shared" si="7"/>
        <v>13.074000000000158</v>
      </c>
      <c r="I49" s="3">
        <v>25</v>
      </c>
      <c r="J49" s="3">
        <f>1.4+J9</f>
        <v>1.7405999999999948</v>
      </c>
      <c r="K49" s="4">
        <v>1.5</v>
      </c>
      <c r="L49" s="4">
        <f t="shared" si="12"/>
        <v>1.7905999999999949</v>
      </c>
      <c r="M49" s="5">
        <f t="shared" si="10"/>
        <v>5.3717999999999844</v>
      </c>
      <c r="N49" s="6">
        <f t="shared" si="8"/>
        <v>8.0576999999999757</v>
      </c>
    </row>
    <row r="50" spans="1:14" x14ac:dyDescent="0.3">
      <c r="A50" s="3">
        <v>34</v>
      </c>
      <c r="B50" s="3">
        <f>0.9+J8</f>
        <v>1.3474000000000159</v>
      </c>
      <c r="C50" s="4">
        <v>2.5</v>
      </c>
      <c r="D50" s="4">
        <f t="shared" si="11"/>
        <v>1.3774000000000159</v>
      </c>
      <c r="E50" s="5">
        <f t="shared" si="9"/>
        <v>5.5096000000000638</v>
      </c>
      <c r="F50" s="6">
        <f t="shared" si="7"/>
        <v>13.774000000000159</v>
      </c>
      <c r="I50" s="3">
        <v>28</v>
      </c>
      <c r="J50" s="3">
        <f>1.1+J9</f>
        <v>1.440599999999995</v>
      </c>
      <c r="K50" s="4">
        <v>1.5</v>
      </c>
      <c r="L50" s="4">
        <f t="shared" si="12"/>
        <v>1.5905999999999949</v>
      </c>
      <c r="M50" s="5">
        <f t="shared" si="10"/>
        <v>4.7717999999999847</v>
      </c>
      <c r="N50" s="6">
        <f t="shared" si="8"/>
        <v>7.1576999999999771</v>
      </c>
    </row>
    <row r="51" spans="1:14" x14ac:dyDescent="0.3">
      <c r="A51" s="3">
        <v>38</v>
      </c>
      <c r="B51" s="3">
        <f>1+J8</f>
        <v>1.447400000000016</v>
      </c>
      <c r="C51" s="4">
        <v>2.5</v>
      </c>
      <c r="D51" s="4">
        <f t="shared" si="11"/>
        <v>1.397400000000016</v>
      </c>
      <c r="E51" s="5">
        <f t="shared" si="9"/>
        <v>5.5896000000000639</v>
      </c>
      <c r="F51" s="6">
        <f t="shared" si="7"/>
        <v>13.97400000000016</v>
      </c>
      <c r="I51" s="3">
        <v>31</v>
      </c>
      <c r="J51" s="3">
        <f>0.4+J9</f>
        <v>0.74059999999999493</v>
      </c>
      <c r="K51" s="4">
        <v>1.5</v>
      </c>
      <c r="L51" s="4">
        <f t="shared" si="12"/>
        <v>1.0905999999999949</v>
      </c>
      <c r="M51" s="5">
        <f t="shared" si="10"/>
        <v>3.2717999999999847</v>
      </c>
      <c r="N51" s="6">
        <f t="shared" si="8"/>
        <v>4.9076999999999771</v>
      </c>
    </row>
    <row r="52" spans="1:14" x14ac:dyDescent="0.3">
      <c r="A52" s="3">
        <v>42</v>
      </c>
      <c r="B52" s="3">
        <f>1.04+J8</f>
        <v>1.487400000000016</v>
      </c>
      <c r="C52" s="4">
        <v>2.5</v>
      </c>
      <c r="D52" s="4">
        <f t="shared" si="11"/>
        <v>1.467400000000016</v>
      </c>
      <c r="E52" s="5">
        <f t="shared" si="9"/>
        <v>5.8696000000000641</v>
      </c>
      <c r="F52" s="6">
        <f t="shared" si="7"/>
        <v>14.674000000000159</v>
      </c>
      <c r="I52" s="3"/>
      <c r="J52" s="3"/>
      <c r="K52" s="3"/>
      <c r="L52" s="4"/>
      <c r="M52" t="s">
        <v>13</v>
      </c>
      <c r="N52" s="6">
        <f>SUM(N42:N51)</f>
        <v>74.333399999999799</v>
      </c>
    </row>
    <row r="53" spans="1:14" x14ac:dyDescent="0.3">
      <c r="A53" s="3">
        <v>46</v>
      </c>
      <c r="B53" s="3">
        <f>1+J9</f>
        <v>1.3405999999999949</v>
      </c>
      <c r="C53" s="4">
        <v>2.5</v>
      </c>
      <c r="D53" s="4">
        <f t="shared" si="11"/>
        <v>1.4140000000000055</v>
      </c>
      <c r="E53" s="5">
        <f t="shared" si="9"/>
        <v>5.6560000000000219</v>
      </c>
      <c r="F53" s="6">
        <f t="shared" si="7"/>
        <v>14.140000000000054</v>
      </c>
      <c r="I53" s="3"/>
      <c r="J53" s="3"/>
      <c r="K53" s="3"/>
      <c r="L53" s="4"/>
      <c r="M53" t="s">
        <v>14</v>
      </c>
      <c r="N53">
        <f>D9</f>
        <v>77.099999999999994</v>
      </c>
    </row>
    <row r="54" spans="1:14" x14ac:dyDescent="0.3">
      <c r="A54" s="3">
        <v>50</v>
      </c>
      <c r="B54" s="3">
        <f>0.78+J8</f>
        <v>1.227400000000016</v>
      </c>
      <c r="C54" s="4">
        <v>2.5</v>
      </c>
      <c r="D54" s="4">
        <f t="shared" si="11"/>
        <v>1.2840000000000056</v>
      </c>
      <c r="E54" s="5">
        <f t="shared" si="9"/>
        <v>5.1360000000000223</v>
      </c>
      <c r="F54" s="6">
        <f t="shared" si="7"/>
        <v>12.840000000000057</v>
      </c>
      <c r="I54" s="3"/>
      <c r="J54" s="3"/>
      <c r="K54" s="3"/>
      <c r="L54" s="4"/>
      <c r="M54" t="s">
        <v>15</v>
      </c>
      <c r="N54">
        <f>E9</f>
        <v>59.7</v>
      </c>
    </row>
    <row r="55" spans="1:14" x14ac:dyDescent="0.3">
      <c r="A55" s="3">
        <v>54</v>
      </c>
      <c r="B55" s="3">
        <f>0+J8</f>
        <v>0.44740000000001601</v>
      </c>
      <c r="C55" s="4">
        <v>2.5</v>
      </c>
      <c r="D55" s="4">
        <f t="shared" si="11"/>
        <v>0.83740000000001602</v>
      </c>
      <c r="E55" s="5">
        <f t="shared" si="9"/>
        <v>3.3496000000000641</v>
      </c>
      <c r="F55" s="6">
        <f t="shared" si="7"/>
        <v>8.3740000000001604</v>
      </c>
      <c r="I55" s="3"/>
      <c r="J55" s="3"/>
      <c r="K55" s="3"/>
      <c r="L55" s="4"/>
    </row>
    <row r="56" spans="1:14" x14ac:dyDescent="0.3">
      <c r="E56" t="s">
        <v>13</v>
      </c>
      <c r="F56" s="6">
        <f>SUM(F42:F55)</f>
        <v>167.76250000000189</v>
      </c>
      <c r="N56" s="6"/>
    </row>
    <row r="57" spans="1:14" x14ac:dyDescent="0.3">
      <c r="E57" t="s">
        <v>14</v>
      </c>
      <c r="F57">
        <f>D8</f>
        <v>78.599999999999994</v>
      </c>
    </row>
    <row r="58" spans="1:14" x14ac:dyDescent="0.3">
      <c r="E58" t="s">
        <v>15</v>
      </c>
      <c r="F58">
        <f>E8</f>
        <v>61.5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127</v>
      </c>
      <c r="C61" s="11"/>
      <c r="D61" s="11"/>
      <c r="E61" s="11"/>
      <c r="F61" s="11"/>
      <c r="I61" s="3"/>
      <c r="J61" s="11" t="s">
        <v>128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x14ac:dyDescent="0.3">
      <c r="A64" s="4">
        <v>2</v>
      </c>
      <c r="B64" s="4">
        <f>0.7+J10</f>
        <v>0.67780000000000196</v>
      </c>
      <c r="C64" s="3">
        <v>0</v>
      </c>
      <c r="D64" s="4">
        <f>(0+B64)/2</f>
        <v>0.33890000000000098</v>
      </c>
      <c r="E64" s="5">
        <f>(A64-0)*D64</f>
        <v>0.67780000000000196</v>
      </c>
      <c r="F64" s="6">
        <f t="shared" ref="F64:F74" si="13">C64*E64</f>
        <v>0</v>
      </c>
      <c r="I64" s="4">
        <v>5</v>
      </c>
      <c r="J64" s="4">
        <f>0+J11</f>
        <v>0.15399999999999636</v>
      </c>
      <c r="K64" s="4">
        <v>0</v>
      </c>
      <c r="L64" s="4">
        <f>(0+J64)/2</f>
        <v>7.6999999999998181E-2</v>
      </c>
      <c r="M64" s="5">
        <f>(I64-0)*L64</f>
        <v>0.38499999999999091</v>
      </c>
      <c r="N64" s="6">
        <f t="shared" ref="N64:N72" si="14">K64*M64</f>
        <v>0</v>
      </c>
    </row>
    <row r="65" spans="1:14" x14ac:dyDescent="0.3">
      <c r="A65" s="4">
        <v>4</v>
      </c>
      <c r="B65" s="4">
        <f>0.75+J10</f>
        <v>0.727800000000002</v>
      </c>
      <c r="C65" s="3">
        <v>0</v>
      </c>
      <c r="D65" s="4">
        <f>(B64+B65)/2</f>
        <v>0.70280000000000198</v>
      </c>
      <c r="E65" s="5">
        <f>(A65-A64)*D65</f>
        <v>1.405600000000004</v>
      </c>
      <c r="F65" s="6">
        <f t="shared" si="13"/>
        <v>0</v>
      </c>
      <c r="I65" s="4">
        <v>7</v>
      </c>
      <c r="J65" s="4">
        <f>0.74+J11</f>
        <v>0.89399999999999635</v>
      </c>
      <c r="K65" s="4">
        <v>0</v>
      </c>
      <c r="L65" s="4">
        <f>(J64+J65)/2</f>
        <v>0.52399999999999636</v>
      </c>
      <c r="M65" s="5">
        <f>(I65-I64)*L65</f>
        <v>1.0479999999999927</v>
      </c>
      <c r="N65" s="6">
        <f t="shared" si="14"/>
        <v>0</v>
      </c>
    </row>
    <row r="66" spans="1:14" x14ac:dyDescent="0.3">
      <c r="A66" s="3">
        <v>6</v>
      </c>
      <c r="B66" s="3">
        <f>1.1+J10</f>
        <v>1.0778000000000021</v>
      </c>
      <c r="C66" s="3">
        <v>0</v>
      </c>
      <c r="D66" s="4">
        <f>(B65+B66)/2</f>
        <v>0.90280000000000205</v>
      </c>
      <c r="E66" s="5">
        <f t="shared" ref="E66:E74" si="15">(A66-A65)*D66</f>
        <v>1.8056000000000041</v>
      </c>
      <c r="F66" s="6">
        <f t="shared" si="13"/>
        <v>0</v>
      </c>
      <c r="I66" s="3">
        <v>9</v>
      </c>
      <c r="J66" s="3">
        <f>1.24+J11</f>
        <v>1.3939999999999964</v>
      </c>
      <c r="K66" s="4">
        <v>0</v>
      </c>
      <c r="L66" s="4">
        <f>(J65+J66)/2</f>
        <v>1.1439999999999964</v>
      </c>
      <c r="M66" s="5">
        <f t="shared" ref="M66:M72" si="16">(I66-I65)*L66</f>
        <v>2.2879999999999927</v>
      </c>
      <c r="N66" s="6">
        <f t="shared" si="14"/>
        <v>0</v>
      </c>
    </row>
    <row r="67" spans="1:14" x14ac:dyDescent="0.3">
      <c r="A67" s="3">
        <v>8</v>
      </c>
      <c r="B67" s="3">
        <f>0.9+J10</f>
        <v>0.87780000000000202</v>
      </c>
      <c r="C67" s="3">
        <v>0</v>
      </c>
      <c r="D67" s="4">
        <f t="shared" ref="D67:D74" si="17">(B66+B67)/2</f>
        <v>0.977800000000002</v>
      </c>
      <c r="E67" s="5">
        <f t="shared" si="15"/>
        <v>1.955600000000004</v>
      </c>
      <c r="F67" s="6">
        <f t="shared" si="13"/>
        <v>0</v>
      </c>
      <c r="I67" s="3">
        <v>11</v>
      </c>
      <c r="J67" s="3">
        <f>1.38+J11</f>
        <v>1.5339999999999963</v>
      </c>
      <c r="K67" s="4">
        <v>0</v>
      </c>
      <c r="L67" s="4">
        <f t="shared" ref="L67:L72" si="18">(J66+J67)/2</f>
        <v>1.4639999999999964</v>
      </c>
      <c r="M67" s="5">
        <f t="shared" si="16"/>
        <v>2.9279999999999928</v>
      </c>
      <c r="N67" s="6">
        <f t="shared" si="14"/>
        <v>0</v>
      </c>
    </row>
    <row r="68" spans="1:14" x14ac:dyDescent="0.3">
      <c r="A68" s="3">
        <v>10</v>
      </c>
      <c r="B68" s="3">
        <f>0.76+J10</f>
        <v>0.73780000000000201</v>
      </c>
      <c r="C68" s="3">
        <v>0</v>
      </c>
      <c r="D68" s="4">
        <f t="shared" si="17"/>
        <v>0.80780000000000207</v>
      </c>
      <c r="E68" s="5">
        <f t="shared" si="15"/>
        <v>1.6156000000000041</v>
      </c>
      <c r="F68" s="6">
        <f t="shared" si="13"/>
        <v>0</v>
      </c>
      <c r="I68" s="3">
        <v>13</v>
      </c>
      <c r="J68" s="3">
        <f>1.36+J11</f>
        <v>1.5139999999999965</v>
      </c>
      <c r="K68" s="4">
        <v>0</v>
      </c>
      <c r="L68" s="4">
        <f t="shared" si="18"/>
        <v>1.5239999999999965</v>
      </c>
      <c r="M68" s="5">
        <f t="shared" si="16"/>
        <v>3.0479999999999929</v>
      </c>
      <c r="N68" s="6">
        <f t="shared" si="14"/>
        <v>0</v>
      </c>
    </row>
    <row r="69" spans="1:14" x14ac:dyDescent="0.3">
      <c r="A69" s="3">
        <v>12</v>
      </c>
      <c r="B69" s="3">
        <f>0.5+J10</f>
        <v>0.477800000000002</v>
      </c>
      <c r="C69" s="3">
        <v>0</v>
      </c>
      <c r="D69" s="4">
        <f t="shared" si="17"/>
        <v>0.60780000000000201</v>
      </c>
      <c r="E69" s="5">
        <f t="shared" si="15"/>
        <v>1.215600000000004</v>
      </c>
      <c r="F69" s="6">
        <f t="shared" si="13"/>
        <v>0</v>
      </c>
      <c r="I69" s="3">
        <v>15</v>
      </c>
      <c r="J69" s="3">
        <f>1.36+J11</f>
        <v>1.5139999999999965</v>
      </c>
      <c r="K69" s="4">
        <v>0</v>
      </c>
      <c r="L69" s="4">
        <f t="shared" si="18"/>
        <v>1.5139999999999965</v>
      </c>
      <c r="M69" s="5">
        <f t="shared" si="16"/>
        <v>3.0279999999999929</v>
      </c>
      <c r="N69" s="6">
        <f t="shared" si="14"/>
        <v>0</v>
      </c>
    </row>
    <row r="70" spans="1:14" x14ac:dyDescent="0.3">
      <c r="A70" s="3">
        <v>14</v>
      </c>
      <c r="B70" s="3">
        <f>0.5+J10</f>
        <v>0.477800000000002</v>
      </c>
      <c r="C70" s="3">
        <v>0</v>
      </c>
      <c r="D70" s="4">
        <f t="shared" si="17"/>
        <v>0.477800000000002</v>
      </c>
      <c r="E70" s="5">
        <f t="shared" si="15"/>
        <v>0.955600000000004</v>
      </c>
      <c r="F70" s="6">
        <f t="shared" si="13"/>
        <v>0</v>
      </c>
      <c r="I70" s="3">
        <v>17</v>
      </c>
      <c r="J70" s="3">
        <f>1.32+J11</f>
        <v>1.4739999999999964</v>
      </c>
      <c r="K70" s="4">
        <v>0</v>
      </c>
      <c r="L70" s="4">
        <f t="shared" si="18"/>
        <v>1.4939999999999964</v>
      </c>
      <c r="M70" s="5">
        <f t="shared" si="16"/>
        <v>2.9879999999999929</v>
      </c>
      <c r="N70" s="6">
        <f t="shared" si="14"/>
        <v>0</v>
      </c>
    </row>
    <row r="71" spans="1:14" x14ac:dyDescent="0.3">
      <c r="A71" s="3">
        <v>16</v>
      </c>
      <c r="B71" s="3">
        <f>0.36+J10</f>
        <v>0.33780000000000199</v>
      </c>
      <c r="C71" s="3">
        <v>0</v>
      </c>
      <c r="D71" s="4">
        <f t="shared" si="17"/>
        <v>0.40780000000000199</v>
      </c>
      <c r="E71" s="5">
        <f t="shared" si="15"/>
        <v>0.81560000000000399</v>
      </c>
      <c r="F71" s="6">
        <f t="shared" si="13"/>
        <v>0</v>
      </c>
      <c r="I71" s="3">
        <v>19</v>
      </c>
      <c r="J71" s="3">
        <f>0.52+J11</f>
        <v>0.67399999999999638</v>
      </c>
      <c r="K71" s="4">
        <v>0</v>
      </c>
      <c r="L71" s="4">
        <f t="shared" si="18"/>
        <v>1.0739999999999963</v>
      </c>
      <c r="M71" s="5">
        <f t="shared" si="16"/>
        <v>2.1479999999999926</v>
      </c>
      <c r="N71" s="6">
        <f t="shared" si="14"/>
        <v>0</v>
      </c>
    </row>
    <row r="72" spans="1:14" x14ac:dyDescent="0.3">
      <c r="A72" s="3">
        <v>18</v>
      </c>
      <c r="B72" s="3">
        <f>0.42+J10</f>
        <v>0.39780000000000199</v>
      </c>
      <c r="C72" s="3">
        <v>0</v>
      </c>
      <c r="D72" s="4">
        <f t="shared" si="17"/>
        <v>0.36780000000000201</v>
      </c>
      <c r="E72" s="5">
        <f t="shared" si="15"/>
        <v>0.73560000000000403</v>
      </c>
      <c r="F72" s="6">
        <f t="shared" si="13"/>
        <v>0</v>
      </c>
      <c r="I72" s="3">
        <v>20.5</v>
      </c>
      <c r="J72" s="3">
        <f>0+J11</f>
        <v>0.15399999999999636</v>
      </c>
      <c r="K72" s="4">
        <v>0</v>
      </c>
      <c r="L72" s="4">
        <f t="shared" si="18"/>
        <v>0.41399999999999637</v>
      </c>
      <c r="M72" s="5">
        <f t="shared" si="16"/>
        <v>0.62099999999999456</v>
      </c>
      <c r="N72" s="6">
        <f t="shared" si="14"/>
        <v>0</v>
      </c>
    </row>
    <row r="73" spans="1:14" x14ac:dyDescent="0.3">
      <c r="A73" s="3">
        <v>20</v>
      </c>
      <c r="B73" s="3">
        <f>0.26+J10</f>
        <v>0.23780000000000201</v>
      </c>
      <c r="C73" s="3">
        <v>0</v>
      </c>
      <c r="D73" s="4">
        <f t="shared" si="17"/>
        <v>0.31780000000000197</v>
      </c>
      <c r="E73" s="5">
        <f t="shared" si="15"/>
        <v>0.63560000000000394</v>
      </c>
      <c r="F73" s="6">
        <f t="shared" si="13"/>
        <v>0</v>
      </c>
      <c r="I73" s="3"/>
      <c r="J73" s="3"/>
      <c r="K73" s="3"/>
      <c r="L73" s="4"/>
      <c r="M73" t="s">
        <v>13</v>
      </c>
      <c r="N73" s="6" t="s">
        <v>94</v>
      </c>
    </row>
    <row r="74" spans="1:14" x14ac:dyDescent="0.3">
      <c r="A74" s="3">
        <v>22</v>
      </c>
      <c r="B74" s="3">
        <v>0</v>
      </c>
      <c r="C74" s="3">
        <v>0</v>
      </c>
      <c r="D74" s="4">
        <f t="shared" si="17"/>
        <v>0.118900000000001</v>
      </c>
      <c r="E74" s="5">
        <f t="shared" si="15"/>
        <v>0.23780000000000201</v>
      </c>
      <c r="F74" s="6">
        <f t="shared" si="13"/>
        <v>0</v>
      </c>
      <c r="I74" s="3"/>
      <c r="J74" s="3"/>
      <c r="K74" s="3"/>
      <c r="L74" s="4"/>
      <c r="M74" t="s">
        <v>14</v>
      </c>
      <c r="N74">
        <f>D11</f>
        <v>73.5</v>
      </c>
    </row>
    <row r="75" spans="1:14" x14ac:dyDescent="0.3">
      <c r="C75" s="3"/>
      <c r="E75" t="s">
        <v>13</v>
      </c>
      <c r="F75" s="6" t="s">
        <v>94</v>
      </c>
      <c r="M75" t="s">
        <v>15</v>
      </c>
      <c r="N75">
        <f>E11</f>
        <v>63.8</v>
      </c>
    </row>
    <row r="76" spans="1:14" x14ac:dyDescent="0.3">
      <c r="E76" t="s">
        <v>14</v>
      </c>
      <c r="F76">
        <f>D10</f>
        <v>67.099999999999994</v>
      </c>
    </row>
    <row r="77" spans="1:14" x14ac:dyDescent="0.3">
      <c r="E77" t="s">
        <v>15</v>
      </c>
      <c r="F77">
        <f>E10</f>
        <v>61.5</v>
      </c>
    </row>
  </sheetData>
  <mergeCells count="13">
    <mergeCell ref="B39:F39"/>
    <mergeCell ref="J39:N39"/>
    <mergeCell ref="B60:F60"/>
    <mergeCell ref="J60:N60"/>
    <mergeCell ref="B61:F61"/>
    <mergeCell ref="J61:N61"/>
    <mergeCell ref="B38:F38"/>
    <mergeCell ref="J38:N38"/>
    <mergeCell ref="D1:K1"/>
    <mergeCell ref="D2:K2"/>
    <mergeCell ref="J14:N14"/>
    <mergeCell ref="B15:F15"/>
    <mergeCell ref="J15:N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D6F2-81B7-4EBD-A058-42C8620E81B5}">
  <dimension ref="A1:N77"/>
  <sheetViews>
    <sheetView topLeftCell="A41" workbookViewId="0">
      <selection activeCell="A42" sqref="A42:F55"/>
    </sheetView>
  </sheetViews>
  <sheetFormatPr defaultRowHeight="14.4" x14ac:dyDescent="0.3"/>
  <cols>
    <col min="2" max="2" width="11.21875" customWidth="1"/>
    <col min="8" max="8" width="12.21875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129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72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4" t="s">
        <v>130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0.38263888888888892</v>
      </c>
      <c r="D6" s="3">
        <v>61</v>
      </c>
      <c r="E6" s="3">
        <v>51</v>
      </c>
      <c r="F6" s="3">
        <v>1.6</v>
      </c>
      <c r="H6" s="3">
        <v>681.9751</v>
      </c>
      <c r="I6" s="3">
        <v>681.63400000000001</v>
      </c>
      <c r="J6" s="3">
        <f>I6-H6</f>
        <v>-0.34109999999998308</v>
      </c>
    </row>
    <row r="7" spans="1:14" s="3" customFormat="1" x14ac:dyDescent="0.3">
      <c r="B7" s="3" t="s">
        <v>2</v>
      </c>
      <c r="C7" s="8">
        <v>0.3979166666666667</v>
      </c>
      <c r="D7" s="3">
        <v>57</v>
      </c>
      <c r="E7" s="3">
        <v>51</v>
      </c>
      <c r="F7" s="3">
        <v>1.6</v>
      </c>
      <c r="H7" s="3">
        <v>713.72400000000005</v>
      </c>
      <c r="I7" s="3">
        <v>713.44200000000001</v>
      </c>
      <c r="J7" s="3">
        <f t="shared" ref="J7:J11" si="0">I7-H7</f>
        <v>-0.28200000000003911</v>
      </c>
    </row>
    <row r="8" spans="1:14" s="3" customFormat="1" x14ac:dyDescent="0.3">
      <c r="B8" s="3" t="s">
        <v>46</v>
      </c>
      <c r="C8" s="8">
        <v>0.48958333333333331</v>
      </c>
      <c r="D8" s="3">
        <v>60.7</v>
      </c>
      <c r="E8" s="3">
        <v>53</v>
      </c>
      <c r="F8" s="3">
        <v>0.8</v>
      </c>
      <c r="H8" s="3">
        <v>727.48360000000002</v>
      </c>
      <c r="I8" s="3">
        <v>727.44749999999999</v>
      </c>
      <c r="J8" s="3">
        <f t="shared" si="0"/>
        <v>-3.6100000000033106E-2</v>
      </c>
    </row>
    <row r="9" spans="1:14" s="3" customFormat="1" x14ac:dyDescent="0.3">
      <c r="B9" s="3" t="s">
        <v>42</v>
      </c>
      <c r="C9" s="8">
        <v>0.42569444444444443</v>
      </c>
      <c r="D9" s="3">
        <v>57.7</v>
      </c>
      <c r="E9" s="3">
        <v>51.6</v>
      </c>
      <c r="F9" s="3">
        <v>1.7</v>
      </c>
      <c r="H9" s="3">
        <v>772.54899999999998</v>
      </c>
      <c r="I9" s="3">
        <v>772.44399999999996</v>
      </c>
      <c r="J9" s="3">
        <f t="shared" si="0"/>
        <v>-0.10500000000001819</v>
      </c>
    </row>
    <row r="10" spans="1:14" s="3" customFormat="1" x14ac:dyDescent="0.3">
      <c r="B10" s="3" t="s">
        <v>43</v>
      </c>
      <c r="C10" s="8">
        <v>0.46597222222222223</v>
      </c>
      <c r="D10" s="3">
        <v>67</v>
      </c>
      <c r="E10" s="3">
        <v>53.4</v>
      </c>
      <c r="F10" s="3">
        <v>1.3</v>
      </c>
      <c r="H10" s="3">
        <v>943.60599999999999</v>
      </c>
      <c r="I10" s="3">
        <v>943.33989999999994</v>
      </c>
      <c r="J10" s="3">
        <f t="shared" si="0"/>
        <v>-0.2661000000000513</v>
      </c>
    </row>
    <row r="11" spans="1:14" s="3" customFormat="1" x14ac:dyDescent="0.3">
      <c r="B11" s="3" t="s">
        <v>44</v>
      </c>
      <c r="C11" s="8">
        <v>0.51180555555555551</v>
      </c>
      <c r="D11" s="3">
        <v>61.3</v>
      </c>
      <c r="E11" s="3">
        <v>52.5</v>
      </c>
      <c r="F11" s="3">
        <v>0</v>
      </c>
      <c r="H11" s="3">
        <v>711.60440000000006</v>
      </c>
      <c r="I11" s="3">
        <v>711.29920000000004</v>
      </c>
      <c r="J11" s="3">
        <f t="shared" si="0"/>
        <v>-0.30520000000001346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131</v>
      </c>
      <c r="C15" s="11"/>
      <c r="D15" s="11"/>
      <c r="E15" s="11"/>
      <c r="F15" s="11"/>
      <c r="I15" s="3"/>
      <c r="J15" s="11" t="s">
        <v>132</v>
      </c>
      <c r="K15" s="11"/>
      <c r="L15" s="11"/>
      <c r="M15" s="11"/>
      <c r="N15" s="11"/>
    </row>
    <row r="16" spans="1:14" x14ac:dyDescent="0.3">
      <c r="A16" s="3"/>
      <c r="C16" t="s">
        <v>5</v>
      </c>
      <c r="F16" s="3">
        <v>681.9751</v>
      </c>
      <c r="I16" s="3"/>
      <c r="K16" t="s">
        <v>6</v>
      </c>
      <c r="N16">
        <v>713.73400000000004</v>
      </c>
    </row>
    <row r="17" spans="1:14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4" x14ac:dyDescent="0.3">
      <c r="A18" s="4">
        <v>1.5</v>
      </c>
      <c r="B18" s="4">
        <v>0</v>
      </c>
      <c r="C18" s="4">
        <f>F6</f>
        <v>1.6</v>
      </c>
      <c r="D18" s="4">
        <v>0</v>
      </c>
      <c r="E18" s="4"/>
      <c r="F18" s="4"/>
      <c r="I18" s="4">
        <v>2</v>
      </c>
      <c r="J18" s="4">
        <v>0</v>
      </c>
      <c r="K18" s="4">
        <f>F7</f>
        <v>1.6</v>
      </c>
      <c r="L18" s="4">
        <v>0</v>
      </c>
      <c r="M18" s="4"/>
      <c r="N18" s="4"/>
    </row>
    <row r="19" spans="1:14" x14ac:dyDescent="0.3">
      <c r="A19" s="4">
        <v>2.5</v>
      </c>
      <c r="B19" s="4">
        <f>0.78+J6</f>
        <v>0.43890000000001694</v>
      </c>
      <c r="C19" s="4">
        <f>F6</f>
        <v>1.6</v>
      </c>
      <c r="D19" s="4">
        <f>(B18+B19)/2</f>
        <v>0.21945000000000847</v>
      </c>
      <c r="E19" s="5">
        <f>(A19-A18)*D19</f>
        <v>0.21945000000000847</v>
      </c>
      <c r="F19" s="6">
        <f t="shared" ref="F19:F28" si="1">C19*E19</f>
        <v>0.35112000000001359</v>
      </c>
      <c r="I19" s="4">
        <v>4</v>
      </c>
      <c r="J19" s="4">
        <f>0.38+J7</f>
        <v>9.7999999999960896E-2</v>
      </c>
      <c r="K19" s="4">
        <f>F7</f>
        <v>1.6</v>
      </c>
      <c r="L19" s="4">
        <f>(J18+J19)/2</f>
        <v>4.8999999999980448E-2</v>
      </c>
      <c r="M19" s="5">
        <f>(I19-I18)*L19</f>
        <v>9.7999999999960896E-2</v>
      </c>
      <c r="N19" s="6">
        <f t="shared" ref="N19:N32" si="2">K19*M19</f>
        <v>0.15679999999993743</v>
      </c>
    </row>
    <row r="20" spans="1:14" x14ac:dyDescent="0.3">
      <c r="A20" s="3">
        <v>3.5</v>
      </c>
      <c r="B20" s="3">
        <f>0.9+J6</f>
        <v>0.55890000000001694</v>
      </c>
      <c r="C20" s="4">
        <f>F6</f>
        <v>1.6</v>
      </c>
      <c r="D20" s="4">
        <f>(B19+B20)/2</f>
        <v>0.49890000000001694</v>
      </c>
      <c r="E20" s="5">
        <f>(A20-A19)*D20</f>
        <v>0.49890000000001694</v>
      </c>
      <c r="F20" s="6">
        <f t="shared" si="1"/>
        <v>0.79824000000002715</v>
      </c>
      <c r="I20" s="3">
        <v>6</v>
      </c>
      <c r="J20" s="3">
        <f>0.64+J7</f>
        <v>0.35799999999996091</v>
      </c>
      <c r="K20" s="4">
        <f>F7</f>
        <v>1.6</v>
      </c>
      <c r="L20" s="4">
        <f>(J19+J20)/2</f>
        <v>0.2279999999999609</v>
      </c>
      <c r="M20" s="5">
        <f t="shared" ref="M20:M33" si="3">(I20-I19)*L20</f>
        <v>0.4559999999999218</v>
      </c>
      <c r="N20" s="6">
        <f t="shared" si="2"/>
        <v>0.7295999999998749</v>
      </c>
    </row>
    <row r="21" spans="1:14" x14ac:dyDescent="0.3">
      <c r="A21" s="3">
        <v>4.5</v>
      </c>
      <c r="B21" s="3">
        <f>0.82+J6</f>
        <v>0.47890000000001687</v>
      </c>
      <c r="C21" s="4">
        <f>F6</f>
        <v>1.6</v>
      </c>
      <c r="D21" s="4">
        <f t="shared" ref="D21:D28" si="4">(B20+B21)/2</f>
        <v>0.5189000000000169</v>
      </c>
      <c r="E21" s="5">
        <f t="shared" ref="E21:E28" si="5">(A21-A20)*D21</f>
        <v>0.5189000000000169</v>
      </c>
      <c r="F21" s="6">
        <f t="shared" si="1"/>
        <v>0.83024000000002707</v>
      </c>
      <c r="I21" s="3">
        <v>8</v>
      </c>
      <c r="J21" s="3">
        <f>0.58+J7</f>
        <v>0.29799999999996085</v>
      </c>
      <c r="K21" s="3">
        <f>F7</f>
        <v>1.6</v>
      </c>
      <c r="L21" s="4">
        <f t="shared" ref="L21:L33" si="6">(J20+J21)/2</f>
        <v>0.32799999999996088</v>
      </c>
      <c r="M21" s="5">
        <f t="shared" si="3"/>
        <v>0.65599999999992176</v>
      </c>
      <c r="N21" s="6">
        <f t="shared" si="2"/>
        <v>1.0495999999998749</v>
      </c>
    </row>
    <row r="22" spans="1:14" x14ac:dyDescent="0.3">
      <c r="A22" s="3">
        <v>5.5</v>
      </c>
      <c r="B22" s="3">
        <f>1+J6</f>
        <v>0.65890000000001692</v>
      </c>
      <c r="C22" s="4">
        <f>F6</f>
        <v>1.6</v>
      </c>
      <c r="D22" s="4">
        <f t="shared" si="4"/>
        <v>0.56890000000001684</v>
      </c>
      <c r="E22" s="5">
        <f t="shared" si="5"/>
        <v>0.56890000000001684</v>
      </c>
      <c r="F22" s="6">
        <f t="shared" si="1"/>
        <v>0.91024000000002703</v>
      </c>
      <c r="I22" s="3">
        <v>10</v>
      </c>
      <c r="J22" s="3">
        <f>0.4+J7</f>
        <v>0.11799999999996091</v>
      </c>
      <c r="K22" s="3">
        <f>F7</f>
        <v>1.6</v>
      </c>
      <c r="L22" s="4">
        <f t="shared" si="6"/>
        <v>0.20799999999996088</v>
      </c>
      <c r="M22" s="5">
        <f t="shared" si="3"/>
        <v>0.41599999999992177</v>
      </c>
      <c r="N22" s="6">
        <f t="shared" si="2"/>
        <v>0.66559999999987485</v>
      </c>
    </row>
    <row r="23" spans="1:14" x14ac:dyDescent="0.3">
      <c r="A23" s="3">
        <v>6.5</v>
      </c>
      <c r="B23" s="3">
        <f>1.01+J6</f>
        <v>0.66890000000001693</v>
      </c>
      <c r="C23" s="4">
        <f>F6</f>
        <v>1.6</v>
      </c>
      <c r="D23" s="4">
        <f t="shared" si="4"/>
        <v>0.66390000000001692</v>
      </c>
      <c r="E23" s="5">
        <f t="shared" si="5"/>
        <v>0.66390000000001692</v>
      </c>
      <c r="F23" s="6">
        <f t="shared" si="1"/>
        <v>1.0622400000000272</v>
      </c>
      <c r="I23" s="3">
        <v>12</v>
      </c>
      <c r="J23" s="3">
        <f>0.8+J7</f>
        <v>0.51799999999996094</v>
      </c>
      <c r="K23" s="3">
        <f>F7</f>
        <v>1.6</v>
      </c>
      <c r="L23" s="4">
        <f t="shared" si="6"/>
        <v>0.31799999999996093</v>
      </c>
      <c r="M23" s="5">
        <f t="shared" si="3"/>
        <v>0.63599999999992185</v>
      </c>
      <c r="N23" s="6">
        <f t="shared" si="2"/>
        <v>1.017599999999875</v>
      </c>
    </row>
    <row r="24" spans="1:14" x14ac:dyDescent="0.3">
      <c r="A24" s="3">
        <v>7.5</v>
      </c>
      <c r="B24" s="3">
        <f>1.22+J6</f>
        <v>0.87890000000001689</v>
      </c>
      <c r="C24" s="4">
        <f>F6</f>
        <v>1.6</v>
      </c>
      <c r="D24" s="4">
        <f t="shared" si="4"/>
        <v>0.77390000000001691</v>
      </c>
      <c r="E24" s="5">
        <f t="shared" si="5"/>
        <v>0.77390000000001691</v>
      </c>
      <c r="F24" s="6">
        <f t="shared" si="1"/>
        <v>1.2382400000000271</v>
      </c>
      <c r="I24" s="3">
        <v>14</v>
      </c>
      <c r="J24" s="3">
        <f>0.7+J7</f>
        <v>0.41799999999996085</v>
      </c>
      <c r="K24" s="3">
        <f>F7</f>
        <v>1.6</v>
      </c>
      <c r="L24" s="4">
        <f t="shared" si="6"/>
        <v>0.46799999999996089</v>
      </c>
      <c r="M24" s="5">
        <f t="shared" si="3"/>
        <v>0.93599999999992178</v>
      </c>
      <c r="N24" s="6">
        <f t="shared" si="2"/>
        <v>1.497599999999875</v>
      </c>
    </row>
    <row r="25" spans="1:14" x14ac:dyDescent="0.3">
      <c r="A25" s="3">
        <v>8.5</v>
      </c>
      <c r="B25" s="3">
        <f>0.98+J6</f>
        <v>0.6389000000000169</v>
      </c>
      <c r="C25" s="4">
        <f>F6</f>
        <v>1.6</v>
      </c>
      <c r="D25" s="4">
        <f t="shared" si="4"/>
        <v>0.75890000000001689</v>
      </c>
      <c r="E25" s="5">
        <f t="shared" si="5"/>
        <v>0.75890000000001689</v>
      </c>
      <c r="F25" s="6">
        <f t="shared" si="1"/>
        <v>1.2142400000000271</v>
      </c>
      <c r="I25" s="3">
        <v>16</v>
      </c>
      <c r="J25" s="3">
        <f>1+J7</f>
        <v>0.71799999999996089</v>
      </c>
      <c r="K25" s="3">
        <f>F7</f>
        <v>1.6</v>
      </c>
      <c r="L25" s="4">
        <f t="shared" si="6"/>
        <v>0.56799999999996087</v>
      </c>
      <c r="M25" s="5">
        <f t="shared" si="3"/>
        <v>1.1359999999999217</v>
      </c>
      <c r="N25" s="6">
        <f t="shared" si="2"/>
        <v>1.8175999999998749</v>
      </c>
    </row>
    <row r="26" spans="1:14" x14ac:dyDescent="0.3">
      <c r="A26" s="3">
        <v>9.5</v>
      </c>
      <c r="B26" s="3">
        <f>0.92+J6</f>
        <v>0.57890000000001696</v>
      </c>
      <c r="C26" s="4">
        <f>F6</f>
        <v>1.6</v>
      </c>
      <c r="D26" s="4">
        <f t="shared" si="4"/>
        <v>0.60890000000001687</v>
      </c>
      <c r="E26" s="5">
        <f t="shared" si="5"/>
        <v>0.60890000000001687</v>
      </c>
      <c r="F26" s="6">
        <f t="shared" si="1"/>
        <v>0.97424000000002708</v>
      </c>
      <c r="I26" s="3">
        <v>18</v>
      </c>
      <c r="J26" s="3">
        <f>2+J7</f>
        <v>1.7179999999999609</v>
      </c>
      <c r="K26" s="3">
        <f>F7</f>
        <v>1.6</v>
      </c>
      <c r="L26" s="4">
        <f t="shared" si="6"/>
        <v>1.2179999999999609</v>
      </c>
      <c r="M26" s="5">
        <f t="shared" si="3"/>
        <v>2.4359999999999218</v>
      </c>
      <c r="N26" s="6">
        <f t="shared" si="2"/>
        <v>3.8975999999998749</v>
      </c>
    </row>
    <row r="27" spans="1:14" x14ac:dyDescent="0.3">
      <c r="A27" s="3">
        <v>10.5</v>
      </c>
      <c r="B27" s="3">
        <v>0</v>
      </c>
      <c r="C27" s="4">
        <f>F6</f>
        <v>1.6</v>
      </c>
      <c r="D27" s="4">
        <f t="shared" si="4"/>
        <v>0.28945000000000848</v>
      </c>
      <c r="E27" s="5">
        <f t="shared" si="5"/>
        <v>0.28945000000000848</v>
      </c>
      <c r="F27" s="6">
        <f t="shared" si="1"/>
        <v>0.46312000000001358</v>
      </c>
      <c r="I27" s="3">
        <v>20</v>
      </c>
      <c r="J27" s="3">
        <f>1+J7</f>
        <v>0.71799999999996089</v>
      </c>
      <c r="K27" s="3">
        <f>F7</f>
        <v>1.6</v>
      </c>
      <c r="L27" s="4">
        <f t="shared" si="6"/>
        <v>1.2179999999999609</v>
      </c>
      <c r="M27" s="5">
        <f t="shared" si="3"/>
        <v>2.4359999999999218</v>
      </c>
      <c r="N27" s="6">
        <f t="shared" si="2"/>
        <v>3.8975999999998749</v>
      </c>
    </row>
    <row r="28" spans="1:14" x14ac:dyDescent="0.3">
      <c r="A28" s="3">
        <v>12</v>
      </c>
      <c r="B28" s="3">
        <v>0</v>
      </c>
      <c r="C28" s="4">
        <f>F6</f>
        <v>1.6</v>
      </c>
      <c r="D28" s="4">
        <f t="shared" si="4"/>
        <v>0</v>
      </c>
      <c r="E28" s="5">
        <f t="shared" si="5"/>
        <v>0</v>
      </c>
      <c r="F28" s="6">
        <f t="shared" si="1"/>
        <v>0</v>
      </c>
      <c r="I28" s="3">
        <v>22</v>
      </c>
      <c r="J28" s="3">
        <f>1.1+J7</f>
        <v>0.81799999999996098</v>
      </c>
      <c r="K28" s="3">
        <f>F7</f>
        <v>1.6</v>
      </c>
      <c r="L28" s="4">
        <f t="shared" si="6"/>
        <v>0.76799999999996094</v>
      </c>
      <c r="M28" s="5">
        <f t="shared" si="3"/>
        <v>1.5359999999999219</v>
      </c>
      <c r="N28" s="6">
        <f t="shared" si="2"/>
        <v>2.457599999999875</v>
      </c>
    </row>
    <row r="29" spans="1:14" x14ac:dyDescent="0.3">
      <c r="A29" s="3"/>
      <c r="B29" s="3"/>
      <c r="C29" s="3"/>
      <c r="E29" t="s">
        <v>13</v>
      </c>
      <c r="F29" s="6">
        <f>SUM(F19:F28)</f>
        <v>7.8419200000002158</v>
      </c>
      <c r="I29" s="3">
        <v>24</v>
      </c>
      <c r="J29" s="3">
        <f>1+J7</f>
        <v>0.71799999999996089</v>
      </c>
      <c r="K29" s="3">
        <f>F7</f>
        <v>1.6</v>
      </c>
      <c r="L29" s="4">
        <f t="shared" si="6"/>
        <v>0.76799999999996094</v>
      </c>
      <c r="M29" s="5">
        <f t="shared" si="3"/>
        <v>1.5359999999999219</v>
      </c>
      <c r="N29" s="6">
        <f t="shared" si="2"/>
        <v>2.457599999999875</v>
      </c>
    </row>
    <row r="30" spans="1:14" x14ac:dyDescent="0.3">
      <c r="A30" s="3"/>
      <c r="B30" s="3"/>
      <c r="C30" s="3"/>
      <c r="E30" t="s">
        <v>14</v>
      </c>
      <c r="F30">
        <f>D6</f>
        <v>61</v>
      </c>
      <c r="I30" s="3">
        <v>26</v>
      </c>
      <c r="J30" s="3">
        <f>0.96+J7</f>
        <v>0.67799999999996086</v>
      </c>
      <c r="K30" s="3">
        <f>F7</f>
        <v>1.6</v>
      </c>
      <c r="L30" s="4">
        <f t="shared" si="6"/>
        <v>0.69799999999996087</v>
      </c>
      <c r="M30" s="5">
        <f t="shared" si="3"/>
        <v>1.3959999999999217</v>
      </c>
      <c r="N30" s="6">
        <f t="shared" si="2"/>
        <v>2.2335999999998748</v>
      </c>
    </row>
    <row r="31" spans="1:14" x14ac:dyDescent="0.3">
      <c r="A31" s="3"/>
      <c r="B31" s="3"/>
      <c r="C31" s="3"/>
      <c r="E31" t="s">
        <v>15</v>
      </c>
      <c r="F31">
        <f>E6</f>
        <v>51</v>
      </c>
      <c r="I31" s="3">
        <v>28</v>
      </c>
      <c r="J31" s="3">
        <f>0.6+J7</f>
        <v>0.31799999999996087</v>
      </c>
      <c r="K31" s="3">
        <f>F7</f>
        <v>1.6</v>
      </c>
      <c r="L31" s="4">
        <f t="shared" si="6"/>
        <v>0.49799999999996086</v>
      </c>
      <c r="M31" s="5">
        <f t="shared" si="3"/>
        <v>0.99599999999992173</v>
      </c>
      <c r="N31" s="6">
        <f t="shared" si="2"/>
        <v>1.5935999999998749</v>
      </c>
    </row>
    <row r="32" spans="1:14" x14ac:dyDescent="0.3">
      <c r="A32" s="3"/>
      <c r="B32" s="3"/>
      <c r="C32" s="3"/>
      <c r="I32" s="3">
        <v>30</v>
      </c>
      <c r="J32" s="3">
        <f>0.3+J7</f>
        <v>1.7999999999960881E-2</v>
      </c>
      <c r="K32" s="3">
        <f>F7</f>
        <v>1.6</v>
      </c>
      <c r="L32" s="4">
        <f t="shared" si="6"/>
        <v>0.16799999999996088</v>
      </c>
      <c r="M32" s="5">
        <f t="shared" si="3"/>
        <v>0.33599999999992175</v>
      </c>
      <c r="N32" s="6">
        <f t="shared" si="2"/>
        <v>0.53759999999987484</v>
      </c>
    </row>
    <row r="33" spans="1:14" x14ac:dyDescent="0.3">
      <c r="A33" s="3"/>
      <c r="B33" s="3"/>
      <c r="C33" s="3"/>
      <c r="I33" s="3">
        <v>31</v>
      </c>
      <c r="J33" s="3">
        <v>0</v>
      </c>
      <c r="K33" s="3">
        <f>F7</f>
        <v>1.6</v>
      </c>
      <c r="L33" s="4">
        <f t="shared" si="6"/>
        <v>8.9999999999804403E-3</v>
      </c>
      <c r="M33" s="5">
        <f t="shared" si="3"/>
        <v>8.9999999999804403E-3</v>
      </c>
      <c r="N33" s="6"/>
    </row>
    <row r="34" spans="1:14" x14ac:dyDescent="0.3">
      <c r="A34" s="3"/>
      <c r="B34" s="3"/>
      <c r="C34" s="3"/>
      <c r="M34" t="s">
        <v>13</v>
      </c>
      <c r="N34" s="6">
        <f>SUM(N19:N33)</f>
        <v>24.009599999998308</v>
      </c>
    </row>
    <row r="35" spans="1:14" x14ac:dyDescent="0.3">
      <c r="A35" s="3"/>
      <c r="B35" s="3"/>
      <c r="C35" s="3"/>
      <c r="M35" t="s">
        <v>14</v>
      </c>
      <c r="N35">
        <f>D7</f>
        <v>57</v>
      </c>
    </row>
    <row r="36" spans="1:14" x14ac:dyDescent="0.3">
      <c r="A36" s="3"/>
      <c r="B36" s="3"/>
      <c r="C36" s="3"/>
      <c r="M36" t="s">
        <v>15</v>
      </c>
      <c r="N36">
        <f>E7</f>
        <v>51</v>
      </c>
    </row>
    <row r="37" spans="1:14" x14ac:dyDescent="0.3">
      <c r="A37" s="3"/>
      <c r="B37" s="3"/>
      <c r="C37" s="3"/>
    </row>
    <row r="38" spans="1:14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4" x14ac:dyDescent="0.3">
      <c r="A39" s="3"/>
      <c r="B39" s="11" t="s">
        <v>133</v>
      </c>
      <c r="C39" s="11"/>
      <c r="D39" s="11"/>
      <c r="E39" s="11"/>
      <c r="F39" s="11"/>
      <c r="I39" s="3"/>
      <c r="J39" s="11" t="s">
        <v>134</v>
      </c>
      <c r="K39" s="11"/>
      <c r="L39" s="11"/>
      <c r="M39" s="11"/>
      <c r="N39" s="11"/>
    </row>
    <row r="40" spans="1:14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4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4" x14ac:dyDescent="0.3">
      <c r="A42" s="4">
        <v>2</v>
      </c>
      <c r="B42" s="4">
        <f>0.5+J8</f>
        <v>0.46389999999996689</v>
      </c>
      <c r="C42" s="4">
        <v>0.8</v>
      </c>
      <c r="D42" s="4">
        <f>(0+B42)/2</f>
        <v>0.23194999999998345</v>
      </c>
      <c r="E42" s="5">
        <f>(A42-0)*D42</f>
        <v>0.46389999999996689</v>
      </c>
      <c r="F42" s="6">
        <f t="shared" ref="F42:F55" si="7">C42*E42</f>
        <v>0.37111999999997353</v>
      </c>
      <c r="I42" s="4">
        <v>3</v>
      </c>
      <c r="J42" s="4">
        <v>0</v>
      </c>
      <c r="K42" s="4">
        <v>1.7</v>
      </c>
      <c r="L42" s="4">
        <f>(0+J42)/2</f>
        <v>0</v>
      </c>
      <c r="M42" s="5">
        <f>(I42-0)*L42</f>
        <v>0</v>
      </c>
      <c r="N42" s="6">
        <f t="shared" ref="N42:N51" si="8">K42*M42</f>
        <v>0</v>
      </c>
    </row>
    <row r="43" spans="1:14" x14ac:dyDescent="0.3">
      <c r="A43" s="4">
        <v>6</v>
      </c>
      <c r="B43" s="4">
        <f>0.5+J8</f>
        <v>0.46389999999996689</v>
      </c>
      <c r="C43" s="4">
        <v>0.8</v>
      </c>
      <c r="D43" s="4">
        <f>(B42+B43)/2</f>
        <v>0.46389999999996689</v>
      </c>
      <c r="E43" s="5">
        <f>(A43-A42)*D43</f>
        <v>1.8555999999998676</v>
      </c>
      <c r="F43" s="6">
        <f t="shared" si="7"/>
        <v>1.4844799999998941</v>
      </c>
      <c r="I43" s="4">
        <v>7</v>
      </c>
      <c r="J43" s="4">
        <f>1.6+J9</f>
        <v>1.4949999999999819</v>
      </c>
      <c r="K43" s="4">
        <v>1.7</v>
      </c>
      <c r="L43" s="4">
        <f>(J42+J43)/2</f>
        <v>0.74749999999999095</v>
      </c>
      <c r="M43" s="5">
        <f>(I43-I42)*L43</f>
        <v>2.9899999999999638</v>
      </c>
      <c r="N43" s="6">
        <f t="shared" si="8"/>
        <v>5.082999999999938</v>
      </c>
    </row>
    <row r="44" spans="1:14" x14ac:dyDescent="0.3">
      <c r="A44" s="3">
        <v>10</v>
      </c>
      <c r="B44" s="3">
        <f>0.76+J8</f>
        <v>0.7238999999999669</v>
      </c>
      <c r="C44" s="4">
        <v>0.8</v>
      </c>
      <c r="D44" s="4">
        <f>(B43+B44)/2</f>
        <v>0.5938999999999669</v>
      </c>
      <c r="E44" s="5">
        <f t="shared" ref="E44:E55" si="9">(A44-A43)*D44</f>
        <v>2.3755999999998676</v>
      </c>
      <c r="F44" s="6">
        <f t="shared" si="7"/>
        <v>1.9004799999998943</v>
      </c>
      <c r="I44" s="3">
        <v>10</v>
      </c>
      <c r="J44" s="3">
        <f>2.28+J9</f>
        <v>2.1749999999999816</v>
      </c>
      <c r="K44" s="4">
        <v>1.7</v>
      </c>
      <c r="L44" s="4">
        <f>(J43+J44)/2</f>
        <v>1.8349999999999818</v>
      </c>
      <c r="M44" s="5">
        <f t="shared" ref="M44:M51" si="10">(I44-I43)*L44</f>
        <v>5.5049999999999457</v>
      </c>
      <c r="N44" s="6">
        <f t="shared" si="8"/>
        <v>9.358499999999907</v>
      </c>
    </row>
    <row r="45" spans="1:14" x14ac:dyDescent="0.3">
      <c r="A45" s="3">
        <v>14</v>
      </c>
      <c r="B45" s="3">
        <f>1+J8</f>
        <v>0.96389999999996689</v>
      </c>
      <c r="C45" s="4">
        <v>0.8</v>
      </c>
      <c r="D45" s="4">
        <f t="shared" ref="D45:D55" si="11">(B44+B45)/2</f>
        <v>0.8438999999999669</v>
      </c>
      <c r="E45" s="5">
        <f t="shared" si="9"/>
        <v>3.3755999999998676</v>
      </c>
      <c r="F45" s="6">
        <f t="shared" si="7"/>
        <v>2.7004799999998941</v>
      </c>
      <c r="I45" s="3">
        <v>13</v>
      </c>
      <c r="J45" s="3">
        <f>2.12+J9</f>
        <v>2.0149999999999819</v>
      </c>
      <c r="K45" s="4">
        <v>1.7</v>
      </c>
      <c r="L45" s="4">
        <f t="shared" ref="L45:L51" si="12">(J44+J45)/2</f>
        <v>2.094999999999982</v>
      </c>
      <c r="M45" s="5">
        <f t="shared" si="10"/>
        <v>6.284999999999946</v>
      </c>
      <c r="N45" s="6">
        <f t="shared" si="8"/>
        <v>10.684499999999908</v>
      </c>
    </row>
    <row r="46" spans="1:14" x14ac:dyDescent="0.3">
      <c r="A46" s="3">
        <v>18</v>
      </c>
      <c r="B46" s="3">
        <f>1.06+J8</f>
        <v>1.0238999999999669</v>
      </c>
      <c r="C46" s="4">
        <v>0.8</v>
      </c>
      <c r="D46" s="4">
        <f t="shared" si="11"/>
        <v>0.99389999999996692</v>
      </c>
      <c r="E46" s="5">
        <f t="shared" si="9"/>
        <v>3.9755999999998677</v>
      </c>
      <c r="F46" s="6">
        <f t="shared" si="7"/>
        <v>3.1804799999998945</v>
      </c>
      <c r="I46" s="3">
        <v>16</v>
      </c>
      <c r="J46" s="3">
        <f>1.6+J9</f>
        <v>1.4949999999999819</v>
      </c>
      <c r="K46" s="4">
        <v>1.7</v>
      </c>
      <c r="L46" s="4">
        <f t="shared" si="12"/>
        <v>1.7549999999999819</v>
      </c>
      <c r="M46" s="5">
        <f t="shared" si="10"/>
        <v>5.2649999999999455</v>
      </c>
      <c r="N46" s="6">
        <f t="shared" si="8"/>
        <v>8.9504999999999075</v>
      </c>
    </row>
    <row r="47" spans="1:14" x14ac:dyDescent="0.3">
      <c r="A47" s="3">
        <v>22</v>
      </c>
      <c r="B47" s="3">
        <f>0.82+J8</f>
        <v>0.78389999999996685</v>
      </c>
      <c r="C47" s="4">
        <v>0.8</v>
      </c>
      <c r="D47" s="4">
        <f t="shared" si="11"/>
        <v>0.90389999999996684</v>
      </c>
      <c r="E47" s="5">
        <f t="shared" si="9"/>
        <v>3.6155999999998674</v>
      </c>
      <c r="F47" s="6">
        <f t="shared" si="7"/>
        <v>2.8924799999998942</v>
      </c>
      <c r="I47" s="3">
        <v>19</v>
      </c>
      <c r="J47" s="3">
        <f>1.5+J9</f>
        <v>1.3949999999999818</v>
      </c>
      <c r="K47" s="4">
        <v>1.7</v>
      </c>
      <c r="L47" s="4">
        <f t="shared" si="12"/>
        <v>1.4449999999999819</v>
      </c>
      <c r="M47" s="5">
        <f t="shared" si="10"/>
        <v>4.3349999999999458</v>
      </c>
      <c r="N47" s="6">
        <f t="shared" si="8"/>
        <v>7.369499999999908</v>
      </c>
    </row>
    <row r="48" spans="1:14" x14ac:dyDescent="0.3">
      <c r="A48" s="3">
        <v>26</v>
      </c>
      <c r="B48" s="3">
        <f>0.76+J8</f>
        <v>0.7238999999999669</v>
      </c>
      <c r="C48" s="4">
        <v>0.8</v>
      </c>
      <c r="D48" s="4">
        <f t="shared" si="11"/>
        <v>0.75389999999996693</v>
      </c>
      <c r="E48" s="5">
        <f t="shared" si="9"/>
        <v>3.0155999999998677</v>
      </c>
      <c r="F48" s="6">
        <f t="shared" si="7"/>
        <v>2.4124799999998943</v>
      </c>
      <c r="I48" s="3">
        <v>22</v>
      </c>
      <c r="J48" s="3">
        <f>1.5+J9</f>
        <v>1.3949999999999818</v>
      </c>
      <c r="K48" s="4">
        <v>1.7</v>
      </c>
      <c r="L48" s="4">
        <f t="shared" si="12"/>
        <v>1.3949999999999818</v>
      </c>
      <c r="M48" s="5">
        <f t="shared" si="10"/>
        <v>4.1849999999999454</v>
      </c>
      <c r="N48" s="6">
        <f t="shared" si="8"/>
        <v>7.1144999999999072</v>
      </c>
    </row>
    <row r="49" spans="1:14" x14ac:dyDescent="0.3">
      <c r="A49" s="3">
        <v>30</v>
      </c>
      <c r="B49" s="3">
        <f>0.96+J8</f>
        <v>0.92389999999996686</v>
      </c>
      <c r="C49" s="4">
        <v>0.8</v>
      </c>
      <c r="D49" s="4">
        <f t="shared" si="11"/>
        <v>0.82389999999996688</v>
      </c>
      <c r="E49" s="5">
        <f t="shared" si="9"/>
        <v>3.2955999999998675</v>
      </c>
      <c r="F49" s="6">
        <f t="shared" si="7"/>
        <v>2.636479999999894</v>
      </c>
      <c r="I49" s="3">
        <v>25</v>
      </c>
      <c r="J49" s="3">
        <f>1.4+J9</f>
        <v>1.2949999999999817</v>
      </c>
      <c r="K49" s="4">
        <v>1.7</v>
      </c>
      <c r="L49" s="4">
        <f t="shared" si="12"/>
        <v>1.3449999999999818</v>
      </c>
      <c r="M49" s="5">
        <f t="shared" si="10"/>
        <v>4.0349999999999451</v>
      </c>
      <c r="N49" s="6">
        <f t="shared" si="8"/>
        <v>6.8594999999999064</v>
      </c>
    </row>
    <row r="50" spans="1:14" x14ac:dyDescent="0.3">
      <c r="A50" s="3">
        <v>34</v>
      </c>
      <c r="B50" s="3">
        <f>0.9+J8</f>
        <v>0.86389999999996692</v>
      </c>
      <c r="C50" s="4">
        <v>0.8</v>
      </c>
      <c r="D50" s="4">
        <f t="shared" si="11"/>
        <v>0.89389999999996683</v>
      </c>
      <c r="E50" s="5">
        <f t="shared" si="9"/>
        <v>3.5755999999998673</v>
      </c>
      <c r="F50" s="6">
        <f t="shared" si="7"/>
        <v>2.8604799999998942</v>
      </c>
      <c r="I50" s="3">
        <v>28</v>
      </c>
      <c r="J50" s="3">
        <f>1.1+J9</f>
        <v>0.9949999999999819</v>
      </c>
      <c r="K50" s="4">
        <v>1.7</v>
      </c>
      <c r="L50" s="4">
        <f t="shared" si="12"/>
        <v>1.1449999999999818</v>
      </c>
      <c r="M50" s="5">
        <f t="shared" si="10"/>
        <v>3.4349999999999454</v>
      </c>
      <c r="N50" s="6">
        <f t="shared" si="8"/>
        <v>5.8394999999999069</v>
      </c>
    </row>
    <row r="51" spans="1:14" x14ac:dyDescent="0.3">
      <c r="A51" s="3">
        <v>38</v>
      </c>
      <c r="B51" s="3">
        <f>1+J8</f>
        <v>0.96389999999996689</v>
      </c>
      <c r="C51" s="4">
        <v>0.8</v>
      </c>
      <c r="D51" s="4">
        <f t="shared" si="11"/>
        <v>0.91389999999996685</v>
      </c>
      <c r="E51" s="5">
        <f t="shared" si="9"/>
        <v>3.6555999999998674</v>
      </c>
      <c r="F51" s="6">
        <f t="shared" si="7"/>
        <v>2.9244799999998943</v>
      </c>
      <c r="I51" s="3">
        <v>31</v>
      </c>
      <c r="J51" s="3">
        <f>0.4+J9</f>
        <v>0.29499999999998183</v>
      </c>
      <c r="K51" s="4">
        <v>1.7</v>
      </c>
      <c r="L51" s="4">
        <f t="shared" si="12"/>
        <v>0.64499999999998181</v>
      </c>
      <c r="M51" s="5">
        <f t="shared" si="10"/>
        <v>1.9349999999999454</v>
      </c>
      <c r="N51" s="6">
        <f t="shared" si="8"/>
        <v>3.2894999999999071</v>
      </c>
    </row>
    <row r="52" spans="1:14" x14ac:dyDescent="0.3">
      <c r="A52" s="3">
        <v>42</v>
      </c>
      <c r="B52" s="3">
        <f>1.04+J8</f>
        <v>1.0038999999999669</v>
      </c>
      <c r="C52" s="4">
        <v>0.8</v>
      </c>
      <c r="D52" s="4">
        <f t="shared" si="11"/>
        <v>0.98389999999996691</v>
      </c>
      <c r="E52" s="5">
        <f t="shared" si="9"/>
        <v>3.9355999999998676</v>
      </c>
      <c r="F52" s="6">
        <f t="shared" si="7"/>
        <v>3.1484799999998945</v>
      </c>
      <c r="I52" s="3"/>
      <c r="J52" s="3"/>
      <c r="K52" s="3"/>
      <c r="L52" s="4"/>
      <c r="M52" t="s">
        <v>13</v>
      </c>
      <c r="N52" s="6">
        <f>SUM(N42:N51)</f>
        <v>64.548999999999197</v>
      </c>
    </row>
    <row r="53" spans="1:14" x14ac:dyDescent="0.3">
      <c r="A53" s="3">
        <v>46</v>
      </c>
      <c r="B53" s="3">
        <f>1+J9</f>
        <v>0.89499999999998181</v>
      </c>
      <c r="C53" s="4">
        <v>0.8</v>
      </c>
      <c r="D53" s="4">
        <f t="shared" si="11"/>
        <v>0.94944999999997437</v>
      </c>
      <c r="E53" s="5">
        <f t="shared" si="9"/>
        <v>3.7977999999998975</v>
      </c>
      <c r="F53" s="6">
        <f t="shared" si="7"/>
        <v>3.0382399999999183</v>
      </c>
      <c r="I53" s="3"/>
      <c r="J53" s="3"/>
      <c r="K53" s="3"/>
      <c r="L53" s="4"/>
      <c r="M53" t="s">
        <v>14</v>
      </c>
      <c r="N53">
        <f>D9</f>
        <v>57.7</v>
      </c>
    </row>
    <row r="54" spans="1:14" x14ac:dyDescent="0.3">
      <c r="A54" s="3">
        <v>50</v>
      </c>
      <c r="B54" s="3">
        <f>0.78+J8</f>
        <v>0.74389999999996692</v>
      </c>
      <c r="C54" s="4">
        <v>0.8</v>
      </c>
      <c r="D54" s="4">
        <f t="shared" si="11"/>
        <v>0.81944999999997437</v>
      </c>
      <c r="E54" s="5">
        <f t="shared" si="9"/>
        <v>3.2777999999998975</v>
      </c>
      <c r="F54" s="6">
        <f t="shared" si="7"/>
        <v>2.622239999999918</v>
      </c>
      <c r="I54" s="3"/>
      <c r="J54" s="3"/>
      <c r="K54" s="3"/>
      <c r="L54" s="4"/>
      <c r="M54" t="s">
        <v>15</v>
      </c>
      <c r="N54">
        <f>E9</f>
        <v>51.6</v>
      </c>
    </row>
    <row r="55" spans="1:14" x14ac:dyDescent="0.3">
      <c r="A55" s="3">
        <v>54</v>
      </c>
      <c r="B55" s="3">
        <f>0+J8</f>
        <v>-3.6100000000033106E-2</v>
      </c>
      <c r="C55" s="4">
        <v>0.8</v>
      </c>
      <c r="D55" s="4">
        <f t="shared" si="11"/>
        <v>0.35389999999996691</v>
      </c>
      <c r="E55" s="5">
        <f t="shared" si="9"/>
        <v>1.4155999999998676</v>
      </c>
      <c r="F55" s="6">
        <f t="shared" si="7"/>
        <v>1.1324799999998942</v>
      </c>
      <c r="I55" s="3"/>
      <c r="J55" s="3"/>
      <c r="K55" s="3"/>
      <c r="L55" s="4"/>
    </row>
    <row r="56" spans="1:14" x14ac:dyDescent="0.3">
      <c r="E56" t="s">
        <v>13</v>
      </c>
      <c r="F56" s="6">
        <f>SUM(F42:F55)</f>
        <v>33.304879999998647</v>
      </c>
      <c r="N56" s="6"/>
    </row>
    <row r="57" spans="1:14" x14ac:dyDescent="0.3">
      <c r="E57" t="s">
        <v>14</v>
      </c>
      <c r="F57">
        <f>D8</f>
        <v>60.7</v>
      </c>
    </row>
    <row r="58" spans="1:14" x14ac:dyDescent="0.3">
      <c r="E58" t="s">
        <v>15</v>
      </c>
      <c r="F58">
        <f>E8</f>
        <v>53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135</v>
      </c>
      <c r="C61" s="11"/>
      <c r="D61" s="11"/>
      <c r="E61" s="11"/>
      <c r="F61" s="11"/>
      <c r="I61" s="3"/>
      <c r="J61" s="11" t="s">
        <v>136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x14ac:dyDescent="0.3">
      <c r="A64" s="4">
        <v>2</v>
      </c>
      <c r="B64" s="4">
        <f>0.7+J10</f>
        <v>0.43389999999994866</v>
      </c>
      <c r="C64" s="3">
        <v>1.3</v>
      </c>
      <c r="D64" s="4">
        <f>(0+B64)/2</f>
        <v>0.21694999999997433</v>
      </c>
      <c r="E64" s="5">
        <f>(A64-0)*D64</f>
        <v>0.43389999999994866</v>
      </c>
      <c r="F64" s="6">
        <f t="shared" ref="F64:F74" si="13">C64*E64</f>
        <v>0.56406999999993324</v>
      </c>
      <c r="I64" s="4">
        <v>5</v>
      </c>
      <c r="J64" s="4">
        <v>0</v>
      </c>
      <c r="K64" s="4">
        <v>0</v>
      </c>
      <c r="L64" s="4">
        <f>(0+J64)/2</f>
        <v>0</v>
      </c>
      <c r="M64" s="5">
        <f>(I64-0)*L64</f>
        <v>0</v>
      </c>
      <c r="N64" s="6">
        <f t="shared" ref="N64:N72" si="14">K64*M64</f>
        <v>0</v>
      </c>
    </row>
    <row r="65" spans="1:14" x14ac:dyDescent="0.3">
      <c r="A65" s="4">
        <v>4</v>
      </c>
      <c r="B65" s="4">
        <f>0.75+J10</f>
        <v>0.4838999999999487</v>
      </c>
      <c r="C65" s="3">
        <v>1.3</v>
      </c>
      <c r="D65" s="4">
        <f>(B64+B65)/2</f>
        <v>0.45889999999994868</v>
      </c>
      <c r="E65" s="5">
        <f>(A65-A64)*D65</f>
        <v>0.91779999999989736</v>
      </c>
      <c r="F65" s="6">
        <f t="shared" si="13"/>
        <v>1.1931399999998666</v>
      </c>
      <c r="I65" s="4">
        <v>7</v>
      </c>
      <c r="J65" s="4">
        <f>0.74+J11</f>
        <v>0.43479999999998653</v>
      </c>
      <c r="K65" s="4">
        <v>0</v>
      </c>
      <c r="L65" s="4">
        <f>(J64+J65)/2</f>
        <v>0.21739999999999327</v>
      </c>
      <c r="M65" s="5">
        <f>(I65-I64)*L65</f>
        <v>0.43479999999998653</v>
      </c>
      <c r="N65" s="6">
        <f t="shared" si="14"/>
        <v>0</v>
      </c>
    </row>
    <row r="66" spans="1:14" x14ac:dyDescent="0.3">
      <c r="A66" s="3">
        <v>6</v>
      </c>
      <c r="B66" s="3">
        <f>1.1+J10</f>
        <v>0.83389999999994879</v>
      </c>
      <c r="C66" s="3">
        <v>1.3</v>
      </c>
      <c r="D66" s="4">
        <f>(B65+B66)/2</f>
        <v>0.65889999999994875</v>
      </c>
      <c r="E66" s="5">
        <f t="shared" ref="E66:E74" si="15">(A66-A65)*D66</f>
        <v>1.3177999999998975</v>
      </c>
      <c r="F66" s="6">
        <f t="shared" si="13"/>
        <v>1.7131399999998669</v>
      </c>
      <c r="I66" s="3">
        <v>9</v>
      </c>
      <c r="J66" s="3">
        <f>1.24+J11</f>
        <v>0.93479999999998653</v>
      </c>
      <c r="K66" s="4">
        <v>0</v>
      </c>
      <c r="L66" s="4">
        <f>(J65+J66)/2</f>
        <v>0.68479999999998653</v>
      </c>
      <c r="M66" s="5">
        <f t="shared" ref="M66:M72" si="16">(I66-I65)*L66</f>
        <v>1.3695999999999731</v>
      </c>
      <c r="N66" s="6">
        <f t="shared" si="14"/>
        <v>0</v>
      </c>
    </row>
    <row r="67" spans="1:14" x14ac:dyDescent="0.3">
      <c r="A67" s="3">
        <v>8</v>
      </c>
      <c r="B67" s="3">
        <f>0.9+J10</f>
        <v>0.63389999999994873</v>
      </c>
      <c r="C67" s="3">
        <v>1.3</v>
      </c>
      <c r="D67" s="4">
        <f t="shared" ref="D67:D74" si="17">(B66+B67)/2</f>
        <v>0.7338999999999487</v>
      </c>
      <c r="E67" s="5">
        <f t="shared" si="15"/>
        <v>1.4677999999998974</v>
      </c>
      <c r="F67" s="6">
        <f t="shared" si="13"/>
        <v>1.9081399999998667</v>
      </c>
      <c r="I67" s="3">
        <v>11</v>
      </c>
      <c r="J67" s="3">
        <f>1.38+J11</f>
        <v>1.0747999999999864</v>
      </c>
      <c r="K67" s="4">
        <v>0</v>
      </c>
      <c r="L67" s="4">
        <f t="shared" ref="L67:L72" si="18">(J66+J67)/2</f>
        <v>1.0047999999999866</v>
      </c>
      <c r="M67" s="5">
        <f t="shared" si="16"/>
        <v>2.0095999999999732</v>
      </c>
      <c r="N67" s="6">
        <f t="shared" si="14"/>
        <v>0</v>
      </c>
    </row>
    <row r="68" spans="1:14" x14ac:dyDescent="0.3">
      <c r="A68" s="3">
        <v>10</v>
      </c>
      <c r="B68" s="3">
        <f>0.76+J10</f>
        <v>0.49389999999994871</v>
      </c>
      <c r="C68" s="3">
        <v>1.3</v>
      </c>
      <c r="D68" s="4">
        <f t="shared" si="17"/>
        <v>0.56389999999994878</v>
      </c>
      <c r="E68" s="5">
        <f t="shared" si="15"/>
        <v>1.1277999999998976</v>
      </c>
      <c r="F68" s="6">
        <f t="shared" si="13"/>
        <v>1.4661399999998668</v>
      </c>
      <c r="I68" s="3">
        <v>13</v>
      </c>
      <c r="J68" s="3">
        <f>1.36+J11</f>
        <v>1.0547999999999866</v>
      </c>
      <c r="K68" s="4">
        <v>0</v>
      </c>
      <c r="L68" s="4">
        <f t="shared" si="18"/>
        <v>1.0647999999999866</v>
      </c>
      <c r="M68" s="5">
        <f t="shared" si="16"/>
        <v>2.1295999999999733</v>
      </c>
      <c r="N68" s="6">
        <f t="shared" si="14"/>
        <v>0</v>
      </c>
    </row>
    <row r="69" spans="1:14" x14ac:dyDescent="0.3">
      <c r="A69" s="3">
        <v>12</v>
      </c>
      <c r="B69" s="3">
        <f>0.5+J10</f>
        <v>0.2338999999999487</v>
      </c>
      <c r="C69" s="3">
        <v>1.3</v>
      </c>
      <c r="D69" s="4">
        <f t="shared" si="17"/>
        <v>0.36389999999994871</v>
      </c>
      <c r="E69" s="5">
        <f t="shared" si="15"/>
        <v>0.72779999999989742</v>
      </c>
      <c r="F69" s="6">
        <f t="shared" si="13"/>
        <v>0.94613999999986664</v>
      </c>
      <c r="I69" s="3">
        <v>15</v>
      </c>
      <c r="J69" s="3">
        <f>1.36+J11</f>
        <v>1.0547999999999866</v>
      </c>
      <c r="K69" s="4">
        <v>0</v>
      </c>
      <c r="L69" s="4">
        <f t="shared" si="18"/>
        <v>1.0547999999999866</v>
      </c>
      <c r="M69" s="5">
        <f t="shared" si="16"/>
        <v>2.1095999999999733</v>
      </c>
      <c r="N69" s="6">
        <f t="shared" si="14"/>
        <v>0</v>
      </c>
    </row>
    <row r="70" spans="1:14" x14ac:dyDescent="0.3">
      <c r="A70" s="3">
        <v>14</v>
      </c>
      <c r="B70" s="3">
        <f>0.5+J10</f>
        <v>0.2338999999999487</v>
      </c>
      <c r="C70" s="3">
        <v>1.3</v>
      </c>
      <c r="D70" s="4">
        <f t="shared" si="17"/>
        <v>0.2338999999999487</v>
      </c>
      <c r="E70" s="5">
        <f t="shared" si="15"/>
        <v>0.46779999999989741</v>
      </c>
      <c r="F70" s="6">
        <f t="shared" si="13"/>
        <v>0.60813999999986668</v>
      </c>
      <c r="I70" s="3">
        <v>17</v>
      </c>
      <c r="J70" s="3">
        <f>1.32+J11</f>
        <v>1.0147999999999866</v>
      </c>
      <c r="K70" s="4">
        <v>0</v>
      </c>
      <c r="L70" s="4">
        <f t="shared" si="18"/>
        <v>1.0347999999999866</v>
      </c>
      <c r="M70" s="5">
        <f t="shared" si="16"/>
        <v>2.0695999999999732</v>
      </c>
      <c r="N70" s="6">
        <f t="shared" si="14"/>
        <v>0</v>
      </c>
    </row>
    <row r="71" spans="1:14" x14ac:dyDescent="0.3">
      <c r="A71" s="3">
        <v>16</v>
      </c>
      <c r="B71" s="3">
        <f>0.36+J10</f>
        <v>9.3899999999948691E-2</v>
      </c>
      <c r="C71" s="3">
        <v>1.3</v>
      </c>
      <c r="D71" s="4">
        <f t="shared" si="17"/>
        <v>0.1638999999999487</v>
      </c>
      <c r="E71" s="5">
        <f t="shared" si="15"/>
        <v>0.3277999999998974</v>
      </c>
      <c r="F71" s="6">
        <f t="shared" si="13"/>
        <v>0.42613999999986663</v>
      </c>
      <c r="I71" s="3">
        <v>19</v>
      </c>
      <c r="J71" s="3">
        <f>0.52+J11</f>
        <v>0.21479999999998656</v>
      </c>
      <c r="K71" s="4">
        <v>0</v>
      </c>
      <c r="L71" s="4">
        <f t="shared" si="18"/>
        <v>0.61479999999998658</v>
      </c>
      <c r="M71" s="5">
        <f t="shared" si="16"/>
        <v>1.2295999999999732</v>
      </c>
      <c r="N71" s="6">
        <f t="shared" si="14"/>
        <v>0</v>
      </c>
    </row>
    <row r="72" spans="1:14" x14ac:dyDescent="0.3">
      <c r="A72" s="3">
        <v>18</v>
      </c>
      <c r="B72" s="3">
        <f>0.42+J10</f>
        <v>0.15389999999994869</v>
      </c>
      <c r="C72" s="3">
        <v>1.3</v>
      </c>
      <c r="D72" s="4">
        <f t="shared" si="17"/>
        <v>0.12389999999994869</v>
      </c>
      <c r="E72" s="5">
        <f t="shared" si="15"/>
        <v>0.24779999999989738</v>
      </c>
      <c r="F72" s="6">
        <f t="shared" si="13"/>
        <v>0.32213999999986659</v>
      </c>
      <c r="I72" s="3">
        <v>20.5</v>
      </c>
      <c r="J72" s="3">
        <v>0</v>
      </c>
      <c r="K72" s="4">
        <v>0</v>
      </c>
      <c r="L72" s="4">
        <f t="shared" si="18"/>
        <v>0.10739999999999328</v>
      </c>
      <c r="M72" s="5">
        <f t="shared" si="16"/>
        <v>0.16109999999998992</v>
      </c>
      <c r="N72" s="6">
        <f t="shared" si="14"/>
        <v>0</v>
      </c>
    </row>
    <row r="73" spans="1:14" x14ac:dyDescent="0.3">
      <c r="A73" s="3">
        <v>20</v>
      </c>
      <c r="B73" s="3">
        <v>0</v>
      </c>
      <c r="C73" s="3">
        <v>1.3</v>
      </c>
      <c r="D73" s="4">
        <f t="shared" si="17"/>
        <v>7.6949999999974344E-2</v>
      </c>
      <c r="E73" s="5">
        <f t="shared" si="15"/>
        <v>0.15389999999994869</v>
      </c>
      <c r="F73" s="6">
        <f t="shared" si="13"/>
        <v>0.2000699999999333</v>
      </c>
      <c r="I73" s="3"/>
      <c r="J73" s="3"/>
      <c r="K73" s="3"/>
      <c r="L73" s="4"/>
      <c r="M73" t="s">
        <v>13</v>
      </c>
      <c r="N73" s="6" t="s">
        <v>94</v>
      </c>
    </row>
    <row r="74" spans="1:14" x14ac:dyDescent="0.3">
      <c r="A74" s="3">
        <v>22</v>
      </c>
      <c r="B74" s="3">
        <v>0</v>
      </c>
      <c r="C74" s="3">
        <v>1.3</v>
      </c>
      <c r="D74" s="4">
        <f t="shared" si="17"/>
        <v>0</v>
      </c>
      <c r="E74" s="5">
        <f t="shared" si="15"/>
        <v>0</v>
      </c>
      <c r="F74" s="6">
        <f t="shared" si="13"/>
        <v>0</v>
      </c>
      <c r="I74" s="3"/>
      <c r="J74" s="3"/>
      <c r="K74" s="3"/>
      <c r="L74" s="4"/>
      <c r="M74" t="s">
        <v>14</v>
      </c>
      <c r="N74">
        <f>D11</f>
        <v>61.3</v>
      </c>
    </row>
    <row r="75" spans="1:14" x14ac:dyDescent="0.3">
      <c r="C75" s="3"/>
      <c r="E75" t="s">
        <v>13</v>
      </c>
      <c r="F75" s="6">
        <f>SUM(F64:F74)</f>
        <v>9.3472599999987995</v>
      </c>
      <c r="M75" t="s">
        <v>15</v>
      </c>
      <c r="N75">
        <f>E11</f>
        <v>52.5</v>
      </c>
    </row>
    <row r="76" spans="1:14" x14ac:dyDescent="0.3">
      <c r="E76" t="s">
        <v>14</v>
      </c>
      <c r="F76">
        <f>D10</f>
        <v>67</v>
      </c>
    </row>
    <row r="77" spans="1:14" x14ac:dyDescent="0.3">
      <c r="E77" t="s">
        <v>15</v>
      </c>
      <c r="F77">
        <f>E10</f>
        <v>53.4</v>
      </c>
    </row>
  </sheetData>
  <mergeCells count="13">
    <mergeCell ref="B39:F39"/>
    <mergeCell ref="J39:N39"/>
    <mergeCell ref="B60:F60"/>
    <mergeCell ref="J60:N60"/>
    <mergeCell ref="B61:F61"/>
    <mergeCell ref="J61:N61"/>
    <mergeCell ref="B38:F38"/>
    <mergeCell ref="J38:N38"/>
    <mergeCell ref="D1:K1"/>
    <mergeCell ref="D2:K2"/>
    <mergeCell ref="J14:N14"/>
    <mergeCell ref="B15:F15"/>
    <mergeCell ref="J15:N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A93B-AD21-421F-95B3-787931B36E3A}">
  <dimension ref="A1:N77"/>
  <sheetViews>
    <sheetView tabSelected="1" topLeftCell="A4" workbookViewId="0">
      <selection activeCell="M8" sqref="M8"/>
    </sheetView>
  </sheetViews>
  <sheetFormatPr defaultRowHeight="14.4" x14ac:dyDescent="0.3"/>
  <cols>
    <col min="2" max="2" width="11.21875" customWidth="1"/>
    <col min="8" max="8" width="12.21875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137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72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4" t="s">
        <v>138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0.3611111111111111</v>
      </c>
      <c r="D6" s="3">
        <v>43.5</v>
      </c>
      <c r="E6" s="3">
        <v>44.4</v>
      </c>
      <c r="F6" s="3">
        <v>1.3</v>
      </c>
      <c r="H6" s="3">
        <v>681.9751</v>
      </c>
      <c r="I6" s="3">
        <v>681.81060000000002</v>
      </c>
      <c r="J6" s="3">
        <f>I6-H6</f>
        <v>-0.16449999999997544</v>
      </c>
    </row>
    <row r="7" spans="1:14" s="3" customFormat="1" x14ac:dyDescent="0.3">
      <c r="B7" s="3" t="s">
        <v>2</v>
      </c>
      <c r="C7" s="8">
        <v>0.38680555555555557</v>
      </c>
      <c r="D7" s="3">
        <v>43.1</v>
      </c>
      <c r="E7" s="3">
        <v>44.9</v>
      </c>
      <c r="F7" s="3">
        <v>1.3</v>
      </c>
      <c r="H7" s="3">
        <v>713.72400000000005</v>
      </c>
      <c r="I7" s="3" t="s">
        <v>139</v>
      </c>
    </row>
    <row r="8" spans="1:14" s="3" customFormat="1" x14ac:dyDescent="0.3">
      <c r="B8" s="3" t="s">
        <v>46</v>
      </c>
      <c r="C8" s="8">
        <v>0.4861111111111111</v>
      </c>
      <c r="D8" s="3">
        <v>42</v>
      </c>
      <c r="E8" s="3">
        <v>44</v>
      </c>
      <c r="F8" s="3">
        <v>3.1</v>
      </c>
      <c r="H8" s="3">
        <v>727.48360000000002</v>
      </c>
      <c r="I8" s="3">
        <v>727.51969999999994</v>
      </c>
      <c r="J8" s="3">
        <f t="shared" ref="J7:J11" si="0">I8-H8</f>
        <v>3.6099999999919419E-2</v>
      </c>
    </row>
    <row r="9" spans="1:14" s="3" customFormat="1" x14ac:dyDescent="0.3">
      <c r="B9" s="3" t="s">
        <v>42</v>
      </c>
      <c r="C9" s="8">
        <v>0.4375</v>
      </c>
      <c r="D9" s="3">
        <v>44.9</v>
      </c>
      <c r="E9" s="3">
        <v>44.9</v>
      </c>
      <c r="F9" s="3">
        <v>3.1</v>
      </c>
      <c r="H9" s="3">
        <v>772.54899999999998</v>
      </c>
      <c r="I9" s="3">
        <v>772.71</v>
      </c>
      <c r="J9" s="3">
        <f t="shared" si="0"/>
        <v>0.16100000000005821</v>
      </c>
    </row>
    <row r="10" spans="1:14" s="3" customFormat="1" x14ac:dyDescent="0.3">
      <c r="B10" s="3" t="s">
        <v>43</v>
      </c>
      <c r="C10" s="8">
        <v>0.45833333333333331</v>
      </c>
      <c r="D10" s="3">
        <v>40</v>
      </c>
      <c r="E10" s="3">
        <v>47</v>
      </c>
      <c r="F10" s="3">
        <v>2.7</v>
      </c>
      <c r="H10" s="3">
        <v>943.60599999999999</v>
      </c>
      <c r="I10" s="3">
        <v>943.57820000000004</v>
      </c>
      <c r="J10" s="3">
        <f t="shared" si="0"/>
        <v>-2.7799999999956526E-2</v>
      </c>
    </row>
    <row r="11" spans="1:14" s="3" customFormat="1" x14ac:dyDescent="0.3">
      <c r="B11" s="3" t="s">
        <v>44</v>
      </c>
      <c r="C11" s="8">
        <v>0.51041666666666663</v>
      </c>
      <c r="D11" s="3">
        <v>47.1</v>
      </c>
      <c r="E11" s="3">
        <v>44</v>
      </c>
      <c r="F11" s="3">
        <v>0</v>
      </c>
      <c r="H11" s="3">
        <v>711.60440000000006</v>
      </c>
      <c r="I11" s="3">
        <v>711.42179999999996</v>
      </c>
      <c r="J11" s="3">
        <f t="shared" si="0"/>
        <v>-0.18260000000009313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140</v>
      </c>
      <c r="C15" s="11"/>
      <c r="D15" s="11"/>
      <c r="E15" s="11"/>
      <c r="F15" s="11"/>
      <c r="I15" s="3"/>
      <c r="J15" s="11" t="s">
        <v>141</v>
      </c>
      <c r="K15" s="11"/>
      <c r="L15" s="11"/>
      <c r="M15" s="11"/>
      <c r="N15" s="11"/>
    </row>
    <row r="16" spans="1:14" x14ac:dyDescent="0.3">
      <c r="A16" s="3"/>
      <c r="C16" t="s">
        <v>5</v>
      </c>
      <c r="I16" s="3"/>
      <c r="K16" t="s">
        <v>6</v>
      </c>
      <c r="N16">
        <v>713.73400000000004</v>
      </c>
    </row>
    <row r="17" spans="1:14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4" x14ac:dyDescent="0.3">
      <c r="A18" s="4">
        <v>1.5</v>
      </c>
      <c r="B18" s="4">
        <v>0</v>
      </c>
      <c r="C18" s="4">
        <v>0</v>
      </c>
      <c r="D18" s="4">
        <v>0</v>
      </c>
      <c r="E18" s="4"/>
      <c r="F18" s="4"/>
      <c r="I18" s="4">
        <v>2</v>
      </c>
      <c r="J18" s="4" t="s">
        <v>54</v>
      </c>
      <c r="K18" s="4">
        <f>F7</f>
        <v>1.3</v>
      </c>
      <c r="L18" s="4">
        <v>0</v>
      </c>
      <c r="M18" s="4"/>
      <c r="N18" s="4"/>
    </row>
    <row r="19" spans="1:14" x14ac:dyDescent="0.3">
      <c r="A19" s="4">
        <v>2.5</v>
      </c>
      <c r="B19" s="4">
        <f>0.78+J6</f>
        <v>0.61550000000002458</v>
      </c>
      <c r="C19" s="4">
        <f>F6</f>
        <v>1.3</v>
      </c>
      <c r="D19" s="4">
        <f>(B18+B19)/2</f>
        <v>0.30775000000001229</v>
      </c>
      <c r="E19" s="5">
        <f>(A19-A18)*D19</f>
        <v>0.30775000000001229</v>
      </c>
      <c r="F19" s="6">
        <f t="shared" ref="F19:F28" si="1">C19*E19</f>
        <v>0.400075000000016</v>
      </c>
      <c r="I19" s="4">
        <v>4</v>
      </c>
      <c r="J19" s="4" t="s">
        <v>54</v>
      </c>
      <c r="K19" s="4">
        <f>F7</f>
        <v>1.3</v>
      </c>
      <c r="L19" s="4" t="e">
        <f>(J18+J19)/2</f>
        <v>#VALUE!</v>
      </c>
      <c r="M19" s="5" t="e">
        <f>(I19-I18)*L19</f>
        <v>#VALUE!</v>
      </c>
      <c r="N19" s="6" t="e">
        <f t="shared" ref="N19:N33" si="2">K19*M19</f>
        <v>#VALUE!</v>
      </c>
    </row>
    <row r="20" spans="1:14" x14ac:dyDescent="0.3">
      <c r="A20" s="3">
        <v>3.5</v>
      </c>
      <c r="B20" s="3">
        <f>0.9+J6</f>
        <v>0.73550000000002458</v>
      </c>
      <c r="C20" s="4">
        <f>F6</f>
        <v>1.3</v>
      </c>
      <c r="D20" s="4">
        <f>(B19+B20)/2</f>
        <v>0.67550000000002464</v>
      </c>
      <c r="E20" s="5">
        <f>(A20-A19)*D20</f>
        <v>0.67550000000002464</v>
      </c>
      <c r="F20" s="6">
        <f t="shared" si="1"/>
        <v>0.87815000000003207</v>
      </c>
      <c r="I20" s="3">
        <v>6</v>
      </c>
      <c r="J20" s="4" t="s">
        <v>54</v>
      </c>
      <c r="K20" s="4">
        <f>F7</f>
        <v>1.3</v>
      </c>
      <c r="L20" s="4" t="e">
        <f>(J19+J20)/2</f>
        <v>#VALUE!</v>
      </c>
      <c r="M20" s="5" t="e">
        <f t="shared" ref="M20:M33" si="3">(I20-I19)*L20</f>
        <v>#VALUE!</v>
      </c>
      <c r="N20" s="6" t="e">
        <f t="shared" si="2"/>
        <v>#VALUE!</v>
      </c>
    </row>
    <row r="21" spans="1:14" x14ac:dyDescent="0.3">
      <c r="A21" s="3">
        <v>4.5</v>
      </c>
      <c r="B21" s="3">
        <f>0.82+J6</f>
        <v>0.65550000000002451</v>
      </c>
      <c r="C21" s="4">
        <f>F6</f>
        <v>1.3</v>
      </c>
      <c r="D21" s="4">
        <f t="shared" ref="D21:D28" si="4">(B20+B21)/2</f>
        <v>0.69550000000002454</v>
      </c>
      <c r="E21" s="5">
        <f t="shared" ref="E21:E28" si="5">(A21-A20)*D21</f>
        <v>0.69550000000002454</v>
      </c>
      <c r="F21" s="6">
        <f t="shared" si="1"/>
        <v>0.90415000000003198</v>
      </c>
      <c r="I21" s="3">
        <v>8</v>
      </c>
      <c r="J21" s="4" t="s">
        <v>54</v>
      </c>
      <c r="K21" s="3">
        <f>F7</f>
        <v>1.3</v>
      </c>
      <c r="L21" s="4" t="e">
        <f t="shared" ref="L21:L33" si="6">(J20+J21)/2</f>
        <v>#VALUE!</v>
      </c>
      <c r="M21" s="5" t="e">
        <f t="shared" si="3"/>
        <v>#VALUE!</v>
      </c>
      <c r="N21" s="6" t="e">
        <f t="shared" si="2"/>
        <v>#VALUE!</v>
      </c>
    </row>
    <row r="22" spans="1:14" x14ac:dyDescent="0.3">
      <c r="A22" s="3">
        <v>5.5</v>
      </c>
      <c r="B22" s="3">
        <f>1+J6</f>
        <v>0.83550000000002456</v>
      </c>
      <c r="C22" s="4">
        <f>F6</f>
        <v>1.3</v>
      </c>
      <c r="D22" s="4">
        <f t="shared" si="4"/>
        <v>0.74550000000002448</v>
      </c>
      <c r="E22" s="5">
        <f t="shared" si="5"/>
        <v>0.74550000000002448</v>
      </c>
      <c r="F22" s="6">
        <f t="shared" si="1"/>
        <v>0.96915000000003182</v>
      </c>
      <c r="I22" s="3">
        <v>10</v>
      </c>
      <c r="J22" s="4" t="s">
        <v>54</v>
      </c>
      <c r="K22" s="3">
        <f>F7</f>
        <v>1.3</v>
      </c>
      <c r="L22" s="4" t="e">
        <f t="shared" si="6"/>
        <v>#VALUE!</v>
      </c>
      <c r="M22" s="5" t="e">
        <f t="shared" si="3"/>
        <v>#VALUE!</v>
      </c>
      <c r="N22" s="6" t="e">
        <f t="shared" si="2"/>
        <v>#VALUE!</v>
      </c>
    </row>
    <row r="23" spans="1:14" x14ac:dyDescent="0.3">
      <c r="A23" s="3">
        <v>6.5</v>
      </c>
      <c r="B23" s="3">
        <f>1.01+J6</f>
        <v>0.84550000000002457</v>
      </c>
      <c r="C23" s="4">
        <f>F6</f>
        <v>1.3</v>
      </c>
      <c r="D23" s="4">
        <f t="shared" si="4"/>
        <v>0.84050000000002456</v>
      </c>
      <c r="E23" s="5">
        <f t="shared" si="5"/>
        <v>0.84050000000002456</v>
      </c>
      <c r="F23" s="6">
        <f t="shared" si="1"/>
        <v>1.0926500000000319</v>
      </c>
      <c r="I23" s="3">
        <v>12</v>
      </c>
      <c r="J23" s="4" t="s">
        <v>54</v>
      </c>
      <c r="K23" s="3">
        <f>F7</f>
        <v>1.3</v>
      </c>
      <c r="L23" s="4" t="e">
        <f t="shared" si="6"/>
        <v>#VALUE!</v>
      </c>
      <c r="M23" s="5" t="e">
        <f t="shared" si="3"/>
        <v>#VALUE!</v>
      </c>
      <c r="N23" s="6" t="e">
        <f t="shared" si="2"/>
        <v>#VALUE!</v>
      </c>
    </row>
    <row r="24" spans="1:14" x14ac:dyDescent="0.3">
      <c r="A24" s="3">
        <v>7.5</v>
      </c>
      <c r="B24" s="3">
        <f>1.22+J6</f>
        <v>1.0555000000000245</v>
      </c>
      <c r="C24" s="4">
        <f>F6</f>
        <v>1.3</v>
      </c>
      <c r="D24" s="4">
        <f t="shared" si="4"/>
        <v>0.95050000000002455</v>
      </c>
      <c r="E24" s="5">
        <f t="shared" si="5"/>
        <v>0.95050000000002455</v>
      </c>
      <c r="F24" s="6">
        <f t="shared" si="1"/>
        <v>1.2356500000000319</v>
      </c>
      <c r="I24" s="3">
        <v>14</v>
      </c>
      <c r="J24" s="4" t="s">
        <v>54</v>
      </c>
      <c r="K24" s="3">
        <f>F7</f>
        <v>1.3</v>
      </c>
      <c r="L24" s="4" t="e">
        <f t="shared" si="6"/>
        <v>#VALUE!</v>
      </c>
      <c r="M24" s="5" t="e">
        <f t="shared" si="3"/>
        <v>#VALUE!</v>
      </c>
      <c r="N24" s="6" t="e">
        <f t="shared" si="2"/>
        <v>#VALUE!</v>
      </c>
    </row>
    <row r="25" spans="1:14" x14ac:dyDescent="0.3">
      <c r="A25" s="3">
        <v>8.5</v>
      </c>
      <c r="B25" s="3">
        <f>0.98+J6</f>
        <v>0.81550000000002454</v>
      </c>
      <c r="C25" s="4">
        <f>F6</f>
        <v>1.3</v>
      </c>
      <c r="D25" s="4">
        <f t="shared" si="4"/>
        <v>0.93550000000002453</v>
      </c>
      <c r="E25" s="5">
        <f t="shared" si="5"/>
        <v>0.93550000000002453</v>
      </c>
      <c r="F25" s="6">
        <f t="shared" si="1"/>
        <v>1.216150000000032</v>
      </c>
      <c r="I25" s="3">
        <v>16</v>
      </c>
      <c r="J25" s="4" t="s">
        <v>54</v>
      </c>
      <c r="K25" s="3">
        <f>F7</f>
        <v>1.3</v>
      </c>
      <c r="L25" s="4" t="e">
        <f t="shared" si="6"/>
        <v>#VALUE!</v>
      </c>
      <c r="M25" s="5" t="e">
        <f t="shared" si="3"/>
        <v>#VALUE!</v>
      </c>
      <c r="N25" s="6" t="e">
        <f t="shared" si="2"/>
        <v>#VALUE!</v>
      </c>
    </row>
    <row r="26" spans="1:14" x14ac:dyDescent="0.3">
      <c r="A26" s="3">
        <v>9.5</v>
      </c>
      <c r="B26" s="3">
        <f>0.92+J6</f>
        <v>0.7555000000000246</v>
      </c>
      <c r="C26" s="4">
        <f>F6</f>
        <v>1.3</v>
      </c>
      <c r="D26" s="4">
        <f t="shared" si="4"/>
        <v>0.78550000000002451</v>
      </c>
      <c r="E26" s="5">
        <f t="shared" si="5"/>
        <v>0.78550000000002451</v>
      </c>
      <c r="F26" s="6">
        <f t="shared" si="1"/>
        <v>1.021150000000032</v>
      </c>
      <c r="I26" s="3">
        <v>18</v>
      </c>
      <c r="J26" s="4" t="s">
        <v>54</v>
      </c>
      <c r="K26" s="3">
        <f>F7</f>
        <v>1.3</v>
      </c>
      <c r="L26" s="4" t="e">
        <f t="shared" si="6"/>
        <v>#VALUE!</v>
      </c>
      <c r="M26" s="5" t="e">
        <f t="shared" si="3"/>
        <v>#VALUE!</v>
      </c>
      <c r="N26" s="6" t="e">
        <f t="shared" si="2"/>
        <v>#VALUE!</v>
      </c>
    </row>
    <row r="27" spans="1:14" x14ac:dyDescent="0.3">
      <c r="A27" s="3">
        <v>10.5</v>
      </c>
      <c r="B27" s="3">
        <v>0</v>
      </c>
      <c r="C27" s="4">
        <v>0</v>
      </c>
      <c r="D27" s="4">
        <f t="shared" si="4"/>
        <v>0.3777500000000123</v>
      </c>
      <c r="E27" s="5">
        <f t="shared" si="5"/>
        <v>0.3777500000000123</v>
      </c>
      <c r="F27" s="6">
        <f t="shared" si="1"/>
        <v>0</v>
      </c>
      <c r="I27" s="3">
        <v>20</v>
      </c>
      <c r="J27" s="4" t="s">
        <v>54</v>
      </c>
      <c r="K27" s="3">
        <f>F7</f>
        <v>1.3</v>
      </c>
      <c r="L27" s="4" t="e">
        <f t="shared" si="6"/>
        <v>#VALUE!</v>
      </c>
      <c r="M27" s="5" t="e">
        <f t="shared" si="3"/>
        <v>#VALUE!</v>
      </c>
      <c r="N27" s="6" t="e">
        <f t="shared" si="2"/>
        <v>#VALUE!</v>
      </c>
    </row>
    <row r="28" spans="1:14" x14ac:dyDescent="0.3">
      <c r="A28" s="3">
        <v>12</v>
      </c>
      <c r="B28" s="3">
        <v>0</v>
      </c>
      <c r="C28" s="4">
        <v>0</v>
      </c>
      <c r="D28" s="4">
        <f t="shared" si="4"/>
        <v>0</v>
      </c>
      <c r="E28" s="5">
        <f t="shared" si="5"/>
        <v>0</v>
      </c>
      <c r="F28" s="6">
        <f t="shared" si="1"/>
        <v>0</v>
      </c>
      <c r="I28" s="3">
        <v>22</v>
      </c>
      <c r="J28" s="4" t="s">
        <v>54</v>
      </c>
      <c r="K28" s="3">
        <f>F7</f>
        <v>1.3</v>
      </c>
      <c r="L28" s="4" t="e">
        <f t="shared" si="6"/>
        <v>#VALUE!</v>
      </c>
      <c r="M28" s="5" t="e">
        <f t="shared" si="3"/>
        <v>#VALUE!</v>
      </c>
      <c r="N28" s="6" t="e">
        <f t="shared" si="2"/>
        <v>#VALUE!</v>
      </c>
    </row>
    <row r="29" spans="1:14" x14ac:dyDescent="0.3">
      <c r="A29" s="3"/>
      <c r="B29" s="3"/>
      <c r="C29" s="3"/>
      <c r="E29" t="s">
        <v>13</v>
      </c>
      <c r="F29" s="6">
        <f>SUM(F19:F28)</f>
        <v>7.7171250000002392</v>
      </c>
      <c r="I29" s="3">
        <v>24</v>
      </c>
      <c r="J29" s="4" t="s">
        <v>54</v>
      </c>
      <c r="K29" s="3">
        <f>F7</f>
        <v>1.3</v>
      </c>
      <c r="L29" s="4" t="e">
        <f t="shared" si="6"/>
        <v>#VALUE!</v>
      </c>
      <c r="M29" s="5" t="e">
        <f t="shared" si="3"/>
        <v>#VALUE!</v>
      </c>
      <c r="N29" s="6" t="e">
        <f t="shared" si="2"/>
        <v>#VALUE!</v>
      </c>
    </row>
    <row r="30" spans="1:14" x14ac:dyDescent="0.3">
      <c r="A30" s="3"/>
      <c r="B30" s="3"/>
      <c r="C30" s="3"/>
      <c r="E30" t="s">
        <v>14</v>
      </c>
      <c r="F30">
        <f>D6</f>
        <v>43.5</v>
      </c>
      <c r="I30" s="3">
        <v>26</v>
      </c>
      <c r="J30" s="4" t="s">
        <v>54</v>
      </c>
      <c r="K30" s="3">
        <f>F7</f>
        <v>1.3</v>
      </c>
      <c r="L30" s="4" t="e">
        <f t="shared" si="6"/>
        <v>#VALUE!</v>
      </c>
      <c r="M30" s="5" t="e">
        <f t="shared" si="3"/>
        <v>#VALUE!</v>
      </c>
      <c r="N30" s="6" t="e">
        <f t="shared" si="2"/>
        <v>#VALUE!</v>
      </c>
    </row>
    <row r="31" spans="1:14" x14ac:dyDescent="0.3">
      <c r="A31" s="3"/>
      <c r="B31" s="3"/>
      <c r="C31" s="3"/>
      <c r="E31" t="s">
        <v>15</v>
      </c>
      <c r="F31">
        <f>E6</f>
        <v>44.4</v>
      </c>
      <c r="I31" s="3">
        <v>28</v>
      </c>
      <c r="J31" s="4" t="s">
        <v>54</v>
      </c>
      <c r="K31" s="3">
        <f>F7</f>
        <v>1.3</v>
      </c>
      <c r="L31" s="4" t="e">
        <f t="shared" si="6"/>
        <v>#VALUE!</v>
      </c>
      <c r="M31" s="5" t="e">
        <f t="shared" si="3"/>
        <v>#VALUE!</v>
      </c>
      <c r="N31" s="6" t="e">
        <f t="shared" si="2"/>
        <v>#VALUE!</v>
      </c>
    </row>
    <row r="32" spans="1:14" x14ac:dyDescent="0.3">
      <c r="A32" s="3"/>
      <c r="B32" s="3"/>
      <c r="C32" s="3"/>
      <c r="I32" s="3">
        <v>30</v>
      </c>
      <c r="J32" s="4" t="s">
        <v>54</v>
      </c>
      <c r="K32" s="3">
        <f>F7</f>
        <v>1.3</v>
      </c>
      <c r="L32" s="4" t="e">
        <f t="shared" si="6"/>
        <v>#VALUE!</v>
      </c>
      <c r="M32" s="5" t="e">
        <f t="shared" si="3"/>
        <v>#VALUE!</v>
      </c>
      <c r="N32" s="6" t="e">
        <f t="shared" si="2"/>
        <v>#VALUE!</v>
      </c>
    </row>
    <row r="33" spans="1:14" x14ac:dyDescent="0.3">
      <c r="A33" s="3"/>
      <c r="B33" s="3"/>
      <c r="C33" s="3"/>
      <c r="I33" s="3">
        <v>31</v>
      </c>
      <c r="J33" s="4" t="s">
        <v>54</v>
      </c>
      <c r="K33" s="3">
        <f>F7</f>
        <v>1.3</v>
      </c>
      <c r="L33" s="4" t="e">
        <f t="shared" si="6"/>
        <v>#VALUE!</v>
      </c>
      <c r="M33" s="5" t="e">
        <f t="shared" si="3"/>
        <v>#VALUE!</v>
      </c>
      <c r="N33" s="6" t="e">
        <f t="shared" si="2"/>
        <v>#VALUE!</v>
      </c>
    </row>
    <row r="34" spans="1:14" x14ac:dyDescent="0.3">
      <c r="A34" s="3"/>
      <c r="B34" s="3"/>
      <c r="C34" s="3"/>
      <c r="M34" t="s">
        <v>13</v>
      </c>
      <c r="N34" s="6" t="e">
        <f>SUM(N19:N33)</f>
        <v>#VALUE!</v>
      </c>
    </row>
    <row r="35" spans="1:14" x14ac:dyDescent="0.3">
      <c r="A35" s="3"/>
      <c r="B35" s="3"/>
      <c r="C35" s="3"/>
      <c r="M35" t="s">
        <v>14</v>
      </c>
      <c r="N35">
        <f>D7</f>
        <v>43.1</v>
      </c>
    </row>
    <row r="36" spans="1:14" x14ac:dyDescent="0.3">
      <c r="A36" s="3"/>
      <c r="B36" s="3"/>
      <c r="C36" s="3"/>
      <c r="M36" t="s">
        <v>15</v>
      </c>
      <c r="N36">
        <f>E7</f>
        <v>44.9</v>
      </c>
    </row>
    <row r="37" spans="1:14" x14ac:dyDescent="0.3">
      <c r="A37" s="3"/>
      <c r="B37" s="3"/>
      <c r="C37" s="3"/>
    </row>
    <row r="38" spans="1:14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4" x14ac:dyDescent="0.3">
      <c r="A39" s="3"/>
      <c r="B39" s="11" t="s">
        <v>142</v>
      </c>
      <c r="C39" s="11"/>
      <c r="D39" s="11"/>
      <c r="E39" s="11"/>
      <c r="F39" s="11"/>
      <c r="I39" s="3"/>
      <c r="J39" s="11" t="s">
        <v>143</v>
      </c>
      <c r="K39" s="11"/>
      <c r="L39" s="11"/>
      <c r="M39" s="11"/>
      <c r="N39" s="11"/>
    </row>
    <row r="40" spans="1:14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4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4" x14ac:dyDescent="0.3">
      <c r="A42" s="4">
        <v>2</v>
      </c>
      <c r="B42" s="4">
        <f>0.5+J8</f>
        <v>0.53609999999991942</v>
      </c>
      <c r="C42" s="4">
        <f>F8</f>
        <v>3.1</v>
      </c>
      <c r="D42" s="4">
        <f>(0+B42)/2</f>
        <v>0.26804999999995971</v>
      </c>
      <c r="E42" s="5">
        <f>(A42-0)*D42</f>
        <v>0.53609999999991942</v>
      </c>
      <c r="F42" s="6">
        <f t="shared" ref="F42:F55" si="7">C42*E42</f>
        <v>1.6619099999997502</v>
      </c>
      <c r="I42" s="4">
        <v>3</v>
      </c>
      <c r="J42" s="4">
        <f>1.6+J9</f>
        <v>1.7610000000000583</v>
      </c>
      <c r="K42" s="4">
        <f>F9</f>
        <v>3.1</v>
      </c>
      <c r="L42" s="4">
        <f>(0+J42)/2</f>
        <v>0.88050000000002915</v>
      </c>
      <c r="M42" s="5">
        <f>(I42-0)*L42</f>
        <v>2.6415000000000877</v>
      </c>
      <c r="N42" s="6">
        <f t="shared" ref="N42:N51" si="8">K42*M42</f>
        <v>8.1886500000002727</v>
      </c>
    </row>
    <row r="43" spans="1:14" x14ac:dyDescent="0.3">
      <c r="A43" s="4">
        <v>6</v>
      </c>
      <c r="B43" s="4">
        <f>0.5+J8</f>
        <v>0.53609999999991942</v>
      </c>
      <c r="C43" s="4">
        <f>F8</f>
        <v>3.1</v>
      </c>
      <c r="D43" s="4">
        <f>(B42+B43)/2</f>
        <v>0.53609999999991942</v>
      </c>
      <c r="E43" s="5">
        <f>(A43-A42)*D43</f>
        <v>2.1443999999996777</v>
      </c>
      <c r="F43" s="6">
        <f t="shared" si="7"/>
        <v>6.6476399999990008</v>
      </c>
      <c r="I43" s="4">
        <v>7</v>
      </c>
      <c r="J43" s="4">
        <f>1.6+J9</f>
        <v>1.7610000000000583</v>
      </c>
      <c r="K43" s="4">
        <f>F9</f>
        <v>3.1</v>
      </c>
      <c r="L43" s="4">
        <f>(J42+J43)/2</f>
        <v>1.7610000000000583</v>
      </c>
      <c r="M43" s="5">
        <f>(I43-I42)*L43</f>
        <v>7.0440000000002332</v>
      </c>
      <c r="N43" s="6">
        <f t="shared" si="8"/>
        <v>21.836400000000722</v>
      </c>
    </row>
    <row r="44" spans="1:14" x14ac:dyDescent="0.3">
      <c r="A44" s="3">
        <v>10</v>
      </c>
      <c r="B44" s="3">
        <f>0.76+J8</f>
        <v>0.79609999999991943</v>
      </c>
      <c r="C44" s="4">
        <f>F8</f>
        <v>3.1</v>
      </c>
      <c r="D44" s="4">
        <f>(B43+B44)/2</f>
        <v>0.66609999999991942</v>
      </c>
      <c r="E44" s="5">
        <f t="shared" ref="E44:E55" si="9">(A44-A43)*D44</f>
        <v>2.6643999999996777</v>
      </c>
      <c r="F44" s="6">
        <f t="shared" si="7"/>
        <v>8.2596399999990009</v>
      </c>
      <c r="I44" s="3">
        <v>10</v>
      </c>
      <c r="J44" s="3">
        <f>2.28+J9</f>
        <v>2.441000000000058</v>
      </c>
      <c r="K44" s="4">
        <f>F9</f>
        <v>3.1</v>
      </c>
      <c r="L44" s="4">
        <f>(J43+J44)/2</f>
        <v>2.1010000000000582</v>
      </c>
      <c r="M44" s="5">
        <f t="shared" ref="M44:M51" si="10">(I44-I43)*L44</f>
        <v>6.3030000000001749</v>
      </c>
      <c r="N44" s="6">
        <f t="shared" si="8"/>
        <v>19.539300000000544</v>
      </c>
    </row>
    <row r="45" spans="1:14" x14ac:dyDescent="0.3">
      <c r="A45" s="3">
        <v>14</v>
      </c>
      <c r="B45" s="3">
        <f>1+J8</f>
        <v>1.0360999999999194</v>
      </c>
      <c r="C45" s="4">
        <f>F8</f>
        <v>3.1</v>
      </c>
      <c r="D45" s="4">
        <f t="shared" ref="D45:D55" si="11">(B44+B45)/2</f>
        <v>0.91609999999991942</v>
      </c>
      <c r="E45" s="5">
        <f t="shared" si="9"/>
        <v>3.6643999999996777</v>
      </c>
      <c r="F45" s="6">
        <f t="shared" si="7"/>
        <v>11.359639999999001</v>
      </c>
      <c r="I45" s="3">
        <v>13</v>
      </c>
      <c r="J45" s="3">
        <f>2.12+J9</f>
        <v>2.2810000000000583</v>
      </c>
      <c r="K45" s="4">
        <f>F9</f>
        <v>3.1</v>
      </c>
      <c r="L45" s="4">
        <f t="shared" ref="L45:L51" si="12">(J44+J45)/2</f>
        <v>2.3610000000000584</v>
      </c>
      <c r="M45" s="5">
        <f t="shared" si="10"/>
        <v>7.0830000000001752</v>
      </c>
      <c r="N45" s="6">
        <f t="shared" si="8"/>
        <v>21.957300000000544</v>
      </c>
    </row>
    <row r="46" spans="1:14" x14ac:dyDescent="0.3">
      <c r="A46" s="3">
        <v>18</v>
      </c>
      <c r="B46" s="3">
        <f>1.06+J8</f>
        <v>1.0960999999999195</v>
      </c>
      <c r="C46" s="4">
        <f>F8</f>
        <v>3.1</v>
      </c>
      <c r="D46" s="4">
        <f t="shared" si="11"/>
        <v>1.0660999999999194</v>
      </c>
      <c r="E46" s="5">
        <f t="shared" si="9"/>
        <v>4.2643999999996778</v>
      </c>
      <c r="F46" s="6">
        <f t="shared" si="7"/>
        <v>13.219639999999002</v>
      </c>
      <c r="I46" s="3">
        <v>16</v>
      </c>
      <c r="J46" s="3">
        <f>1.6+J9</f>
        <v>1.7610000000000583</v>
      </c>
      <c r="K46" s="4">
        <f>F9</f>
        <v>3.1</v>
      </c>
      <c r="L46" s="4">
        <f t="shared" si="12"/>
        <v>2.0210000000000585</v>
      </c>
      <c r="M46" s="5">
        <f t="shared" si="10"/>
        <v>6.0630000000001756</v>
      </c>
      <c r="N46" s="6">
        <f t="shared" si="8"/>
        <v>18.795300000000545</v>
      </c>
    </row>
    <row r="47" spans="1:14" x14ac:dyDescent="0.3">
      <c r="A47" s="3">
        <v>22</v>
      </c>
      <c r="B47" s="3">
        <f>0.82+J8</f>
        <v>0.85609999999991937</v>
      </c>
      <c r="C47" s="4">
        <f>F8</f>
        <v>3.1</v>
      </c>
      <c r="D47" s="4">
        <f t="shared" si="11"/>
        <v>0.97609999999991937</v>
      </c>
      <c r="E47" s="5">
        <f t="shared" si="9"/>
        <v>3.9043999999996775</v>
      </c>
      <c r="F47" s="6">
        <f t="shared" si="7"/>
        <v>12.103639999999</v>
      </c>
      <c r="I47" s="3">
        <v>19</v>
      </c>
      <c r="J47" s="3">
        <f>1.5+J9</f>
        <v>1.6610000000000582</v>
      </c>
      <c r="K47" s="4">
        <f>F9</f>
        <v>3.1</v>
      </c>
      <c r="L47" s="4">
        <f t="shared" si="12"/>
        <v>1.7110000000000583</v>
      </c>
      <c r="M47" s="5">
        <f t="shared" si="10"/>
        <v>5.133000000000175</v>
      </c>
      <c r="N47" s="6">
        <f t="shared" si="8"/>
        <v>15.912300000000544</v>
      </c>
    </row>
    <row r="48" spans="1:14" x14ac:dyDescent="0.3">
      <c r="A48" s="3">
        <v>26</v>
      </c>
      <c r="B48" s="3">
        <f>0.76+J8</f>
        <v>0.79609999999991943</v>
      </c>
      <c r="C48" s="4">
        <f>F8</f>
        <v>3.1</v>
      </c>
      <c r="D48" s="4">
        <f t="shared" si="11"/>
        <v>0.82609999999991945</v>
      </c>
      <c r="E48" s="5">
        <f t="shared" si="9"/>
        <v>3.3043999999996778</v>
      </c>
      <c r="F48" s="6">
        <f t="shared" si="7"/>
        <v>10.243639999999001</v>
      </c>
      <c r="I48" s="3">
        <v>22</v>
      </c>
      <c r="J48" s="3">
        <f>1.5+J9</f>
        <v>1.6610000000000582</v>
      </c>
      <c r="K48" s="4">
        <f>F9</f>
        <v>3.1</v>
      </c>
      <c r="L48" s="4">
        <f t="shared" si="12"/>
        <v>1.6610000000000582</v>
      </c>
      <c r="M48" s="5">
        <f t="shared" si="10"/>
        <v>4.9830000000001746</v>
      </c>
      <c r="N48" s="6">
        <f t="shared" si="8"/>
        <v>15.447300000000542</v>
      </c>
    </row>
    <row r="49" spans="1:14" x14ac:dyDescent="0.3">
      <c r="A49" s="3">
        <v>30</v>
      </c>
      <c r="B49" s="3">
        <f>0.96+J8</f>
        <v>0.99609999999991938</v>
      </c>
      <c r="C49" s="4">
        <f>F8</f>
        <v>3.1</v>
      </c>
      <c r="D49" s="4">
        <f t="shared" si="11"/>
        <v>0.89609999999991941</v>
      </c>
      <c r="E49" s="5">
        <f t="shared" si="9"/>
        <v>3.5843999999996776</v>
      </c>
      <c r="F49" s="6">
        <f t="shared" si="7"/>
        <v>11.111639999999001</v>
      </c>
      <c r="I49" s="3">
        <v>25</v>
      </c>
      <c r="J49" s="3">
        <f>1.4+J9</f>
        <v>1.5610000000000581</v>
      </c>
      <c r="K49" s="4">
        <f>F9</f>
        <v>3.1</v>
      </c>
      <c r="L49" s="4">
        <f t="shared" si="12"/>
        <v>1.6110000000000582</v>
      </c>
      <c r="M49" s="5">
        <f t="shared" si="10"/>
        <v>4.8330000000001743</v>
      </c>
      <c r="N49" s="6">
        <f t="shared" si="8"/>
        <v>14.98230000000054</v>
      </c>
    </row>
    <row r="50" spans="1:14" x14ac:dyDescent="0.3">
      <c r="A50" s="3">
        <v>34</v>
      </c>
      <c r="B50" s="3">
        <f>0.9+J8</f>
        <v>0.93609999999991944</v>
      </c>
      <c r="C50" s="4">
        <f>F8</f>
        <v>3.1</v>
      </c>
      <c r="D50" s="4">
        <f t="shared" si="11"/>
        <v>0.96609999999991936</v>
      </c>
      <c r="E50" s="5">
        <f t="shared" si="9"/>
        <v>3.8643999999996774</v>
      </c>
      <c r="F50" s="6">
        <f t="shared" si="7"/>
        <v>11.979639999999</v>
      </c>
      <c r="I50" s="3">
        <v>28</v>
      </c>
      <c r="J50" s="3">
        <f>1.1+J9</f>
        <v>1.2610000000000583</v>
      </c>
      <c r="K50" s="4">
        <f>F9</f>
        <v>3.1</v>
      </c>
      <c r="L50" s="4">
        <f t="shared" si="12"/>
        <v>1.4110000000000582</v>
      </c>
      <c r="M50" s="5">
        <f t="shared" si="10"/>
        <v>4.2330000000001746</v>
      </c>
      <c r="N50" s="6">
        <f t="shared" si="8"/>
        <v>13.122300000000541</v>
      </c>
    </row>
    <row r="51" spans="1:14" x14ac:dyDescent="0.3">
      <c r="A51" s="3">
        <v>38</v>
      </c>
      <c r="B51" s="3">
        <f>1+J8</f>
        <v>1.0360999999999194</v>
      </c>
      <c r="C51" s="4">
        <f>F8</f>
        <v>3.1</v>
      </c>
      <c r="D51" s="4">
        <f t="shared" si="11"/>
        <v>0.98609999999991937</v>
      </c>
      <c r="E51" s="5">
        <f t="shared" si="9"/>
        <v>3.9443999999996775</v>
      </c>
      <c r="F51" s="6">
        <f t="shared" si="7"/>
        <v>12.227639999999001</v>
      </c>
      <c r="I51" s="3">
        <v>31</v>
      </c>
      <c r="J51" s="3">
        <f>0.4+J9</f>
        <v>0.56100000000005823</v>
      </c>
      <c r="K51" s="4">
        <f>F9</f>
        <v>3.1</v>
      </c>
      <c r="L51" s="4">
        <f t="shared" si="12"/>
        <v>0.91100000000005821</v>
      </c>
      <c r="M51" s="5">
        <f t="shared" si="10"/>
        <v>2.7330000000001746</v>
      </c>
      <c r="N51" s="6">
        <f t="shared" si="8"/>
        <v>8.4723000000005424</v>
      </c>
    </row>
    <row r="52" spans="1:14" x14ac:dyDescent="0.3">
      <c r="A52" s="3">
        <v>42</v>
      </c>
      <c r="B52" s="3">
        <f>1.04+J8</f>
        <v>1.0760999999999195</v>
      </c>
      <c r="C52" s="4">
        <f>F8</f>
        <v>3.1</v>
      </c>
      <c r="D52" s="4">
        <f t="shared" si="11"/>
        <v>1.0560999999999194</v>
      </c>
      <c r="E52" s="5">
        <f t="shared" si="9"/>
        <v>4.2243999999996777</v>
      </c>
      <c r="F52" s="6">
        <f t="shared" si="7"/>
        <v>13.095639999999001</v>
      </c>
      <c r="I52" s="3"/>
      <c r="J52" s="3"/>
      <c r="K52" s="3"/>
      <c r="L52" s="4"/>
      <c r="M52" t="s">
        <v>13</v>
      </c>
      <c r="N52" s="6">
        <f>SUM(N42:N51)</f>
        <v>158.25345000000533</v>
      </c>
    </row>
    <row r="53" spans="1:14" x14ac:dyDescent="0.3">
      <c r="A53" s="3">
        <v>46</v>
      </c>
      <c r="B53" s="3">
        <f>1+J9</f>
        <v>1.1610000000000582</v>
      </c>
      <c r="C53" s="4">
        <f>F8</f>
        <v>3.1</v>
      </c>
      <c r="D53" s="4">
        <f t="shared" si="11"/>
        <v>1.1185499999999888</v>
      </c>
      <c r="E53" s="5">
        <f t="shared" si="9"/>
        <v>4.4741999999999553</v>
      </c>
      <c r="F53" s="6">
        <f t="shared" si="7"/>
        <v>13.870019999999862</v>
      </c>
      <c r="I53" s="3"/>
      <c r="J53" s="3"/>
      <c r="K53" s="3"/>
      <c r="L53" s="4"/>
      <c r="M53" t="s">
        <v>14</v>
      </c>
      <c r="N53">
        <f>D9</f>
        <v>44.9</v>
      </c>
    </row>
    <row r="54" spans="1:14" x14ac:dyDescent="0.3">
      <c r="A54" s="3">
        <v>50</v>
      </c>
      <c r="B54" s="3">
        <f>0.78+J8</f>
        <v>0.81609999999991945</v>
      </c>
      <c r="C54" s="4">
        <f>F8</f>
        <v>3.1</v>
      </c>
      <c r="D54" s="4">
        <f t="shared" si="11"/>
        <v>0.98854999999998883</v>
      </c>
      <c r="E54" s="5">
        <f t="shared" si="9"/>
        <v>3.9541999999999553</v>
      </c>
      <c r="F54" s="6">
        <f t="shared" si="7"/>
        <v>12.258019999999862</v>
      </c>
      <c r="I54" s="3"/>
      <c r="J54" s="3"/>
      <c r="K54" s="3"/>
      <c r="L54" s="4"/>
      <c r="M54" t="s">
        <v>15</v>
      </c>
      <c r="N54">
        <f>E9</f>
        <v>44.9</v>
      </c>
    </row>
    <row r="55" spans="1:14" x14ac:dyDescent="0.3">
      <c r="A55" s="3">
        <v>54</v>
      </c>
      <c r="B55" s="3">
        <f>0+J8</f>
        <v>3.6099999999919419E-2</v>
      </c>
      <c r="C55" s="4">
        <f>F8</f>
        <v>3.1</v>
      </c>
      <c r="D55" s="4">
        <f t="shared" si="11"/>
        <v>0.42609999999991943</v>
      </c>
      <c r="E55" s="5">
        <f t="shared" si="9"/>
        <v>1.7043999999996777</v>
      </c>
      <c r="F55" s="6">
        <f t="shared" si="7"/>
        <v>5.2836399999990009</v>
      </c>
      <c r="I55" s="3"/>
      <c r="J55" s="3"/>
      <c r="K55" s="3"/>
      <c r="L55" s="4"/>
    </row>
    <row r="56" spans="1:14" x14ac:dyDescent="0.3">
      <c r="E56" t="s">
        <v>13</v>
      </c>
      <c r="F56" s="6">
        <f>SUM(F42:F55)</f>
        <v>143.32198999998849</v>
      </c>
      <c r="N56" s="6"/>
    </row>
    <row r="57" spans="1:14" x14ac:dyDescent="0.3">
      <c r="E57" t="s">
        <v>14</v>
      </c>
      <c r="F57">
        <f>D8</f>
        <v>42</v>
      </c>
    </row>
    <row r="58" spans="1:14" x14ac:dyDescent="0.3">
      <c r="E58" t="s">
        <v>15</v>
      </c>
      <c r="F58">
        <f>E8</f>
        <v>44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144</v>
      </c>
      <c r="C61" s="11"/>
      <c r="D61" s="11"/>
      <c r="E61" s="11"/>
      <c r="F61" s="11"/>
      <c r="I61" s="3"/>
      <c r="J61" s="11" t="s">
        <v>145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x14ac:dyDescent="0.3">
      <c r="A64" s="4">
        <v>2</v>
      </c>
      <c r="B64" s="4">
        <f>0.7+J10</f>
        <v>0.67220000000004343</v>
      </c>
      <c r="C64" s="3">
        <f>F10</f>
        <v>2.7</v>
      </c>
      <c r="D64" s="4">
        <f>(0+B64)/2</f>
        <v>0.33610000000002171</v>
      </c>
      <c r="E64" s="5">
        <f>(A64-0)*D64</f>
        <v>0.67220000000004343</v>
      </c>
      <c r="F64" s="6">
        <f t="shared" ref="F64:F74" si="13">C64*E64</f>
        <v>1.8149400000001175</v>
      </c>
      <c r="I64" s="4">
        <v>5</v>
      </c>
      <c r="J64" s="4">
        <v>0</v>
      </c>
      <c r="K64" s="4">
        <v>0</v>
      </c>
      <c r="L64" s="4">
        <f>(0+J64)/2</f>
        <v>0</v>
      </c>
      <c r="M64" s="5">
        <f>(I64-0)*L64</f>
        <v>0</v>
      </c>
      <c r="N64" s="6">
        <f t="shared" ref="N64:N72" si="14">K64*M64</f>
        <v>0</v>
      </c>
    </row>
    <row r="65" spans="1:14" x14ac:dyDescent="0.3">
      <c r="A65" s="4">
        <v>4</v>
      </c>
      <c r="B65" s="4">
        <f>0.75+J10</f>
        <v>0.72220000000004347</v>
      </c>
      <c r="C65" s="3">
        <f>F10</f>
        <v>2.7</v>
      </c>
      <c r="D65" s="4">
        <f>(B64+B65)/2</f>
        <v>0.69720000000004345</v>
      </c>
      <c r="E65" s="5">
        <f>(A65-A64)*D65</f>
        <v>1.3944000000000869</v>
      </c>
      <c r="F65" s="6">
        <f t="shared" si="13"/>
        <v>3.7648800000002347</v>
      </c>
      <c r="I65" s="4">
        <v>7</v>
      </c>
      <c r="J65" s="4">
        <f>0.74+J11</f>
        <v>0.55739999999990686</v>
      </c>
      <c r="K65" s="4">
        <v>0</v>
      </c>
      <c r="L65" s="4">
        <f>(J64+J65)/2</f>
        <v>0.27869999999995343</v>
      </c>
      <c r="M65" s="5">
        <f>(I65-I64)*L65</f>
        <v>0.55739999999990686</v>
      </c>
      <c r="N65" s="6">
        <f t="shared" si="14"/>
        <v>0</v>
      </c>
    </row>
    <row r="66" spans="1:14" x14ac:dyDescent="0.3">
      <c r="A66" s="3">
        <v>6</v>
      </c>
      <c r="B66" s="3">
        <f>1.1+J10</f>
        <v>1.0722000000000436</v>
      </c>
      <c r="C66" s="3">
        <f>F10</f>
        <v>2.7</v>
      </c>
      <c r="D66" s="4">
        <f>(B65+B66)/2</f>
        <v>0.89720000000004352</v>
      </c>
      <c r="E66" s="5">
        <f t="shared" ref="E66:E74" si="15">(A66-A65)*D66</f>
        <v>1.794400000000087</v>
      </c>
      <c r="F66" s="6">
        <f t="shared" si="13"/>
        <v>4.8448800000002352</v>
      </c>
      <c r="I66" s="3">
        <v>9</v>
      </c>
      <c r="J66" s="3">
        <f>1.24+J11</f>
        <v>1.0573999999999069</v>
      </c>
      <c r="K66" s="4">
        <v>0</v>
      </c>
      <c r="L66" s="4">
        <f>(J65+J66)/2</f>
        <v>0.80739999999990686</v>
      </c>
      <c r="M66" s="5">
        <f t="shared" ref="M66:M72" si="16">(I66-I65)*L66</f>
        <v>1.6147999999998137</v>
      </c>
      <c r="N66" s="6">
        <f t="shared" si="14"/>
        <v>0</v>
      </c>
    </row>
    <row r="67" spans="1:14" x14ac:dyDescent="0.3">
      <c r="A67" s="3">
        <v>8</v>
      </c>
      <c r="B67" s="3">
        <f>0.9+J10</f>
        <v>0.8722000000000435</v>
      </c>
      <c r="C67" s="3">
        <f>F10</f>
        <v>2.7</v>
      </c>
      <c r="D67" s="4">
        <f t="shared" ref="D67:D74" si="17">(B66+B67)/2</f>
        <v>0.97220000000004347</v>
      </c>
      <c r="E67" s="5">
        <f t="shared" si="15"/>
        <v>1.9444000000000869</v>
      </c>
      <c r="F67" s="6">
        <f t="shared" si="13"/>
        <v>5.2498800000002355</v>
      </c>
      <c r="I67" s="3">
        <v>11</v>
      </c>
      <c r="J67" s="3">
        <f>1.38+J11</f>
        <v>1.1973999999999068</v>
      </c>
      <c r="K67" s="4">
        <v>0</v>
      </c>
      <c r="L67" s="4">
        <f t="shared" ref="L67:L72" si="18">(J66+J67)/2</f>
        <v>1.1273999999999069</v>
      </c>
      <c r="M67" s="5">
        <f t="shared" si="16"/>
        <v>2.2547999999998138</v>
      </c>
      <c r="N67" s="6">
        <f t="shared" si="14"/>
        <v>0</v>
      </c>
    </row>
    <row r="68" spans="1:14" x14ac:dyDescent="0.3">
      <c r="A68" s="3">
        <v>10</v>
      </c>
      <c r="B68" s="3">
        <f>0.76+J10</f>
        <v>0.73220000000004348</v>
      </c>
      <c r="C68" s="3">
        <f>F10</f>
        <v>2.7</v>
      </c>
      <c r="D68" s="4">
        <f t="shared" si="17"/>
        <v>0.80220000000004354</v>
      </c>
      <c r="E68" s="5">
        <f t="shared" si="15"/>
        <v>1.6044000000000871</v>
      </c>
      <c r="F68" s="6">
        <f t="shared" si="13"/>
        <v>4.3318800000002353</v>
      </c>
      <c r="I68" s="3">
        <v>13</v>
      </c>
      <c r="J68" s="3">
        <f>1.36+J11</f>
        <v>1.177399999999907</v>
      </c>
      <c r="K68" s="4">
        <v>0</v>
      </c>
      <c r="L68" s="4">
        <f t="shared" si="18"/>
        <v>1.187399999999907</v>
      </c>
      <c r="M68" s="5">
        <f t="shared" si="16"/>
        <v>2.3747999999998139</v>
      </c>
      <c r="N68" s="6">
        <f t="shared" si="14"/>
        <v>0</v>
      </c>
    </row>
    <row r="69" spans="1:14" x14ac:dyDescent="0.3">
      <c r="A69" s="3">
        <v>12</v>
      </c>
      <c r="B69" s="3">
        <f>0.5+J10</f>
        <v>0.47220000000004347</v>
      </c>
      <c r="C69" s="3">
        <f>F10</f>
        <v>2.7</v>
      </c>
      <c r="D69" s="4">
        <f t="shared" si="17"/>
        <v>0.60220000000004348</v>
      </c>
      <c r="E69" s="5">
        <f t="shared" si="15"/>
        <v>1.204400000000087</v>
      </c>
      <c r="F69" s="6">
        <f t="shared" si="13"/>
        <v>3.2518800000002348</v>
      </c>
      <c r="I69" s="3">
        <v>15</v>
      </c>
      <c r="J69" s="3">
        <f>1.36+J11</f>
        <v>1.177399999999907</v>
      </c>
      <c r="K69" s="4">
        <v>0</v>
      </c>
      <c r="L69" s="4">
        <f t="shared" si="18"/>
        <v>1.177399999999907</v>
      </c>
      <c r="M69" s="5">
        <f t="shared" si="16"/>
        <v>2.3547999999998139</v>
      </c>
      <c r="N69" s="6">
        <f t="shared" si="14"/>
        <v>0</v>
      </c>
    </row>
    <row r="70" spans="1:14" x14ac:dyDescent="0.3">
      <c r="A70" s="3">
        <v>14</v>
      </c>
      <c r="B70" s="3">
        <f>0.5+J10</f>
        <v>0.47220000000004347</v>
      </c>
      <c r="C70" s="3">
        <f>F10</f>
        <v>2.7</v>
      </c>
      <c r="D70" s="4">
        <f t="shared" si="17"/>
        <v>0.47220000000004347</v>
      </c>
      <c r="E70" s="5">
        <f t="shared" si="15"/>
        <v>0.94440000000008695</v>
      </c>
      <c r="F70" s="6">
        <f t="shared" si="13"/>
        <v>2.5498800000002348</v>
      </c>
      <c r="I70" s="3">
        <v>17</v>
      </c>
      <c r="J70" s="3">
        <f>1.32+J11</f>
        <v>1.1373999999999069</v>
      </c>
      <c r="K70" s="4">
        <v>0</v>
      </c>
      <c r="L70" s="4">
        <f t="shared" si="18"/>
        <v>1.1573999999999069</v>
      </c>
      <c r="M70" s="5">
        <f t="shared" si="16"/>
        <v>2.3147999999998139</v>
      </c>
      <c r="N70" s="6">
        <f t="shared" si="14"/>
        <v>0</v>
      </c>
    </row>
    <row r="71" spans="1:14" x14ac:dyDescent="0.3">
      <c r="A71" s="3">
        <v>16</v>
      </c>
      <c r="B71" s="3">
        <f>0.36+J10</f>
        <v>0.33220000000004346</v>
      </c>
      <c r="C71" s="3">
        <f>F10</f>
        <v>2.7</v>
      </c>
      <c r="D71" s="4">
        <f t="shared" si="17"/>
        <v>0.40220000000004347</v>
      </c>
      <c r="E71" s="5">
        <f t="shared" si="15"/>
        <v>0.80440000000008693</v>
      </c>
      <c r="F71" s="6">
        <f t="shared" si="13"/>
        <v>2.1718800000002347</v>
      </c>
      <c r="I71" s="3">
        <v>19</v>
      </c>
      <c r="J71" s="3">
        <f>0.52+J11</f>
        <v>0.33739999999990689</v>
      </c>
      <c r="K71" s="4">
        <v>0</v>
      </c>
      <c r="L71" s="4">
        <f t="shared" si="18"/>
        <v>0.73739999999990691</v>
      </c>
      <c r="M71" s="5">
        <f t="shared" si="16"/>
        <v>1.4747999999998138</v>
      </c>
      <c r="N71" s="6">
        <f t="shared" si="14"/>
        <v>0</v>
      </c>
    </row>
    <row r="72" spans="1:14" x14ac:dyDescent="0.3">
      <c r="A72" s="3">
        <v>18</v>
      </c>
      <c r="B72" s="3">
        <f>0.42+J10</f>
        <v>0.39220000000004346</v>
      </c>
      <c r="C72" s="3">
        <f>F10</f>
        <v>2.7</v>
      </c>
      <c r="D72" s="4">
        <f t="shared" si="17"/>
        <v>0.36220000000004349</v>
      </c>
      <c r="E72" s="5">
        <f t="shared" si="15"/>
        <v>0.72440000000008697</v>
      </c>
      <c r="F72" s="6">
        <f t="shared" si="13"/>
        <v>1.955880000000235</v>
      </c>
      <c r="I72" s="3">
        <v>20.5</v>
      </c>
      <c r="J72" s="3">
        <v>0</v>
      </c>
      <c r="K72" s="4">
        <v>0</v>
      </c>
      <c r="L72" s="4">
        <f t="shared" si="18"/>
        <v>0.16869999999995344</v>
      </c>
      <c r="M72" s="5">
        <f t="shared" si="16"/>
        <v>0.25304999999993016</v>
      </c>
      <c r="N72" s="6">
        <f t="shared" si="14"/>
        <v>0</v>
      </c>
    </row>
    <row r="73" spans="1:14" x14ac:dyDescent="0.3">
      <c r="A73" s="3">
        <v>20</v>
      </c>
      <c r="B73" s="3">
        <f>0.26+J10</f>
        <v>0.23220000000004348</v>
      </c>
      <c r="C73" s="3">
        <f>F10</f>
        <v>2.7</v>
      </c>
      <c r="D73" s="4">
        <f t="shared" si="17"/>
        <v>0.31220000000004344</v>
      </c>
      <c r="E73" s="5">
        <f t="shared" si="15"/>
        <v>0.62440000000008689</v>
      </c>
      <c r="F73" s="6">
        <f t="shared" si="13"/>
        <v>1.6858800000002347</v>
      </c>
      <c r="I73" s="3"/>
      <c r="J73" s="3"/>
      <c r="K73" s="3"/>
      <c r="L73" s="4"/>
      <c r="M73" t="s">
        <v>13</v>
      </c>
      <c r="N73" s="6">
        <f>SUM(N64:N72)</f>
        <v>0</v>
      </c>
    </row>
    <row r="74" spans="1:14" x14ac:dyDescent="0.3">
      <c r="A74" s="3">
        <v>22</v>
      </c>
      <c r="B74" s="3">
        <v>0</v>
      </c>
      <c r="C74" s="3">
        <v>0</v>
      </c>
      <c r="D74" s="4">
        <f t="shared" si="17"/>
        <v>0.11610000000002174</v>
      </c>
      <c r="E74" s="5">
        <f t="shared" si="15"/>
        <v>0.23220000000004348</v>
      </c>
      <c r="F74" s="6">
        <f t="shared" si="13"/>
        <v>0</v>
      </c>
      <c r="I74" s="3"/>
      <c r="J74" s="3"/>
      <c r="K74" s="3"/>
      <c r="L74" s="4"/>
      <c r="M74" t="s">
        <v>14</v>
      </c>
      <c r="N74">
        <f>D11</f>
        <v>47.1</v>
      </c>
    </row>
    <row r="75" spans="1:14" x14ac:dyDescent="0.3">
      <c r="C75" s="3"/>
      <c r="E75" t="s">
        <v>13</v>
      </c>
      <c r="F75" s="6">
        <f>SUM(F64:F74)</f>
        <v>31.621860000002236</v>
      </c>
      <c r="M75" t="s">
        <v>15</v>
      </c>
      <c r="N75">
        <f>E11</f>
        <v>44</v>
      </c>
    </row>
    <row r="76" spans="1:14" x14ac:dyDescent="0.3">
      <c r="E76" t="s">
        <v>14</v>
      </c>
      <c r="F76">
        <f>D10</f>
        <v>40</v>
      </c>
    </row>
    <row r="77" spans="1:14" x14ac:dyDescent="0.3">
      <c r="E77" t="s">
        <v>15</v>
      </c>
      <c r="F77">
        <f>E10</f>
        <v>47</v>
      </c>
    </row>
  </sheetData>
  <mergeCells count="13">
    <mergeCell ref="B39:F39"/>
    <mergeCell ref="J39:N39"/>
    <mergeCell ref="B60:F60"/>
    <mergeCell ref="J60:N60"/>
    <mergeCell ref="B61:F61"/>
    <mergeCell ref="J61:N61"/>
    <mergeCell ref="B38:F38"/>
    <mergeCell ref="J38:N38"/>
    <mergeCell ref="D1:K1"/>
    <mergeCell ref="D2:K2"/>
    <mergeCell ref="J14:N14"/>
    <mergeCell ref="B15:F15"/>
    <mergeCell ref="J15:N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668C-A2F8-47D7-8ADC-0D330FDF4912}">
  <dimension ref="A1:N77"/>
  <sheetViews>
    <sheetView topLeftCell="A60" workbookViewId="0">
      <selection activeCell="T22" sqref="T22"/>
    </sheetView>
  </sheetViews>
  <sheetFormatPr defaultRowHeight="14.4" x14ac:dyDescent="0.3"/>
  <cols>
    <col min="2" max="2" width="11.21875" customWidth="1"/>
    <col min="8" max="8" width="12.21875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29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72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4" t="s">
        <v>45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0.39583333333333331</v>
      </c>
      <c r="D6" s="3">
        <v>48.2</v>
      </c>
      <c r="E6" s="3">
        <v>52.3</v>
      </c>
      <c r="F6" s="3">
        <v>1</v>
      </c>
      <c r="H6" s="3">
        <v>681.9751</v>
      </c>
      <c r="I6" s="3">
        <v>682.22519999999997</v>
      </c>
      <c r="J6" s="3">
        <f>I6-H6</f>
        <v>0.2500999999999749</v>
      </c>
    </row>
    <row r="7" spans="1:14" s="3" customFormat="1" x14ac:dyDescent="0.3">
      <c r="B7" s="3" t="s">
        <v>2</v>
      </c>
      <c r="C7" s="8">
        <v>0.41666666666666669</v>
      </c>
      <c r="D7" s="3">
        <v>57.9</v>
      </c>
      <c r="E7" s="3">
        <v>52.3</v>
      </c>
      <c r="F7" s="3">
        <v>1.5</v>
      </c>
      <c r="H7" s="3">
        <v>713.72400000000005</v>
      </c>
      <c r="I7" s="3">
        <v>714.21400000000006</v>
      </c>
      <c r="J7" s="3">
        <f t="shared" ref="J7:J11" si="0">I7-H7</f>
        <v>0.49000000000000909</v>
      </c>
    </row>
    <row r="8" spans="1:14" s="3" customFormat="1" x14ac:dyDescent="0.3">
      <c r="B8" s="3" t="s">
        <v>46</v>
      </c>
      <c r="C8" s="8">
        <v>0.44791666666666669</v>
      </c>
      <c r="D8" s="3">
        <v>62.3</v>
      </c>
      <c r="E8" s="3">
        <v>51.9</v>
      </c>
      <c r="F8" s="3">
        <v>3.3</v>
      </c>
      <c r="H8" s="3">
        <v>727.48360000000002</v>
      </c>
      <c r="I8" s="3" t="s">
        <v>47</v>
      </c>
    </row>
    <row r="9" spans="1:14" s="3" customFormat="1" x14ac:dyDescent="0.3">
      <c r="B9" s="3" t="s">
        <v>42</v>
      </c>
      <c r="C9" s="8">
        <v>0.46875</v>
      </c>
      <c r="D9" s="3">
        <v>57.6</v>
      </c>
      <c r="E9" s="3">
        <v>53.2</v>
      </c>
      <c r="F9" s="3">
        <v>3.5</v>
      </c>
      <c r="H9" s="3">
        <v>772.54899999999998</v>
      </c>
      <c r="I9" s="3" t="s">
        <v>47</v>
      </c>
    </row>
    <row r="10" spans="1:14" s="3" customFormat="1" x14ac:dyDescent="0.3">
      <c r="B10" s="3" t="s">
        <v>43</v>
      </c>
      <c r="C10" s="8">
        <v>0.4861111111111111</v>
      </c>
      <c r="D10" s="3">
        <v>61.8</v>
      </c>
      <c r="E10" s="3">
        <v>54.3</v>
      </c>
      <c r="F10" s="3">
        <v>0.8</v>
      </c>
      <c r="H10" s="3">
        <v>943.60599999999999</v>
      </c>
      <c r="I10" s="3">
        <v>943.83569999999997</v>
      </c>
      <c r="J10" s="3">
        <f t="shared" si="0"/>
        <v>0.22969999999997981</v>
      </c>
    </row>
    <row r="11" spans="1:14" s="3" customFormat="1" x14ac:dyDescent="0.3">
      <c r="B11" s="3" t="s">
        <v>44</v>
      </c>
      <c r="C11" s="8">
        <v>0.52083333333333337</v>
      </c>
      <c r="D11" s="3">
        <v>58.6</v>
      </c>
      <c r="E11" s="3">
        <v>53.4</v>
      </c>
      <c r="F11" s="3">
        <v>0.1</v>
      </c>
      <c r="H11" s="3">
        <v>711.60440000000006</v>
      </c>
      <c r="I11" s="3">
        <v>711.87509999999997</v>
      </c>
      <c r="J11" s="3">
        <f t="shared" si="0"/>
        <v>0.27069999999991978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31</v>
      </c>
      <c r="C15" s="11"/>
      <c r="D15" s="11"/>
      <c r="E15" s="11"/>
      <c r="F15" s="11"/>
      <c r="I15" s="3"/>
      <c r="J15" s="11" t="s">
        <v>49</v>
      </c>
      <c r="K15" s="11"/>
      <c r="L15" s="11"/>
      <c r="M15" s="11"/>
      <c r="N15" s="11"/>
    </row>
    <row r="16" spans="1:14" x14ac:dyDescent="0.3">
      <c r="A16" s="3"/>
      <c r="C16" t="s">
        <v>5</v>
      </c>
      <c r="I16" s="3"/>
      <c r="K16" t="s">
        <v>6</v>
      </c>
      <c r="N16">
        <v>713.73400000000004</v>
      </c>
    </row>
    <row r="17" spans="1:14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4" x14ac:dyDescent="0.3">
      <c r="A18" s="4">
        <v>1.5</v>
      </c>
      <c r="B18" s="4">
        <f>0+J6</f>
        <v>0.2500999999999749</v>
      </c>
      <c r="C18" s="4">
        <f>F6</f>
        <v>1</v>
      </c>
      <c r="D18" s="4">
        <v>0</v>
      </c>
      <c r="E18" s="4"/>
      <c r="F18" s="4"/>
      <c r="I18" s="4">
        <v>2</v>
      </c>
      <c r="J18" s="4">
        <f>0+J7</f>
        <v>0.49000000000000909</v>
      </c>
      <c r="K18" s="4">
        <f>F7</f>
        <v>1.5</v>
      </c>
      <c r="L18" s="4">
        <v>0</v>
      </c>
      <c r="M18" s="4"/>
      <c r="N18" s="4"/>
    </row>
    <row r="19" spans="1:14" x14ac:dyDescent="0.3">
      <c r="A19" s="4">
        <v>2.5</v>
      </c>
      <c r="B19" s="4">
        <f>0.78+J6</f>
        <v>1.0300999999999749</v>
      </c>
      <c r="C19" s="4">
        <f>F6</f>
        <v>1</v>
      </c>
      <c r="D19" s="4">
        <f>(B18+B19)/2</f>
        <v>0.64009999999997491</v>
      </c>
      <c r="E19" s="5">
        <f>(A19-A18)*D19</f>
        <v>0.64009999999997491</v>
      </c>
      <c r="F19" s="6">
        <f t="shared" ref="F19:F28" si="1">C19*E19</f>
        <v>0.64009999999997491</v>
      </c>
      <c r="I19" s="4">
        <v>4</v>
      </c>
      <c r="J19" s="4">
        <f>0.38+J7</f>
        <v>0.8700000000000091</v>
      </c>
      <c r="K19" s="4">
        <f>F7</f>
        <v>1.5</v>
      </c>
      <c r="L19" s="4">
        <f>(J18+J19)/2</f>
        <v>0.68000000000000904</v>
      </c>
      <c r="M19" s="5">
        <f>(I19-I18)*L19</f>
        <v>1.3600000000000181</v>
      </c>
      <c r="N19" s="6">
        <f t="shared" ref="N19:N33" si="2">K19*M19</f>
        <v>2.0400000000000271</v>
      </c>
    </row>
    <row r="20" spans="1:14" x14ac:dyDescent="0.3">
      <c r="A20" s="3">
        <v>3.5</v>
      </c>
      <c r="B20" s="3">
        <f>0.9+J6</f>
        <v>1.1500999999999748</v>
      </c>
      <c r="C20" s="4">
        <f>F6</f>
        <v>1</v>
      </c>
      <c r="D20" s="4">
        <f>(B19+B20)/2</f>
        <v>1.0900999999999748</v>
      </c>
      <c r="E20" s="5">
        <f>(A20-A19)*D20</f>
        <v>1.0900999999999748</v>
      </c>
      <c r="F20" s="6">
        <f t="shared" si="1"/>
        <v>1.0900999999999748</v>
      </c>
      <c r="I20" s="3">
        <v>6</v>
      </c>
      <c r="J20" s="3">
        <f>0.64+J7</f>
        <v>1.1300000000000092</v>
      </c>
      <c r="K20" s="4">
        <f>F7</f>
        <v>1.5</v>
      </c>
      <c r="L20" s="4">
        <f>(J19+J20)/2</f>
        <v>1.0000000000000091</v>
      </c>
      <c r="M20" s="5">
        <f t="shared" ref="M20:M33" si="3">(I20-I19)*L20</f>
        <v>2.0000000000000182</v>
      </c>
      <c r="N20" s="6">
        <f t="shared" si="2"/>
        <v>3.0000000000000275</v>
      </c>
    </row>
    <row r="21" spans="1:14" x14ac:dyDescent="0.3">
      <c r="A21" s="3">
        <v>4.5</v>
      </c>
      <c r="B21" s="3">
        <f>0.82+J6</f>
        <v>1.0700999999999747</v>
      </c>
      <c r="C21" s="4">
        <f>F6</f>
        <v>1</v>
      </c>
      <c r="D21" s="4">
        <f t="shared" ref="D21:D28" si="4">(B20+B21)/2</f>
        <v>1.1100999999999748</v>
      </c>
      <c r="E21" s="5">
        <f t="shared" ref="E21:E28" si="5">(A21-A20)*D21</f>
        <v>1.1100999999999748</v>
      </c>
      <c r="F21" s="6">
        <f t="shared" si="1"/>
        <v>1.1100999999999748</v>
      </c>
      <c r="I21" s="3">
        <v>8</v>
      </c>
      <c r="J21" s="3">
        <f>0.58+J7</f>
        <v>1.0700000000000092</v>
      </c>
      <c r="K21" s="3">
        <f>F7</f>
        <v>1.5</v>
      </c>
      <c r="L21" s="4">
        <f t="shared" ref="L21:L33" si="6">(J20+J21)/2</f>
        <v>1.1000000000000092</v>
      </c>
      <c r="M21" s="5">
        <f t="shared" si="3"/>
        <v>2.2000000000000184</v>
      </c>
      <c r="N21" s="6">
        <f t="shared" si="2"/>
        <v>3.3000000000000274</v>
      </c>
    </row>
    <row r="22" spans="1:14" x14ac:dyDescent="0.3">
      <c r="A22" s="3">
        <v>5.5</v>
      </c>
      <c r="B22" s="3">
        <f>1+J6</f>
        <v>1.2500999999999749</v>
      </c>
      <c r="C22" s="4">
        <f>F6</f>
        <v>1</v>
      </c>
      <c r="D22" s="4">
        <f t="shared" si="4"/>
        <v>1.1600999999999748</v>
      </c>
      <c r="E22" s="5">
        <f t="shared" si="5"/>
        <v>1.1600999999999748</v>
      </c>
      <c r="F22" s="6">
        <f t="shared" si="1"/>
        <v>1.1600999999999748</v>
      </c>
      <c r="I22" s="3">
        <v>10</v>
      </c>
      <c r="J22" s="3">
        <f>0.4+J7</f>
        <v>0.89000000000000912</v>
      </c>
      <c r="K22" s="3">
        <f>F7</f>
        <v>1.5</v>
      </c>
      <c r="L22" s="4">
        <f t="shared" si="6"/>
        <v>0.98000000000000909</v>
      </c>
      <c r="M22" s="5">
        <f t="shared" si="3"/>
        <v>1.9600000000000182</v>
      </c>
      <c r="N22" s="6">
        <f t="shared" si="2"/>
        <v>2.940000000000027</v>
      </c>
    </row>
    <row r="23" spans="1:14" x14ac:dyDescent="0.3">
      <c r="A23" s="3">
        <v>6.5</v>
      </c>
      <c r="B23" s="3">
        <f>1.01+J6</f>
        <v>1.2600999999999749</v>
      </c>
      <c r="C23" s="4">
        <f>F6</f>
        <v>1</v>
      </c>
      <c r="D23" s="4">
        <f t="shared" si="4"/>
        <v>1.2550999999999748</v>
      </c>
      <c r="E23" s="5">
        <f t="shared" si="5"/>
        <v>1.2550999999999748</v>
      </c>
      <c r="F23" s="6">
        <f t="shared" si="1"/>
        <v>1.2550999999999748</v>
      </c>
      <c r="I23" s="3">
        <v>12</v>
      </c>
      <c r="J23" s="3">
        <f>0.8+J7</f>
        <v>1.2900000000000091</v>
      </c>
      <c r="K23" s="3">
        <f>F7</f>
        <v>1.5</v>
      </c>
      <c r="L23" s="4">
        <f t="shared" si="6"/>
        <v>1.0900000000000092</v>
      </c>
      <c r="M23" s="5">
        <f t="shared" si="3"/>
        <v>2.1800000000000184</v>
      </c>
      <c r="N23" s="6">
        <f t="shared" si="2"/>
        <v>3.2700000000000276</v>
      </c>
    </row>
    <row r="24" spans="1:14" x14ac:dyDescent="0.3">
      <c r="A24" s="3">
        <v>7.5</v>
      </c>
      <c r="B24" s="3">
        <f>1.22+J6</f>
        <v>1.4700999999999749</v>
      </c>
      <c r="C24" s="4">
        <f>F6</f>
        <v>1</v>
      </c>
      <c r="D24" s="4">
        <f t="shared" si="4"/>
        <v>1.3650999999999749</v>
      </c>
      <c r="E24" s="5">
        <f t="shared" si="5"/>
        <v>1.3650999999999749</v>
      </c>
      <c r="F24" s="6">
        <f t="shared" si="1"/>
        <v>1.3650999999999749</v>
      </c>
      <c r="I24" s="3">
        <v>14</v>
      </c>
      <c r="J24" s="3">
        <f>0.7+J7</f>
        <v>1.1900000000000091</v>
      </c>
      <c r="K24" s="3">
        <f>F7</f>
        <v>1.5</v>
      </c>
      <c r="L24" s="4">
        <f t="shared" si="6"/>
        <v>1.2400000000000091</v>
      </c>
      <c r="M24" s="5">
        <f t="shared" si="3"/>
        <v>2.4800000000000182</v>
      </c>
      <c r="N24" s="6">
        <f t="shared" si="2"/>
        <v>3.7200000000000273</v>
      </c>
    </row>
    <row r="25" spans="1:14" x14ac:dyDescent="0.3">
      <c r="A25" s="3">
        <v>8.5</v>
      </c>
      <c r="B25" s="3">
        <f>0.98+J6</f>
        <v>1.2300999999999749</v>
      </c>
      <c r="C25" s="4">
        <f>F6</f>
        <v>1</v>
      </c>
      <c r="D25" s="4">
        <f t="shared" si="4"/>
        <v>1.350099999999975</v>
      </c>
      <c r="E25" s="5">
        <f t="shared" si="5"/>
        <v>1.350099999999975</v>
      </c>
      <c r="F25" s="6">
        <f t="shared" si="1"/>
        <v>1.350099999999975</v>
      </c>
      <c r="I25" s="3">
        <v>16</v>
      </c>
      <c r="J25" s="3">
        <f>1+J7</f>
        <v>1.4900000000000091</v>
      </c>
      <c r="K25" s="3">
        <f>F7</f>
        <v>1.5</v>
      </c>
      <c r="L25" s="4">
        <f t="shared" si="6"/>
        <v>1.3400000000000092</v>
      </c>
      <c r="M25" s="5">
        <f t="shared" si="3"/>
        <v>2.6800000000000184</v>
      </c>
      <c r="N25" s="6">
        <f t="shared" si="2"/>
        <v>4.020000000000028</v>
      </c>
    </row>
    <row r="26" spans="1:14" x14ac:dyDescent="0.3">
      <c r="A26" s="3">
        <v>9.5</v>
      </c>
      <c r="B26" s="3">
        <f>0.92+J6</f>
        <v>1.1700999999999748</v>
      </c>
      <c r="C26" s="4">
        <f>F6</f>
        <v>1</v>
      </c>
      <c r="D26" s="4">
        <f t="shared" si="4"/>
        <v>1.2000999999999749</v>
      </c>
      <c r="E26" s="5">
        <f t="shared" si="5"/>
        <v>1.2000999999999749</v>
      </c>
      <c r="F26" s="6">
        <f t="shared" si="1"/>
        <v>1.2000999999999749</v>
      </c>
      <c r="I26" s="3">
        <v>18</v>
      </c>
      <c r="J26" s="3">
        <f>2+J7</f>
        <v>2.4900000000000091</v>
      </c>
      <c r="K26" s="3">
        <f>F7</f>
        <v>1.5</v>
      </c>
      <c r="L26" s="4">
        <f t="shared" si="6"/>
        <v>1.9900000000000091</v>
      </c>
      <c r="M26" s="5">
        <f t="shared" si="3"/>
        <v>3.9800000000000182</v>
      </c>
      <c r="N26" s="6">
        <f t="shared" si="2"/>
        <v>5.9700000000000273</v>
      </c>
    </row>
    <row r="27" spans="1:14" x14ac:dyDescent="0.3">
      <c r="A27" s="3">
        <v>10.5</v>
      </c>
      <c r="B27" s="3">
        <f>0+J6</f>
        <v>0.2500999999999749</v>
      </c>
      <c r="C27" s="4">
        <f>F6</f>
        <v>1</v>
      </c>
      <c r="D27" s="4">
        <f t="shared" si="4"/>
        <v>0.71009999999997486</v>
      </c>
      <c r="E27" s="5">
        <f t="shared" si="5"/>
        <v>0.71009999999997486</v>
      </c>
      <c r="F27" s="6">
        <f t="shared" si="1"/>
        <v>0.71009999999997486</v>
      </c>
      <c r="I27" s="3">
        <v>20</v>
      </c>
      <c r="J27" s="3">
        <f>1+J7</f>
        <v>1.4900000000000091</v>
      </c>
      <c r="K27" s="3">
        <f>F7</f>
        <v>1.5</v>
      </c>
      <c r="L27" s="4">
        <f t="shared" si="6"/>
        <v>1.9900000000000091</v>
      </c>
      <c r="M27" s="5">
        <f t="shared" si="3"/>
        <v>3.9800000000000182</v>
      </c>
      <c r="N27" s="6">
        <f t="shared" si="2"/>
        <v>5.9700000000000273</v>
      </c>
    </row>
    <row r="28" spans="1:14" x14ac:dyDescent="0.3">
      <c r="A28" s="3">
        <v>12</v>
      </c>
      <c r="B28" s="3">
        <f>0+J6</f>
        <v>0.2500999999999749</v>
      </c>
      <c r="C28" s="4">
        <f>F6</f>
        <v>1</v>
      </c>
      <c r="D28" s="4">
        <f t="shared" si="4"/>
        <v>0.2500999999999749</v>
      </c>
      <c r="E28" s="5">
        <f t="shared" si="5"/>
        <v>0.37514999999996235</v>
      </c>
      <c r="F28" s="6">
        <f t="shared" si="1"/>
        <v>0.37514999999996235</v>
      </c>
      <c r="I28" s="3">
        <v>22</v>
      </c>
      <c r="J28" s="3">
        <f>1.1+J7</f>
        <v>1.5900000000000092</v>
      </c>
      <c r="K28" s="3">
        <f>F7</f>
        <v>1.5</v>
      </c>
      <c r="L28" s="4">
        <f t="shared" si="6"/>
        <v>1.5400000000000091</v>
      </c>
      <c r="M28" s="5">
        <f t="shared" si="3"/>
        <v>3.0800000000000183</v>
      </c>
      <c r="N28" s="6">
        <f t="shared" si="2"/>
        <v>4.6200000000000276</v>
      </c>
    </row>
    <row r="29" spans="1:14" x14ac:dyDescent="0.3">
      <c r="A29" s="3"/>
      <c r="B29" s="3"/>
      <c r="C29" s="3"/>
      <c r="E29" t="s">
        <v>13</v>
      </c>
      <c r="F29" s="6">
        <f>SUM(F19:F28)</f>
        <v>10.256049999999735</v>
      </c>
      <c r="I29" s="3">
        <v>24</v>
      </c>
      <c r="J29" s="3">
        <f>1+J7</f>
        <v>1.4900000000000091</v>
      </c>
      <c r="K29" s="3">
        <f>F7</f>
        <v>1.5</v>
      </c>
      <c r="L29" s="4">
        <f t="shared" si="6"/>
        <v>1.5400000000000091</v>
      </c>
      <c r="M29" s="5">
        <f t="shared" si="3"/>
        <v>3.0800000000000183</v>
      </c>
      <c r="N29" s="6">
        <f t="shared" si="2"/>
        <v>4.6200000000000276</v>
      </c>
    </row>
    <row r="30" spans="1:14" x14ac:dyDescent="0.3">
      <c r="A30" s="3"/>
      <c r="B30" s="3"/>
      <c r="C30" s="3"/>
      <c r="E30" t="s">
        <v>14</v>
      </c>
      <c r="F30">
        <f>D6</f>
        <v>48.2</v>
      </c>
      <c r="I30" s="3">
        <v>26</v>
      </c>
      <c r="J30" s="3">
        <f>0.96+J7</f>
        <v>1.4500000000000091</v>
      </c>
      <c r="K30" s="3">
        <f>F7</f>
        <v>1.5</v>
      </c>
      <c r="L30" s="4">
        <f t="shared" si="6"/>
        <v>1.4700000000000091</v>
      </c>
      <c r="M30" s="5">
        <f t="shared" si="3"/>
        <v>2.9400000000000182</v>
      </c>
      <c r="N30" s="6">
        <f t="shared" si="2"/>
        <v>4.4100000000000268</v>
      </c>
    </row>
    <row r="31" spans="1:14" x14ac:dyDescent="0.3">
      <c r="A31" s="3"/>
      <c r="B31" s="3"/>
      <c r="C31" s="3"/>
      <c r="E31" t="s">
        <v>15</v>
      </c>
      <c r="F31">
        <f>E6</f>
        <v>52.3</v>
      </c>
      <c r="I31" s="3">
        <v>28</v>
      </c>
      <c r="J31" s="3">
        <f>0.6+J7</f>
        <v>1.0900000000000092</v>
      </c>
      <c r="K31" s="3">
        <f>F7</f>
        <v>1.5</v>
      </c>
      <c r="L31" s="4">
        <f t="shared" si="6"/>
        <v>1.2700000000000091</v>
      </c>
      <c r="M31" s="5">
        <f t="shared" si="3"/>
        <v>2.5400000000000182</v>
      </c>
      <c r="N31" s="6">
        <f t="shared" si="2"/>
        <v>3.8100000000000271</v>
      </c>
    </row>
    <row r="32" spans="1:14" x14ac:dyDescent="0.3">
      <c r="A32" s="3"/>
      <c r="B32" s="3"/>
      <c r="C32" s="3"/>
      <c r="I32" s="3">
        <v>30</v>
      </c>
      <c r="J32" s="3">
        <f>0.3+J7</f>
        <v>0.79000000000000914</v>
      </c>
      <c r="K32" s="3">
        <f>F7</f>
        <v>1.5</v>
      </c>
      <c r="L32" s="4">
        <f t="shared" si="6"/>
        <v>0.94000000000000916</v>
      </c>
      <c r="M32" s="5">
        <f t="shared" si="3"/>
        <v>1.8800000000000183</v>
      </c>
      <c r="N32" s="6">
        <f t="shared" si="2"/>
        <v>2.8200000000000274</v>
      </c>
    </row>
    <row r="33" spans="1:14" x14ac:dyDescent="0.3">
      <c r="A33" s="3"/>
      <c r="B33" s="3"/>
      <c r="C33" s="3"/>
      <c r="I33" s="3">
        <v>31</v>
      </c>
      <c r="J33" s="3">
        <f>0+J7</f>
        <v>0.49000000000000909</v>
      </c>
      <c r="K33" s="3">
        <f>F7</f>
        <v>1.5</v>
      </c>
      <c r="L33" s="4">
        <f t="shared" si="6"/>
        <v>0.64000000000000912</v>
      </c>
      <c r="M33" s="5">
        <f t="shared" si="3"/>
        <v>0.64000000000000912</v>
      </c>
      <c r="N33" s="6">
        <f t="shared" si="2"/>
        <v>0.96000000000001373</v>
      </c>
    </row>
    <row r="34" spans="1:14" x14ac:dyDescent="0.3">
      <c r="A34" s="3"/>
      <c r="B34" s="3"/>
      <c r="C34" s="3"/>
      <c r="M34" t="s">
        <v>13</v>
      </c>
      <c r="N34" s="6">
        <f>SUM(N19:N33)</f>
        <v>55.470000000000397</v>
      </c>
    </row>
    <row r="35" spans="1:14" x14ac:dyDescent="0.3">
      <c r="A35" s="3"/>
      <c r="B35" s="3"/>
      <c r="C35" s="3"/>
      <c r="M35" t="s">
        <v>14</v>
      </c>
      <c r="N35">
        <f>D7</f>
        <v>57.9</v>
      </c>
    </row>
    <row r="36" spans="1:14" x14ac:dyDescent="0.3">
      <c r="A36" s="3"/>
      <c r="B36" s="3"/>
      <c r="C36" s="3"/>
      <c r="M36" t="s">
        <v>15</v>
      </c>
      <c r="N36">
        <f>E7</f>
        <v>52.3</v>
      </c>
    </row>
    <row r="37" spans="1:14" x14ac:dyDescent="0.3">
      <c r="A37" s="3"/>
      <c r="B37" s="3"/>
      <c r="C37" s="3"/>
    </row>
    <row r="38" spans="1:14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4" x14ac:dyDescent="0.3">
      <c r="A39" s="3"/>
      <c r="B39" s="11" t="s">
        <v>50</v>
      </c>
      <c r="C39" s="11"/>
      <c r="D39" s="11"/>
      <c r="E39" s="11"/>
      <c r="F39" s="11"/>
      <c r="I39" s="3"/>
      <c r="J39" s="11" t="s">
        <v>53</v>
      </c>
      <c r="K39" s="11"/>
      <c r="L39" s="11"/>
      <c r="M39" s="11"/>
      <c r="N39" s="11"/>
    </row>
    <row r="40" spans="1:14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4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4" x14ac:dyDescent="0.3">
      <c r="A42" s="4">
        <v>2</v>
      </c>
      <c r="B42" s="4" t="s">
        <v>51</v>
      </c>
      <c r="C42" s="3">
        <v>3.3</v>
      </c>
      <c r="D42" s="4" t="e">
        <f>(0+B42)/2</f>
        <v>#VALUE!</v>
      </c>
      <c r="E42" s="5" t="e">
        <f>(A42-0)*D42</f>
        <v>#VALUE!</v>
      </c>
      <c r="F42" s="6" t="e">
        <f t="shared" ref="F42:F55" si="7">C42*E42</f>
        <v>#VALUE!</v>
      </c>
      <c r="I42" s="4">
        <v>3</v>
      </c>
      <c r="J42" s="4" t="s">
        <v>54</v>
      </c>
      <c r="K42" s="3">
        <v>3.5</v>
      </c>
      <c r="L42" s="4" t="e">
        <f>(0+J42)/2</f>
        <v>#VALUE!</v>
      </c>
      <c r="M42" s="5" t="e">
        <f>(I42-0)*L42</f>
        <v>#VALUE!</v>
      </c>
      <c r="N42" s="6" t="e">
        <f t="shared" ref="N42:N51" si="8">K42*M42</f>
        <v>#VALUE!</v>
      </c>
    </row>
    <row r="43" spans="1:14" x14ac:dyDescent="0.3">
      <c r="A43" s="4">
        <v>6</v>
      </c>
      <c r="B43" s="4" t="s">
        <v>51</v>
      </c>
      <c r="C43" s="3">
        <v>3.3</v>
      </c>
      <c r="D43" s="4" t="e">
        <f>(B42+B43)/2</f>
        <v>#VALUE!</v>
      </c>
      <c r="E43" s="5" t="e">
        <f>(A43-A42)*D43</f>
        <v>#VALUE!</v>
      </c>
      <c r="F43" s="6" t="e">
        <f t="shared" si="7"/>
        <v>#VALUE!</v>
      </c>
      <c r="I43" s="4">
        <v>7</v>
      </c>
      <c r="J43" s="4" t="s">
        <v>54</v>
      </c>
      <c r="K43" s="3">
        <v>3.5</v>
      </c>
      <c r="L43" s="4" t="e">
        <f>(J42+J43)/2</f>
        <v>#VALUE!</v>
      </c>
      <c r="M43" s="5" t="e">
        <f>(I43-I42)*L43</f>
        <v>#VALUE!</v>
      </c>
      <c r="N43" s="6" t="e">
        <f t="shared" si="8"/>
        <v>#VALUE!</v>
      </c>
    </row>
    <row r="44" spans="1:14" x14ac:dyDescent="0.3">
      <c r="A44" s="3">
        <v>10</v>
      </c>
      <c r="B44" s="4" t="s">
        <v>51</v>
      </c>
      <c r="C44" s="3">
        <v>3.3</v>
      </c>
      <c r="D44" s="4" t="e">
        <f>(B43+B44)/2</f>
        <v>#VALUE!</v>
      </c>
      <c r="E44" s="5" t="e">
        <f t="shared" ref="E44:E55" si="9">(A44-A43)*D44</f>
        <v>#VALUE!</v>
      </c>
      <c r="F44" s="6" t="e">
        <f t="shared" si="7"/>
        <v>#VALUE!</v>
      </c>
      <c r="I44" s="3">
        <v>10</v>
      </c>
      <c r="J44" s="4" t="s">
        <v>54</v>
      </c>
      <c r="K44" s="3">
        <v>3.5</v>
      </c>
      <c r="L44" s="4" t="e">
        <f>(J43+J44)/2</f>
        <v>#VALUE!</v>
      </c>
      <c r="M44" s="5" t="e">
        <f t="shared" ref="M44:M51" si="10">(I44-I43)*L44</f>
        <v>#VALUE!</v>
      </c>
      <c r="N44" s="6" t="e">
        <f t="shared" si="8"/>
        <v>#VALUE!</v>
      </c>
    </row>
    <row r="45" spans="1:14" x14ac:dyDescent="0.3">
      <c r="A45" s="3">
        <v>14</v>
      </c>
      <c r="B45" s="4" t="s">
        <v>51</v>
      </c>
      <c r="C45" s="3">
        <v>3.3</v>
      </c>
      <c r="D45" s="4" t="e">
        <f t="shared" ref="D45:D55" si="11">(B44+B45)/2</f>
        <v>#VALUE!</v>
      </c>
      <c r="E45" s="5" t="e">
        <f t="shared" si="9"/>
        <v>#VALUE!</v>
      </c>
      <c r="F45" s="6" t="e">
        <f t="shared" si="7"/>
        <v>#VALUE!</v>
      </c>
      <c r="I45" s="3">
        <v>13</v>
      </c>
      <c r="J45" s="4" t="s">
        <v>54</v>
      </c>
      <c r="K45" s="3">
        <v>3.5</v>
      </c>
      <c r="L45" s="4" t="e">
        <f t="shared" ref="L45:L51" si="12">(J44+J45)/2</f>
        <v>#VALUE!</v>
      </c>
      <c r="M45" s="5" t="e">
        <f t="shared" si="10"/>
        <v>#VALUE!</v>
      </c>
      <c r="N45" s="6" t="e">
        <f t="shared" si="8"/>
        <v>#VALUE!</v>
      </c>
    </row>
    <row r="46" spans="1:14" x14ac:dyDescent="0.3">
      <c r="A46" s="3">
        <v>18</v>
      </c>
      <c r="B46" s="4" t="s">
        <v>51</v>
      </c>
      <c r="C46" s="3">
        <v>3.3</v>
      </c>
      <c r="D46" s="4" t="e">
        <f t="shared" si="11"/>
        <v>#VALUE!</v>
      </c>
      <c r="E46" s="5" t="e">
        <f t="shared" si="9"/>
        <v>#VALUE!</v>
      </c>
      <c r="F46" s="6" t="e">
        <f t="shared" si="7"/>
        <v>#VALUE!</v>
      </c>
      <c r="I46" s="3">
        <v>16</v>
      </c>
      <c r="J46" s="4" t="s">
        <v>54</v>
      </c>
      <c r="K46" s="3">
        <v>3.5</v>
      </c>
      <c r="L46" s="4" t="e">
        <f t="shared" si="12"/>
        <v>#VALUE!</v>
      </c>
      <c r="M46" s="5" t="e">
        <f t="shared" si="10"/>
        <v>#VALUE!</v>
      </c>
      <c r="N46" s="6" t="e">
        <f t="shared" si="8"/>
        <v>#VALUE!</v>
      </c>
    </row>
    <row r="47" spans="1:14" x14ac:dyDescent="0.3">
      <c r="A47" s="3">
        <v>22</v>
      </c>
      <c r="B47" s="4" t="s">
        <v>51</v>
      </c>
      <c r="C47" s="3">
        <v>3.3</v>
      </c>
      <c r="D47" s="4" t="e">
        <f t="shared" si="11"/>
        <v>#VALUE!</v>
      </c>
      <c r="E47" s="5" t="e">
        <f t="shared" si="9"/>
        <v>#VALUE!</v>
      </c>
      <c r="F47" s="6" t="e">
        <f t="shared" si="7"/>
        <v>#VALUE!</v>
      </c>
      <c r="I47" s="3">
        <v>19</v>
      </c>
      <c r="J47" s="4" t="s">
        <v>54</v>
      </c>
      <c r="K47" s="3">
        <v>3.5</v>
      </c>
      <c r="L47" s="4" t="e">
        <f t="shared" si="12"/>
        <v>#VALUE!</v>
      </c>
      <c r="M47" s="5" t="e">
        <f t="shared" si="10"/>
        <v>#VALUE!</v>
      </c>
      <c r="N47" s="6" t="e">
        <f t="shared" si="8"/>
        <v>#VALUE!</v>
      </c>
    </row>
    <row r="48" spans="1:14" x14ac:dyDescent="0.3">
      <c r="A48" s="3">
        <v>26</v>
      </c>
      <c r="B48" s="4" t="s">
        <v>51</v>
      </c>
      <c r="C48" s="3">
        <v>3.3</v>
      </c>
      <c r="D48" s="4" t="e">
        <f t="shared" si="11"/>
        <v>#VALUE!</v>
      </c>
      <c r="E48" s="5" t="e">
        <f t="shared" si="9"/>
        <v>#VALUE!</v>
      </c>
      <c r="F48" s="6" t="e">
        <f t="shared" si="7"/>
        <v>#VALUE!</v>
      </c>
      <c r="I48" s="3">
        <v>22</v>
      </c>
      <c r="J48" s="4" t="s">
        <v>54</v>
      </c>
      <c r="K48" s="3">
        <v>3.5</v>
      </c>
      <c r="L48" s="4" t="e">
        <f t="shared" si="12"/>
        <v>#VALUE!</v>
      </c>
      <c r="M48" s="5" t="e">
        <f t="shared" si="10"/>
        <v>#VALUE!</v>
      </c>
      <c r="N48" s="6" t="e">
        <f t="shared" si="8"/>
        <v>#VALUE!</v>
      </c>
    </row>
    <row r="49" spans="1:14" x14ac:dyDescent="0.3">
      <c r="A49" s="3">
        <v>30</v>
      </c>
      <c r="B49" s="4" t="s">
        <v>51</v>
      </c>
      <c r="C49" s="3">
        <v>3.3</v>
      </c>
      <c r="D49" s="4" t="e">
        <f t="shared" si="11"/>
        <v>#VALUE!</v>
      </c>
      <c r="E49" s="5" t="e">
        <f t="shared" si="9"/>
        <v>#VALUE!</v>
      </c>
      <c r="F49" s="6" t="e">
        <f t="shared" si="7"/>
        <v>#VALUE!</v>
      </c>
      <c r="I49" s="3">
        <v>25</v>
      </c>
      <c r="J49" s="4" t="s">
        <v>54</v>
      </c>
      <c r="K49" s="3">
        <v>3.5</v>
      </c>
      <c r="L49" s="4" t="e">
        <f t="shared" si="12"/>
        <v>#VALUE!</v>
      </c>
      <c r="M49" s="5" t="e">
        <f t="shared" si="10"/>
        <v>#VALUE!</v>
      </c>
      <c r="N49" s="6" t="e">
        <f t="shared" si="8"/>
        <v>#VALUE!</v>
      </c>
    </row>
    <row r="50" spans="1:14" x14ac:dyDescent="0.3">
      <c r="A50" s="3">
        <v>34</v>
      </c>
      <c r="B50" s="4" t="s">
        <v>51</v>
      </c>
      <c r="C50" s="3">
        <v>3.3</v>
      </c>
      <c r="D50" s="4" t="e">
        <f t="shared" si="11"/>
        <v>#VALUE!</v>
      </c>
      <c r="E50" s="5" t="e">
        <f t="shared" si="9"/>
        <v>#VALUE!</v>
      </c>
      <c r="F50" s="6" t="e">
        <f t="shared" si="7"/>
        <v>#VALUE!</v>
      </c>
      <c r="I50" s="3">
        <v>28</v>
      </c>
      <c r="J50" s="4" t="s">
        <v>54</v>
      </c>
      <c r="K50" s="3">
        <v>3.5</v>
      </c>
      <c r="L50" s="4" t="e">
        <f t="shared" si="12"/>
        <v>#VALUE!</v>
      </c>
      <c r="M50" s="5" t="e">
        <f t="shared" si="10"/>
        <v>#VALUE!</v>
      </c>
      <c r="N50" s="6" t="e">
        <f t="shared" si="8"/>
        <v>#VALUE!</v>
      </c>
    </row>
    <row r="51" spans="1:14" x14ac:dyDescent="0.3">
      <c r="A51" s="3">
        <v>38</v>
      </c>
      <c r="B51" s="4" t="s">
        <v>51</v>
      </c>
      <c r="C51" s="3">
        <v>3.3</v>
      </c>
      <c r="D51" s="4" t="e">
        <f t="shared" si="11"/>
        <v>#VALUE!</v>
      </c>
      <c r="E51" s="5" t="e">
        <f t="shared" si="9"/>
        <v>#VALUE!</v>
      </c>
      <c r="F51" s="6" t="e">
        <f t="shared" si="7"/>
        <v>#VALUE!</v>
      </c>
      <c r="I51" s="3">
        <v>31</v>
      </c>
      <c r="J51" s="4" t="s">
        <v>54</v>
      </c>
      <c r="K51" s="3">
        <v>3.5</v>
      </c>
      <c r="L51" s="4" t="e">
        <f t="shared" si="12"/>
        <v>#VALUE!</v>
      </c>
      <c r="M51" s="5" t="e">
        <f t="shared" si="10"/>
        <v>#VALUE!</v>
      </c>
      <c r="N51" s="6" t="e">
        <f t="shared" si="8"/>
        <v>#VALUE!</v>
      </c>
    </row>
    <row r="52" spans="1:14" x14ac:dyDescent="0.3">
      <c r="A52" s="3">
        <v>42</v>
      </c>
      <c r="B52" s="4" t="s">
        <v>51</v>
      </c>
      <c r="C52" s="3">
        <v>3.3</v>
      </c>
      <c r="D52" s="4" t="e">
        <f t="shared" si="11"/>
        <v>#VALUE!</v>
      </c>
      <c r="E52" s="5" t="e">
        <f t="shared" si="9"/>
        <v>#VALUE!</v>
      </c>
      <c r="F52" s="6" t="e">
        <f t="shared" si="7"/>
        <v>#VALUE!</v>
      </c>
      <c r="I52" s="3"/>
      <c r="J52" s="3"/>
      <c r="K52" s="3"/>
      <c r="L52" s="4"/>
      <c r="M52" t="s">
        <v>13</v>
      </c>
      <c r="N52" s="6" t="s">
        <v>54</v>
      </c>
    </row>
    <row r="53" spans="1:14" x14ac:dyDescent="0.3">
      <c r="A53" s="3">
        <v>46</v>
      </c>
      <c r="B53" s="4" t="s">
        <v>51</v>
      </c>
      <c r="C53" s="3">
        <v>3.3</v>
      </c>
      <c r="D53" s="4" t="e">
        <f t="shared" si="11"/>
        <v>#VALUE!</v>
      </c>
      <c r="E53" s="5" t="e">
        <f t="shared" si="9"/>
        <v>#VALUE!</v>
      </c>
      <c r="F53" s="6" t="e">
        <f t="shared" si="7"/>
        <v>#VALUE!</v>
      </c>
      <c r="I53" s="3"/>
      <c r="J53" s="3"/>
      <c r="K53" s="3"/>
      <c r="L53" s="4"/>
      <c r="M53" t="s">
        <v>14</v>
      </c>
      <c r="N53">
        <f>D9</f>
        <v>57.6</v>
      </c>
    </row>
    <row r="54" spans="1:14" x14ac:dyDescent="0.3">
      <c r="A54" s="3">
        <v>50</v>
      </c>
      <c r="B54" s="4" t="s">
        <v>51</v>
      </c>
      <c r="C54" s="3">
        <v>3.3</v>
      </c>
      <c r="D54" s="4" t="e">
        <f t="shared" si="11"/>
        <v>#VALUE!</v>
      </c>
      <c r="E54" s="5" t="e">
        <f t="shared" si="9"/>
        <v>#VALUE!</v>
      </c>
      <c r="F54" s="6" t="e">
        <f t="shared" si="7"/>
        <v>#VALUE!</v>
      </c>
      <c r="I54" s="3"/>
      <c r="J54" s="3"/>
      <c r="K54" s="3"/>
      <c r="L54" s="4"/>
      <c r="M54" t="s">
        <v>15</v>
      </c>
      <c r="N54">
        <f>E9</f>
        <v>53.2</v>
      </c>
    </row>
    <row r="55" spans="1:14" x14ac:dyDescent="0.3">
      <c r="A55" s="3">
        <v>54</v>
      </c>
      <c r="B55" s="4" t="s">
        <v>51</v>
      </c>
      <c r="C55" s="3">
        <v>3.3</v>
      </c>
      <c r="D55" s="4" t="e">
        <f t="shared" si="11"/>
        <v>#VALUE!</v>
      </c>
      <c r="E55" s="5" t="e">
        <f t="shared" si="9"/>
        <v>#VALUE!</v>
      </c>
      <c r="F55" s="6" t="e">
        <f t="shared" si="7"/>
        <v>#VALUE!</v>
      </c>
      <c r="I55" s="3"/>
      <c r="J55" s="3"/>
      <c r="K55" s="3"/>
      <c r="L55" s="4"/>
    </row>
    <row r="56" spans="1:14" x14ac:dyDescent="0.3">
      <c r="E56" t="s">
        <v>13</v>
      </c>
      <c r="F56" s="6" t="s">
        <v>52</v>
      </c>
      <c r="N56" s="6"/>
    </row>
    <row r="57" spans="1:14" x14ac:dyDescent="0.3">
      <c r="E57" t="s">
        <v>14</v>
      </c>
      <c r="F57">
        <f>D8</f>
        <v>62.3</v>
      </c>
    </row>
    <row r="58" spans="1:14" x14ac:dyDescent="0.3">
      <c r="E58" t="s">
        <v>15</v>
      </c>
      <c r="F58">
        <f>E8</f>
        <v>51.9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55</v>
      </c>
      <c r="C61" s="11"/>
      <c r="D61" s="11"/>
      <c r="E61" s="11"/>
      <c r="F61" s="11"/>
      <c r="I61" s="3"/>
      <c r="J61" s="11" t="s">
        <v>56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x14ac:dyDescent="0.3">
      <c r="A64" s="4">
        <v>2</v>
      </c>
      <c r="B64" s="4">
        <f>0.7+J10</f>
        <v>0.92969999999997976</v>
      </c>
      <c r="C64" s="3">
        <v>0.8</v>
      </c>
      <c r="D64" s="4">
        <f>(0+B64)/2</f>
        <v>0.46484999999998988</v>
      </c>
      <c r="E64" s="5">
        <f>(A64-0)*D64</f>
        <v>0.92969999999997976</v>
      </c>
      <c r="F64" s="6">
        <f t="shared" ref="F64:F74" si="13">C64*E64</f>
        <v>0.74375999999998388</v>
      </c>
      <c r="I64" s="4">
        <v>5</v>
      </c>
      <c r="J64" s="4">
        <f>0+J11</f>
        <v>0.27069999999991978</v>
      </c>
      <c r="K64" s="4">
        <v>0.1</v>
      </c>
      <c r="L64" s="4">
        <f>(0+J64)/2</f>
        <v>0.13534999999995989</v>
      </c>
      <c r="M64" s="5">
        <f>(I64-0)*L64</f>
        <v>0.67674999999979946</v>
      </c>
      <c r="N64" s="6">
        <f t="shared" ref="N64:N72" si="14">K64*M64</f>
        <v>6.7674999999979946E-2</v>
      </c>
    </row>
    <row r="65" spans="1:14" x14ac:dyDescent="0.3">
      <c r="A65" s="4">
        <v>4</v>
      </c>
      <c r="B65" s="4">
        <f>0.75+J10</f>
        <v>0.97969999999997981</v>
      </c>
      <c r="C65" s="3">
        <v>0.8</v>
      </c>
      <c r="D65" s="4">
        <f>(B64+B65)/2</f>
        <v>0.95469999999997979</v>
      </c>
      <c r="E65" s="5">
        <f>(A65-A64)*D65</f>
        <v>1.9093999999999596</v>
      </c>
      <c r="F65" s="6">
        <f t="shared" si="13"/>
        <v>1.5275199999999678</v>
      </c>
      <c r="I65" s="4">
        <v>7</v>
      </c>
      <c r="J65" s="4">
        <f>0.74+J11</f>
        <v>1.0106999999999198</v>
      </c>
      <c r="K65" s="4">
        <v>0.1</v>
      </c>
      <c r="L65" s="4">
        <f>(J64+J65)/2</f>
        <v>0.64069999999991978</v>
      </c>
      <c r="M65" s="5">
        <f>(I65-I64)*L65</f>
        <v>1.2813999999998396</v>
      </c>
      <c r="N65" s="6">
        <f t="shared" si="14"/>
        <v>0.12813999999998396</v>
      </c>
    </row>
    <row r="66" spans="1:14" x14ac:dyDescent="0.3">
      <c r="A66" s="3">
        <v>6</v>
      </c>
      <c r="B66" s="3">
        <f>1.1+J10</f>
        <v>1.3296999999999799</v>
      </c>
      <c r="C66" s="3">
        <v>0.8</v>
      </c>
      <c r="D66" s="4">
        <f>(B65+B66)/2</f>
        <v>1.1546999999999799</v>
      </c>
      <c r="E66" s="5">
        <f t="shared" ref="E66:E74" si="15">(A66-A65)*D66</f>
        <v>2.3093999999999597</v>
      </c>
      <c r="F66" s="6">
        <f t="shared" si="13"/>
        <v>1.8475199999999679</v>
      </c>
      <c r="I66" s="3">
        <v>9</v>
      </c>
      <c r="J66" s="3">
        <f>1.24+J11</f>
        <v>1.5106999999999198</v>
      </c>
      <c r="K66" s="4">
        <v>0.1</v>
      </c>
      <c r="L66" s="4">
        <f>(J65+J66)/2</f>
        <v>1.2606999999999198</v>
      </c>
      <c r="M66" s="5">
        <f t="shared" ref="M66:M72" si="16">(I66-I65)*L66</f>
        <v>2.5213999999998395</v>
      </c>
      <c r="N66" s="6">
        <f t="shared" si="14"/>
        <v>0.25213999999998399</v>
      </c>
    </row>
    <row r="67" spans="1:14" x14ac:dyDescent="0.3">
      <c r="A67" s="3">
        <v>8</v>
      </c>
      <c r="B67" s="3">
        <f>0.9+J10</f>
        <v>1.1296999999999797</v>
      </c>
      <c r="C67" s="3">
        <v>0.8</v>
      </c>
      <c r="D67" s="4">
        <f t="shared" ref="D67:D74" si="17">(B66+B67)/2</f>
        <v>1.2296999999999798</v>
      </c>
      <c r="E67" s="5">
        <f t="shared" si="15"/>
        <v>2.4593999999999596</v>
      </c>
      <c r="F67" s="6">
        <f t="shared" si="13"/>
        <v>1.9675199999999677</v>
      </c>
      <c r="I67" s="3">
        <v>11</v>
      </c>
      <c r="J67" s="3">
        <f>1.38+J11</f>
        <v>1.6506999999999197</v>
      </c>
      <c r="K67" s="4">
        <v>0.1</v>
      </c>
      <c r="L67" s="4">
        <f t="shared" ref="L67:L72" si="18">(J66+J67)/2</f>
        <v>1.5806999999999198</v>
      </c>
      <c r="M67" s="5">
        <f t="shared" si="16"/>
        <v>3.1613999999998397</v>
      </c>
      <c r="N67" s="6">
        <f t="shared" si="14"/>
        <v>0.31613999999998399</v>
      </c>
    </row>
    <row r="68" spans="1:14" x14ac:dyDescent="0.3">
      <c r="A68" s="3">
        <v>10</v>
      </c>
      <c r="B68" s="3">
        <f>0.76+J10</f>
        <v>0.98969999999997982</v>
      </c>
      <c r="C68" s="3">
        <v>0.8</v>
      </c>
      <c r="D68" s="4">
        <f t="shared" si="17"/>
        <v>1.0596999999999799</v>
      </c>
      <c r="E68" s="5">
        <f t="shared" si="15"/>
        <v>2.1193999999999598</v>
      </c>
      <c r="F68" s="6">
        <f t="shared" si="13"/>
        <v>1.6955199999999679</v>
      </c>
      <c r="I68" s="3">
        <v>13</v>
      </c>
      <c r="J68" s="3">
        <f>1.36+J11</f>
        <v>1.6306999999999199</v>
      </c>
      <c r="K68" s="4">
        <v>0.1</v>
      </c>
      <c r="L68" s="4">
        <f t="shared" si="18"/>
        <v>1.6406999999999199</v>
      </c>
      <c r="M68" s="5">
        <f t="shared" si="16"/>
        <v>3.2813999999998398</v>
      </c>
      <c r="N68" s="6">
        <f t="shared" si="14"/>
        <v>0.328139999999984</v>
      </c>
    </row>
    <row r="69" spans="1:14" x14ac:dyDescent="0.3">
      <c r="A69" s="3">
        <v>12</v>
      </c>
      <c r="B69" s="3">
        <f>0.5+J10</f>
        <v>0.72969999999997981</v>
      </c>
      <c r="C69" s="3">
        <v>0.8</v>
      </c>
      <c r="D69" s="4">
        <f t="shared" si="17"/>
        <v>0.85969999999997981</v>
      </c>
      <c r="E69" s="5">
        <f t="shared" si="15"/>
        <v>1.7193999999999596</v>
      </c>
      <c r="F69" s="6">
        <f t="shared" si="13"/>
        <v>1.3755199999999679</v>
      </c>
      <c r="I69" s="3">
        <v>15</v>
      </c>
      <c r="J69" s="3">
        <f>1.36+J11</f>
        <v>1.6306999999999199</v>
      </c>
      <c r="K69" s="4">
        <v>0.1</v>
      </c>
      <c r="L69" s="4">
        <f t="shared" si="18"/>
        <v>1.6306999999999199</v>
      </c>
      <c r="M69" s="5">
        <f t="shared" si="16"/>
        <v>3.2613999999998398</v>
      </c>
      <c r="N69" s="6">
        <f t="shared" si="14"/>
        <v>0.326139999999984</v>
      </c>
    </row>
    <row r="70" spans="1:14" x14ac:dyDescent="0.3">
      <c r="A70" s="3">
        <v>14</v>
      </c>
      <c r="B70" s="3">
        <f>0.5+J10</f>
        <v>0.72969999999997981</v>
      </c>
      <c r="C70" s="3">
        <v>0.8</v>
      </c>
      <c r="D70" s="4">
        <f t="shared" si="17"/>
        <v>0.72969999999997981</v>
      </c>
      <c r="E70" s="5">
        <f t="shared" si="15"/>
        <v>1.4593999999999596</v>
      </c>
      <c r="F70" s="6">
        <f t="shared" si="13"/>
        <v>1.1675199999999677</v>
      </c>
      <c r="I70" s="3">
        <v>17</v>
      </c>
      <c r="J70" s="3">
        <f>1.32+J11</f>
        <v>1.5906999999999198</v>
      </c>
      <c r="K70" s="4">
        <v>0.1</v>
      </c>
      <c r="L70" s="4">
        <f t="shared" si="18"/>
        <v>1.6106999999999199</v>
      </c>
      <c r="M70" s="5">
        <f t="shared" si="16"/>
        <v>3.2213999999998397</v>
      </c>
      <c r="N70" s="6">
        <f t="shared" si="14"/>
        <v>0.32213999999998399</v>
      </c>
    </row>
    <row r="71" spans="1:14" x14ac:dyDescent="0.3">
      <c r="A71" s="3">
        <v>16</v>
      </c>
      <c r="B71" s="3">
        <f>0.36+J10</f>
        <v>0.5896999999999798</v>
      </c>
      <c r="C71" s="3">
        <v>0.8</v>
      </c>
      <c r="D71" s="4">
        <f t="shared" si="17"/>
        <v>0.65969999999997975</v>
      </c>
      <c r="E71" s="5">
        <f t="shared" si="15"/>
        <v>1.3193999999999595</v>
      </c>
      <c r="F71" s="6">
        <f t="shared" si="13"/>
        <v>1.0555199999999676</v>
      </c>
      <c r="I71" s="3">
        <v>19</v>
      </c>
      <c r="J71" s="3">
        <f>0.52+J11</f>
        <v>0.7906999999999198</v>
      </c>
      <c r="K71" s="4">
        <v>0.1</v>
      </c>
      <c r="L71" s="4">
        <f t="shared" si="18"/>
        <v>1.1906999999999197</v>
      </c>
      <c r="M71" s="5">
        <f t="shared" si="16"/>
        <v>2.3813999999998394</v>
      </c>
      <c r="N71" s="6">
        <f t="shared" si="14"/>
        <v>0.23813999999998395</v>
      </c>
    </row>
    <row r="72" spans="1:14" x14ac:dyDescent="0.3">
      <c r="A72" s="3">
        <v>18</v>
      </c>
      <c r="B72" s="3">
        <f>0.42+J10</f>
        <v>0.64969999999997974</v>
      </c>
      <c r="C72" s="3">
        <v>0.8</v>
      </c>
      <c r="D72" s="4">
        <f t="shared" si="17"/>
        <v>0.61969999999997971</v>
      </c>
      <c r="E72" s="5">
        <f t="shared" si="15"/>
        <v>1.2393999999999594</v>
      </c>
      <c r="F72" s="6">
        <f t="shared" si="13"/>
        <v>0.99151999999996754</v>
      </c>
      <c r="I72" s="3">
        <v>20.5</v>
      </c>
      <c r="J72" s="3">
        <f>0+J11</f>
        <v>0.27069999999991978</v>
      </c>
      <c r="K72" s="4">
        <v>0.1</v>
      </c>
      <c r="L72" s="4">
        <f t="shared" si="18"/>
        <v>0.53069999999991979</v>
      </c>
      <c r="M72" s="5">
        <f t="shared" si="16"/>
        <v>0.79604999999987969</v>
      </c>
      <c r="N72" s="6">
        <f t="shared" si="14"/>
        <v>7.9604999999987977E-2</v>
      </c>
    </row>
    <row r="73" spans="1:14" x14ac:dyDescent="0.3">
      <c r="A73" s="3">
        <v>20</v>
      </c>
      <c r="B73" s="3">
        <f>0.26+J10</f>
        <v>0.48969999999997982</v>
      </c>
      <c r="C73" s="3">
        <v>0.8</v>
      </c>
      <c r="D73" s="4">
        <f t="shared" si="17"/>
        <v>0.56969999999997978</v>
      </c>
      <c r="E73" s="5">
        <f t="shared" si="15"/>
        <v>1.1393999999999596</v>
      </c>
      <c r="F73" s="6">
        <f t="shared" si="13"/>
        <v>0.91151999999996769</v>
      </c>
      <c r="I73" s="3"/>
      <c r="J73" s="3"/>
      <c r="K73" s="3"/>
      <c r="L73" s="4"/>
      <c r="M73" t="s">
        <v>13</v>
      </c>
      <c r="N73" s="6">
        <f>SUM(N64:N72)</f>
        <v>2.0582599999998559</v>
      </c>
    </row>
    <row r="74" spans="1:14" x14ac:dyDescent="0.3">
      <c r="A74" s="3">
        <v>22</v>
      </c>
      <c r="B74" s="3">
        <f>0+J10</f>
        <v>0.22969999999997981</v>
      </c>
      <c r="C74" s="3">
        <v>0.8</v>
      </c>
      <c r="D74" s="4">
        <f t="shared" si="17"/>
        <v>0.35969999999997981</v>
      </c>
      <c r="E74" s="5">
        <f t="shared" si="15"/>
        <v>0.71939999999995963</v>
      </c>
      <c r="F74" s="6">
        <f t="shared" si="13"/>
        <v>0.57551999999996772</v>
      </c>
      <c r="I74" s="3"/>
      <c r="J74" s="3"/>
      <c r="K74" s="3"/>
      <c r="L74" s="4"/>
      <c r="M74" t="s">
        <v>14</v>
      </c>
      <c r="N74">
        <f>D11</f>
        <v>58.6</v>
      </c>
    </row>
    <row r="75" spans="1:14" x14ac:dyDescent="0.3">
      <c r="C75" s="3"/>
      <c r="E75" t="s">
        <v>13</v>
      </c>
      <c r="F75" s="6">
        <f>SUM(F64:F74)</f>
        <v>13.85895999999966</v>
      </c>
      <c r="M75" t="s">
        <v>15</v>
      </c>
      <c r="N75">
        <f>E11</f>
        <v>53.4</v>
      </c>
    </row>
    <row r="76" spans="1:14" x14ac:dyDescent="0.3">
      <c r="E76" t="s">
        <v>14</v>
      </c>
      <c r="F76">
        <f>D10</f>
        <v>61.8</v>
      </c>
    </row>
    <row r="77" spans="1:14" x14ac:dyDescent="0.3">
      <c r="E77" t="s">
        <v>15</v>
      </c>
      <c r="F77">
        <f>E10</f>
        <v>54.3</v>
      </c>
    </row>
  </sheetData>
  <mergeCells count="13">
    <mergeCell ref="B61:F61"/>
    <mergeCell ref="J61:N61"/>
    <mergeCell ref="B38:F38"/>
    <mergeCell ref="J38:N38"/>
    <mergeCell ref="B39:F39"/>
    <mergeCell ref="J39:N39"/>
    <mergeCell ref="B60:F60"/>
    <mergeCell ref="J60:N60"/>
    <mergeCell ref="J14:N14"/>
    <mergeCell ref="B15:F15"/>
    <mergeCell ref="J15:N15"/>
    <mergeCell ref="D1:K1"/>
    <mergeCell ref="D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0513-42BA-4296-A94E-BEF5AB0D0B52}">
  <dimension ref="A1:N77"/>
  <sheetViews>
    <sheetView topLeftCell="C31" workbookViewId="0">
      <selection activeCell="Q72" sqref="Q72"/>
    </sheetView>
  </sheetViews>
  <sheetFormatPr defaultRowHeight="14.4" x14ac:dyDescent="0.3"/>
  <cols>
    <col min="2" max="2" width="11.21875" customWidth="1"/>
    <col min="8" max="8" width="12.21875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57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72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4" t="s">
        <v>58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0.38541666666666669</v>
      </c>
      <c r="D6" s="3">
        <v>67</v>
      </c>
      <c r="E6" s="3">
        <v>58</v>
      </c>
      <c r="F6" s="3">
        <v>0.5</v>
      </c>
      <c r="H6" s="3">
        <v>681.9751</v>
      </c>
      <c r="I6" s="3">
        <v>682.22130000000004</v>
      </c>
      <c r="J6" s="3">
        <f>I6-H6</f>
        <v>0.24620000000004438</v>
      </c>
    </row>
    <row r="7" spans="1:14" s="3" customFormat="1" x14ac:dyDescent="0.3">
      <c r="B7" s="3" t="s">
        <v>2</v>
      </c>
      <c r="C7" s="8">
        <v>0.4236111111111111</v>
      </c>
      <c r="D7" s="3">
        <v>73</v>
      </c>
      <c r="E7" s="3">
        <v>58</v>
      </c>
      <c r="F7" s="3">
        <v>2</v>
      </c>
      <c r="H7" s="3">
        <v>713.72400000000005</v>
      </c>
      <c r="I7" s="3">
        <v>714.01110000000006</v>
      </c>
      <c r="J7" s="3">
        <f t="shared" ref="J7:J10" si="0">I7-H7</f>
        <v>0.28710000000000946</v>
      </c>
    </row>
    <row r="8" spans="1:14" s="3" customFormat="1" x14ac:dyDescent="0.3">
      <c r="B8" s="3" t="s">
        <v>46</v>
      </c>
      <c r="C8" s="8">
        <v>0.50347222222222221</v>
      </c>
      <c r="D8" s="3">
        <v>73</v>
      </c>
      <c r="E8" s="3">
        <v>57</v>
      </c>
      <c r="F8" s="3">
        <v>3.1</v>
      </c>
      <c r="H8" s="3">
        <v>727.48360000000002</v>
      </c>
      <c r="I8" s="3" t="s">
        <v>54</v>
      </c>
    </row>
    <row r="9" spans="1:14" s="3" customFormat="1" x14ac:dyDescent="0.3">
      <c r="B9" s="3" t="s">
        <v>42</v>
      </c>
      <c r="C9" s="8">
        <v>0.49305555555555558</v>
      </c>
      <c r="D9" s="3">
        <v>73</v>
      </c>
      <c r="E9" s="3">
        <v>57</v>
      </c>
      <c r="F9" s="3">
        <v>6</v>
      </c>
      <c r="H9" s="3">
        <v>772.54899999999998</v>
      </c>
      <c r="I9" s="3" t="s">
        <v>54</v>
      </c>
    </row>
    <row r="10" spans="1:14" s="3" customFormat="1" x14ac:dyDescent="0.3">
      <c r="B10" s="3" t="s">
        <v>43</v>
      </c>
      <c r="C10" s="8">
        <v>0.46527777777777773</v>
      </c>
      <c r="D10" s="3">
        <v>73</v>
      </c>
      <c r="E10" s="3">
        <v>57</v>
      </c>
      <c r="F10" s="3">
        <v>1.9</v>
      </c>
      <c r="H10" s="3">
        <v>943.60599999999999</v>
      </c>
      <c r="I10" s="3">
        <v>943.68439999999998</v>
      </c>
      <c r="J10" s="3">
        <f t="shared" si="0"/>
        <v>7.8399999999987813E-2</v>
      </c>
    </row>
    <row r="11" spans="1:14" s="3" customFormat="1" x14ac:dyDescent="0.3">
      <c r="B11" s="3" t="s">
        <v>44</v>
      </c>
      <c r="C11" s="8" t="s">
        <v>59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60</v>
      </c>
      <c r="C15" s="11"/>
      <c r="D15" s="11"/>
      <c r="E15" s="11"/>
      <c r="F15" s="11"/>
      <c r="I15" s="3"/>
      <c r="J15" s="11" t="s">
        <v>61</v>
      </c>
      <c r="K15" s="11"/>
      <c r="L15" s="11"/>
      <c r="M15" s="11"/>
      <c r="N15" s="11"/>
    </row>
    <row r="16" spans="1:14" x14ac:dyDescent="0.3">
      <c r="A16" s="3"/>
      <c r="C16" t="s">
        <v>5</v>
      </c>
      <c r="F16">
        <v>681.9751</v>
      </c>
      <c r="I16" s="3"/>
      <c r="K16" t="s">
        <v>6</v>
      </c>
      <c r="N16">
        <v>713.73400000000004</v>
      </c>
    </row>
    <row r="17" spans="1:14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4" x14ac:dyDescent="0.3">
      <c r="A18" s="4">
        <v>1.5</v>
      </c>
      <c r="B18" s="4">
        <f>0+J6</f>
        <v>0.24620000000004438</v>
      </c>
      <c r="C18" s="3">
        <v>0.5</v>
      </c>
      <c r="D18" s="4">
        <v>0</v>
      </c>
      <c r="E18" s="4"/>
      <c r="F18" s="4"/>
      <c r="I18" s="4">
        <v>2</v>
      </c>
      <c r="J18" s="4">
        <f>0+J7</f>
        <v>0.28710000000000946</v>
      </c>
      <c r="K18" s="4">
        <f>F7</f>
        <v>2</v>
      </c>
      <c r="L18" s="4">
        <v>0</v>
      </c>
      <c r="M18" s="4"/>
      <c r="N18" s="4"/>
    </row>
    <row r="19" spans="1:14" x14ac:dyDescent="0.3">
      <c r="A19" s="4">
        <v>2.5</v>
      </c>
      <c r="B19" s="4">
        <f>0.78+J6</f>
        <v>1.0262000000000444</v>
      </c>
      <c r="C19" s="3">
        <v>0.5</v>
      </c>
      <c r="D19" s="4">
        <f>(B18+B19)/2</f>
        <v>0.6362000000000444</v>
      </c>
      <c r="E19" s="5">
        <f>(A19-A18)*D19</f>
        <v>0.6362000000000444</v>
      </c>
      <c r="F19" s="6">
        <f t="shared" ref="F19:F28" si="1">C19*E19</f>
        <v>0.3181000000000222</v>
      </c>
      <c r="I19" s="4">
        <v>4</v>
      </c>
      <c r="J19" s="4">
        <f>0.38+J7</f>
        <v>0.66710000000000946</v>
      </c>
      <c r="K19" s="4">
        <f>F7</f>
        <v>2</v>
      </c>
      <c r="L19" s="4">
        <f>(J18+J19)/2</f>
        <v>0.47710000000000946</v>
      </c>
      <c r="M19" s="5">
        <f>(I19-I18)*L19</f>
        <v>0.95420000000001892</v>
      </c>
      <c r="N19" s="6">
        <f t="shared" ref="N19:N33" si="2">K19*M19</f>
        <v>1.9084000000000378</v>
      </c>
    </row>
    <row r="20" spans="1:14" x14ac:dyDescent="0.3">
      <c r="A20" s="3">
        <v>3.5</v>
      </c>
      <c r="B20" s="3">
        <f>0.9+J6</f>
        <v>1.1462000000000443</v>
      </c>
      <c r="C20" s="3">
        <v>0.5</v>
      </c>
      <c r="D20" s="4">
        <f>(B19+B20)/2</f>
        <v>1.0862000000000442</v>
      </c>
      <c r="E20" s="5">
        <f>(A20-A19)*D20</f>
        <v>1.0862000000000442</v>
      </c>
      <c r="F20" s="6">
        <f t="shared" si="1"/>
        <v>0.54310000000002212</v>
      </c>
      <c r="I20" s="3">
        <v>6</v>
      </c>
      <c r="J20" s="3">
        <f>0.64+J7</f>
        <v>0.92710000000000947</v>
      </c>
      <c r="K20" s="4">
        <f>F7</f>
        <v>2</v>
      </c>
      <c r="L20" s="4">
        <f>(J19+J20)/2</f>
        <v>0.79710000000000947</v>
      </c>
      <c r="M20" s="5">
        <f t="shared" ref="M20:M33" si="3">(I20-I19)*L20</f>
        <v>1.5942000000000189</v>
      </c>
      <c r="N20" s="6">
        <f t="shared" si="2"/>
        <v>3.1884000000000379</v>
      </c>
    </row>
    <row r="21" spans="1:14" x14ac:dyDescent="0.3">
      <c r="A21" s="3">
        <v>4.5</v>
      </c>
      <c r="B21" s="3">
        <f>0.82+J6</f>
        <v>1.0662000000000442</v>
      </c>
      <c r="C21" s="3">
        <v>0.5</v>
      </c>
      <c r="D21" s="4">
        <f t="shared" ref="D21:D28" si="4">(B20+B21)/2</f>
        <v>1.1062000000000443</v>
      </c>
      <c r="E21" s="5">
        <f t="shared" ref="E21:E28" si="5">(A21-A20)*D21</f>
        <v>1.1062000000000443</v>
      </c>
      <c r="F21" s="6">
        <f t="shared" si="1"/>
        <v>0.55310000000002213</v>
      </c>
      <c r="I21" s="3">
        <v>8</v>
      </c>
      <c r="J21" s="3">
        <f>0.58+J7</f>
        <v>0.86710000000000942</v>
      </c>
      <c r="K21" s="3">
        <f>F7</f>
        <v>2</v>
      </c>
      <c r="L21" s="4">
        <f t="shared" ref="L21:L33" si="6">(J20+J21)/2</f>
        <v>0.89710000000000945</v>
      </c>
      <c r="M21" s="5">
        <f t="shared" si="3"/>
        <v>1.7942000000000189</v>
      </c>
      <c r="N21" s="6">
        <f t="shared" si="2"/>
        <v>3.5884000000000378</v>
      </c>
    </row>
    <row r="22" spans="1:14" x14ac:dyDescent="0.3">
      <c r="A22" s="3">
        <v>5.5</v>
      </c>
      <c r="B22" s="3">
        <f>1+J6</f>
        <v>1.2462000000000444</v>
      </c>
      <c r="C22" s="3">
        <v>0.5</v>
      </c>
      <c r="D22" s="4">
        <f t="shared" si="4"/>
        <v>1.1562000000000443</v>
      </c>
      <c r="E22" s="5">
        <f t="shared" si="5"/>
        <v>1.1562000000000443</v>
      </c>
      <c r="F22" s="6">
        <f t="shared" si="1"/>
        <v>0.57810000000002215</v>
      </c>
      <c r="I22" s="3">
        <v>10</v>
      </c>
      <c r="J22" s="3">
        <f>0.4+J7</f>
        <v>0.68710000000000948</v>
      </c>
      <c r="K22" s="3">
        <f>F7</f>
        <v>2</v>
      </c>
      <c r="L22" s="4">
        <f t="shared" si="6"/>
        <v>0.77710000000000945</v>
      </c>
      <c r="M22" s="5">
        <f t="shared" si="3"/>
        <v>1.5542000000000189</v>
      </c>
      <c r="N22" s="6">
        <f t="shared" si="2"/>
        <v>3.1084000000000378</v>
      </c>
    </row>
    <row r="23" spans="1:14" x14ac:dyDescent="0.3">
      <c r="A23" s="3">
        <v>6.5</v>
      </c>
      <c r="B23" s="3">
        <f>1.01+J6</f>
        <v>1.2562000000000444</v>
      </c>
      <c r="C23" s="3">
        <v>0.5</v>
      </c>
      <c r="D23" s="4">
        <f t="shared" si="4"/>
        <v>1.2512000000000443</v>
      </c>
      <c r="E23" s="5">
        <f t="shared" si="5"/>
        <v>1.2512000000000443</v>
      </c>
      <c r="F23" s="6">
        <f t="shared" si="1"/>
        <v>0.62560000000002214</v>
      </c>
      <c r="I23" s="3">
        <v>12</v>
      </c>
      <c r="J23" s="3">
        <f>0.8+J7</f>
        <v>1.0871000000000095</v>
      </c>
      <c r="K23" s="3">
        <f>F7</f>
        <v>2</v>
      </c>
      <c r="L23" s="4">
        <f t="shared" si="6"/>
        <v>0.88710000000000955</v>
      </c>
      <c r="M23" s="5">
        <f t="shared" si="3"/>
        <v>1.7742000000000191</v>
      </c>
      <c r="N23" s="6">
        <f t="shared" si="2"/>
        <v>3.5484000000000382</v>
      </c>
    </row>
    <row r="24" spans="1:14" x14ac:dyDescent="0.3">
      <c r="A24" s="3">
        <v>7.5</v>
      </c>
      <c r="B24" s="3">
        <f>1.22+J6</f>
        <v>1.4662000000000444</v>
      </c>
      <c r="C24" s="3">
        <v>0.5</v>
      </c>
      <c r="D24" s="4">
        <f t="shared" si="4"/>
        <v>1.3612000000000444</v>
      </c>
      <c r="E24" s="5">
        <f t="shared" si="5"/>
        <v>1.3612000000000444</v>
      </c>
      <c r="F24" s="6">
        <f t="shared" si="1"/>
        <v>0.68060000000002219</v>
      </c>
      <c r="I24" s="3">
        <v>14</v>
      </c>
      <c r="J24" s="3">
        <f>0.7+J7</f>
        <v>0.98710000000000941</v>
      </c>
      <c r="K24" s="3">
        <f>F7</f>
        <v>2</v>
      </c>
      <c r="L24" s="4">
        <f t="shared" si="6"/>
        <v>1.0371000000000095</v>
      </c>
      <c r="M24" s="5">
        <f t="shared" si="3"/>
        <v>2.0742000000000189</v>
      </c>
      <c r="N24" s="6">
        <f t="shared" si="2"/>
        <v>4.1484000000000378</v>
      </c>
    </row>
    <row r="25" spans="1:14" x14ac:dyDescent="0.3">
      <c r="A25" s="3">
        <v>8.5</v>
      </c>
      <c r="B25" s="3">
        <f>0.98+J6</f>
        <v>1.2262000000000444</v>
      </c>
      <c r="C25" s="3">
        <v>0.5</v>
      </c>
      <c r="D25" s="4">
        <f t="shared" si="4"/>
        <v>1.3462000000000445</v>
      </c>
      <c r="E25" s="5">
        <f t="shared" si="5"/>
        <v>1.3462000000000445</v>
      </c>
      <c r="F25" s="6">
        <f t="shared" si="1"/>
        <v>0.67310000000002224</v>
      </c>
      <c r="I25" s="3">
        <v>16</v>
      </c>
      <c r="J25" s="3">
        <f>1+J7</f>
        <v>1.2871000000000095</v>
      </c>
      <c r="K25" s="3">
        <f>F7</f>
        <v>2</v>
      </c>
      <c r="L25" s="4">
        <f t="shared" si="6"/>
        <v>1.1371000000000095</v>
      </c>
      <c r="M25" s="5">
        <f t="shared" si="3"/>
        <v>2.2742000000000191</v>
      </c>
      <c r="N25" s="6">
        <f t="shared" si="2"/>
        <v>4.5484000000000382</v>
      </c>
    </row>
    <row r="26" spans="1:14" x14ac:dyDescent="0.3">
      <c r="A26" s="3">
        <v>9.5</v>
      </c>
      <c r="B26" s="3">
        <f>0.92+J6</f>
        <v>1.1662000000000443</v>
      </c>
      <c r="C26" s="3">
        <v>0.5</v>
      </c>
      <c r="D26" s="4">
        <f t="shared" si="4"/>
        <v>1.1962000000000443</v>
      </c>
      <c r="E26" s="5">
        <f t="shared" si="5"/>
        <v>1.1962000000000443</v>
      </c>
      <c r="F26" s="6">
        <f t="shared" si="1"/>
        <v>0.59810000000002217</v>
      </c>
      <c r="I26" s="3">
        <v>18</v>
      </c>
      <c r="J26" s="3">
        <f>2+J7</f>
        <v>2.2871000000000095</v>
      </c>
      <c r="K26" s="3">
        <f>F7</f>
        <v>2</v>
      </c>
      <c r="L26" s="4">
        <f t="shared" si="6"/>
        <v>1.7871000000000095</v>
      </c>
      <c r="M26" s="5">
        <f t="shared" si="3"/>
        <v>3.5742000000000189</v>
      </c>
      <c r="N26" s="6">
        <f t="shared" si="2"/>
        <v>7.1484000000000378</v>
      </c>
    </row>
    <row r="27" spans="1:14" x14ac:dyDescent="0.3">
      <c r="A27" s="3">
        <v>10.5</v>
      </c>
      <c r="B27" s="3">
        <f>0+J6</f>
        <v>0.24620000000004438</v>
      </c>
      <c r="C27" s="3">
        <v>0.5</v>
      </c>
      <c r="D27" s="4">
        <f t="shared" si="4"/>
        <v>0.70620000000004435</v>
      </c>
      <c r="E27" s="5">
        <f t="shared" si="5"/>
        <v>0.70620000000004435</v>
      </c>
      <c r="F27" s="6">
        <f t="shared" si="1"/>
        <v>0.35310000000002217</v>
      </c>
      <c r="I27" s="3">
        <v>20</v>
      </c>
      <c r="J27" s="3">
        <f>1+J7</f>
        <v>1.2871000000000095</v>
      </c>
      <c r="K27" s="3">
        <f>F7</f>
        <v>2</v>
      </c>
      <c r="L27" s="4">
        <f t="shared" si="6"/>
        <v>1.7871000000000095</v>
      </c>
      <c r="M27" s="5">
        <f t="shared" si="3"/>
        <v>3.5742000000000189</v>
      </c>
      <c r="N27" s="6">
        <f t="shared" si="2"/>
        <v>7.1484000000000378</v>
      </c>
    </row>
    <row r="28" spans="1:14" x14ac:dyDescent="0.3">
      <c r="A28" s="3">
        <v>12</v>
      </c>
      <c r="B28" s="3">
        <f>0+J6</f>
        <v>0.24620000000004438</v>
      </c>
      <c r="C28" s="3">
        <v>0.5</v>
      </c>
      <c r="D28" s="4">
        <f t="shared" si="4"/>
        <v>0.24620000000004438</v>
      </c>
      <c r="E28" s="5">
        <f t="shared" si="5"/>
        <v>0.36930000000006658</v>
      </c>
      <c r="F28" s="6">
        <f t="shared" si="1"/>
        <v>0.18465000000003329</v>
      </c>
      <c r="I28" s="3">
        <v>22</v>
      </c>
      <c r="J28" s="3">
        <f>1.1+J7</f>
        <v>1.3871000000000095</v>
      </c>
      <c r="K28" s="3">
        <f>F7</f>
        <v>2</v>
      </c>
      <c r="L28" s="4">
        <f t="shared" si="6"/>
        <v>1.3371000000000095</v>
      </c>
      <c r="M28" s="5">
        <f t="shared" si="3"/>
        <v>2.674200000000019</v>
      </c>
      <c r="N28" s="6">
        <f t="shared" si="2"/>
        <v>5.348400000000038</v>
      </c>
    </row>
    <row r="29" spans="1:14" x14ac:dyDescent="0.3">
      <c r="A29" s="3"/>
      <c r="B29" s="3"/>
      <c r="C29" s="3"/>
      <c r="E29" t="s">
        <v>13</v>
      </c>
      <c r="F29" s="6">
        <f>SUM(F19:F28)</f>
        <v>5.1075500000002325</v>
      </c>
      <c r="I29" s="3">
        <v>24</v>
      </c>
      <c r="J29" s="3">
        <f>1+J7</f>
        <v>1.2871000000000095</v>
      </c>
      <c r="K29" s="3">
        <f>F7</f>
        <v>2</v>
      </c>
      <c r="L29" s="4">
        <f t="shared" si="6"/>
        <v>1.3371000000000095</v>
      </c>
      <c r="M29" s="5">
        <f t="shared" si="3"/>
        <v>2.674200000000019</v>
      </c>
      <c r="N29" s="6">
        <f t="shared" si="2"/>
        <v>5.348400000000038</v>
      </c>
    </row>
    <row r="30" spans="1:14" x14ac:dyDescent="0.3">
      <c r="A30" s="3"/>
      <c r="B30" s="3"/>
      <c r="C30" s="3"/>
      <c r="E30" t="s">
        <v>14</v>
      </c>
      <c r="F30">
        <f>D6</f>
        <v>67</v>
      </c>
      <c r="I30" s="3">
        <v>26</v>
      </c>
      <c r="J30" s="3">
        <f>0.96+J7</f>
        <v>1.2471000000000094</v>
      </c>
      <c r="K30" s="3">
        <f>F7</f>
        <v>2</v>
      </c>
      <c r="L30" s="4">
        <f t="shared" si="6"/>
        <v>1.2671000000000094</v>
      </c>
      <c r="M30" s="5">
        <f t="shared" si="3"/>
        <v>2.5342000000000189</v>
      </c>
      <c r="N30" s="6">
        <f t="shared" si="2"/>
        <v>5.0684000000000378</v>
      </c>
    </row>
    <row r="31" spans="1:14" x14ac:dyDescent="0.3">
      <c r="A31" s="3"/>
      <c r="B31" s="3"/>
      <c r="C31" s="3"/>
      <c r="E31" t="s">
        <v>15</v>
      </c>
      <c r="F31">
        <f>E6</f>
        <v>58</v>
      </c>
      <c r="I31" s="3">
        <v>28</v>
      </c>
      <c r="J31" s="3">
        <f>0.6+J7</f>
        <v>0.88710000000000944</v>
      </c>
      <c r="K31" s="3">
        <f>F7</f>
        <v>2</v>
      </c>
      <c r="L31" s="4">
        <f t="shared" si="6"/>
        <v>1.0671000000000095</v>
      </c>
      <c r="M31" s="5">
        <f t="shared" si="3"/>
        <v>2.134200000000019</v>
      </c>
      <c r="N31" s="6">
        <f t="shared" si="2"/>
        <v>4.2684000000000379</v>
      </c>
    </row>
    <row r="32" spans="1:14" x14ac:dyDescent="0.3">
      <c r="A32" s="3"/>
      <c r="B32" s="3"/>
      <c r="C32" s="3"/>
      <c r="I32" s="3">
        <v>30</v>
      </c>
      <c r="J32" s="3">
        <f>0.3+J7</f>
        <v>0.5871000000000095</v>
      </c>
      <c r="K32" s="3">
        <f>F7</f>
        <v>2</v>
      </c>
      <c r="L32" s="4">
        <f t="shared" si="6"/>
        <v>0.73710000000000941</v>
      </c>
      <c r="M32" s="5">
        <f t="shared" si="3"/>
        <v>1.4742000000000188</v>
      </c>
      <c r="N32" s="6">
        <f t="shared" si="2"/>
        <v>2.9484000000000377</v>
      </c>
    </row>
    <row r="33" spans="1:14" x14ac:dyDescent="0.3">
      <c r="A33" s="3"/>
      <c r="B33" s="3"/>
      <c r="C33" s="3"/>
      <c r="I33" s="3">
        <v>31</v>
      </c>
      <c r="J33" s="3">
        <f>0+J7</f>
        <v>0.28710000000000946</v>
      </c>
      <c r="K33" s="3">
        <f>F7</f>
        <v>2</v>
      </c>
      <c r="L33" s="4">
        <f t="shared" si="6"/>
        <v>0.43710000000000948</v>
      </c>
      <c r="M33" s="5">
        <f t="shared" si="3"/>
        <v>0.43710000000000948</v>
      </c>
      <c r="N33" s="6">
        <f t="shared" si="2"/>
        <v>0.87420000000001896</v>
      </c>
    </row>
    <row r="34" spans="1:14" x14ac:dyDescent="0.3">
      <c r="A34" s="3"/>
      <c r="B34" s="3"/>
      <c r="C34" s="3"/>
      <c r="M34" t="s">
        <v>13</v>
      </c>
      <c r="N34" s="6">
        <f>SUM(N19:N33)</f>
        <v>62.191800000000548</v>
      </c>
    </row>
    <row r="35" spans="1:14" x14ac:dyDescent="0.3">
      <c r="A35" s="3"/>
      <c r="B35" s="3"/>
      <c r="C35" s="3"/>
      <c r="M35" t="s">
        <v>14</v>
      </c>
      <c r="N35">
        <f>D7</f>
        <v>73</v>
      </c>
    </row>
    <row r="36" spans="1:14" x14ac:dyDescent="0.3">
      <c r="A36" s="3"/>
      <c r="B36" s="3"/>
      <c r="C36" s="3"/>
      <c r="M36" t="s">
        <v>15</v>
      </c>
      <c r="N36">
        <f>E7</f>
        <v>58</v>
      </c>
    </row>
    <row r="37" spans="1:14" x14ac:dyDescent="0.3">
      <c r="A37" s="3"/>
      <c r="B37" s="3"/>
      <c r="C37" s="3"/>
    </row>
    <row r="38" spans="1:14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4" x14ac:dyDescent="0.3">
      <c r="A39" s="3"/>
      <c r="B39" s="11" t="s">
        <v>62</v>
      </c>
      <c r="C39" s="11"/>
      <c r="D39" s="11"/>
      <c r="E39" s="11"/>
      <c r="F39" s="11"/>
      <c r="I39" s="3"/>
      <c r="J39" s="11" t="s">
        <v>63</v>
      </c>
      <c r="K39" s="11"/>
      <c r="L39" s="11"/>
      <c r="M39" s="11"/>
      <c r="N39" s="11"/>
    </row>
    <row r="40" spans="1:14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4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4" x14ac:dyDescent="0.3">
      <c r="A42" s="4">
        <v>2</v>
      </c>
      <c r="B42" s="4" t="s">
        <v>51</v>
      </c>
      <c r="C42" s="3">
        <v>3.3</v>
      </c>
      <c r="D42" s="4" t="e">
        <f>(0+B42)/2</f>
        <v>#VALUE!</v>
      </c>
      <c r="E42" s="5" t="e">
        <f>(A42-0)*D42</f>
        <v>#VALUE!</v>
      </c>
      <c r="F42" s="6" t="e">
        <f t="shared" ref="F42:F55" si="7">C42*E42</f>
        <v>#VALUE!</v>
      </c>
      <c r="I42" s="4">
        <v>3</v>
      </c>
      <c r="J42" s="4" t="s">
        <v>54</v>
      </c>
      <c r="K42" s="3">
        <v>3.5</v>
      </c>
      <c r="L42" s="4" t="e">
        <f>(0+J42)/2</f>
        <v>#VALUE!</v>
      </c>
      <c r="M42" s="5" t="e">
        <f>(I42-0)*L42</f>
        <v>#VALUE!</v>
      </c>
      <c r="N42" s="6" t="e">
        <f t="shared" ref="N42:N51" si="8">K42*M42</f>
        <v>#VALUE!</v>
      </c>
    </row>
    <row r="43" spans="1:14" x14ac:dyDescent="0.3">
      <c r="A43" s="4">
        <v>6</v>
      </c>
      <c r="B43" s="4" t="s">
        <v>51</v>
      </c>
      <c r="C43" s="3">
        <v>3.3</v>
      </c>
      <c r="D43" s="4" t="e">
        <f>(B42+B43)/2</f>
        <v>#VALUE!</v>
      </c>
      <c r="E43" s="5" t="e">
        <f>(A43-A42)*D43</f>
        <v>#VALUE!</v>
      </c>
      <c r="F43" s="6" t="e">
        <f t="shared" si="7"/>
        <v>#VALUE!</v>
      </c>
      <c r="I43" s="4">
        <v>7</v>
      </c>
      <c r="J43" s="4" t="s">
        <v>54</v>
      </c>
      <c r="K43" s="3">
        <v>3.5</v>
      </c>
      <c r="L43" s="4" t="e">
        <f>(J42+J43)/2</f>
        <v>#VALUE!</v>
      </c>
      <c r="M43" s="5" t="e">
        <f>(I43-I42)*L43</f>
        <v>#VALUE!</v>
      </c>
      <c r="N43" s="6" t="e">
        <f t="shared" si="8"/>
        <v>#VALUE!</v>
      </c>
    </row>
    <row r="44" spans="1:14" x14ac:dyDescent="0.3">
      <c r="A44" s="3">
        <v>10</v>
      </c>
      <c r="B44" s="4" t="s">
        <v>51</v>
      </c>
      <c r="C44" s="3">
        <v>3.3</v>
      </c>
      <c r="D44" s="4" t="e">
        <f>(B43+B44)/2</f>
        <v>#VALUE!</v>
      </c>
      <c r="E44" s="5" t="e">
        <f t="shared" ref="E44:E55" si="9">(A44-A43)*D44</f>
        <v>#VALUE!</v>
      </c>
      <c r="F44" s="6" t="e">
        <f t="shared" si="7"/>
        <v>#VALUE!</v>
      </c>
      <c r="I44" s="3">
        <v>10</v>
      </c>
      <c r="J44" s="4" t="s">
        <v>54</v>
      </c>
      <c r="K44" s="3">
        <v>3.5</v>
      </c>
      <c r="L44" s="4" t="e">
        <f>(J43+J44)/2</f>
        <v>#VALUE!</v>
      </c>
      <c r="M44" s="5" t="e">
        <f t="shared" ref="M44:M51" si="10">(I44-I43)*L44</f>
        <v>#VALUE!</v>
      </c>
      <c r="N44" s="6" t="e">
        <f t="shared" si="8"/>
        <v>#VALUE!</v>
      </c>
    </row>
    <row r="45" spans="1:14" x14ac:dyDescent="0.3">
      <c r="A45" s="3">
        <v>14</v>
      </c>
      <c r="B45" s="4" t="s">
        <v>51</v>
      </c>
      <c r="C45" s="3">
        <v>3.3</v>
      </c>
      <c r="D45" s="4" t="e">
        <f t="shared" ref="D45:D55" si="11">(B44+B45)/2</f>
        <v>#VALUE!</v>
      </c>
      <c r="E45" s="5" t="e">
        <f t="shared" si="9"/>
        <v>#VALUE!</v>
      </c>
      <c r="F45" s="6" t="e">
        <f t="shared" si="7"/>
        <v>#VALUE!</v>
      </c>
      <c r="I45" s="3">
        <v>13</v>
      </c>
      <c r="J45" s="4" t="s">
        <v>54</v>
      </c>
      <c r="K45" s="3">
        <v>3.5</v>
      </c>
      <c r="L45" s="4" t="e">
        <f t="shared" ref="L45:L51" si="12">(J44+J45)/2</f>
        <v>#VALUE!</v>
      </c>
      <c r="M45" s="5" t="e">
        <f t="shared" si="10"/>
        <v>#VALUE!</v>
      </c>
      <c r="N45" s="6" t="e">
        <f t="shared" si="8"/>
        <v>#VALUE!</v>
      </c>
    </row>
    <row r="46" spans="1:14" x14ac:dyDescent="0.3">
      <c r="A46" s="3">
        <v>18</v>
      </c>
      <c r="B46" s="4" t="s">
        <v>51</v>
      </c>
      <c r="C46" s="3">
        <v>3.3</v>
      </c>
      <c r="D46" s="4" t="e">
        <f t="shared" si="11"/>
        <v>#VALUE!</v>
      </c>
      <c r="E46" s="5" t="e">
        <f t="shared" si="9"/>
        <v>#VALUE!</v>
      </c>
      <c r="F46" s="6" t="e">
        <f t="shared" si="7"/>
        <v>#VALUE!</v>
      </c>
      <c r="I46" s="3">
        <v>16</v>
      </c>
      <c r="J46" s="4" t="s">
        <v>54</v>
      </c>
      <c r="K46" s="3">
        <v>3.5</v>
      </c>
      <c r="L46" s="4" t="e">
        <f t="shared" si="12"/>
        <v>#VALUE!</v>
      </c>
      <c r="M46" s="5" t="e">
        <f t="shared" si="10"/>
        <v>#VALUE!</v>
      </c>
      <c r="N46" s="6" t="e">
        <f t="shared" si="8"/>
        <v>#VALUE!</v>
      </c>
    </row>
    <row r="47" spans="1:14" x14ac:dyDescent="0.3">
      <c r="A47" s="3">
        <v>22</v>
      </c>
      <c r="B47" s="4" t="s">
        <v>51</v>
      </c>
      <c r="C47" s="3">
        <v>3.3</v>
      </c>
      <c r="D47" s="4" t="e">
        <f t="shared" si="11"/>
        <v>#VALUE!</v>
      </c>
      <c r="E47" s="5" t="e">
        <f t="shared" si="9"/>
        <v>#VALUE!</v>
      </c>
      <c r="F47" s="6" t="e">
        <f t="shared" si="7"/>
        <v>#VALUE!</v>
      </c>
      <c r="I47" s="3">
        <v>19</v>
      </c>
      <c r="J47" s="4" t="s">
        <v>54</v>
      </c>
      <c r="K47" s="3">
        <v>3.5</v>
      </c>
      <c r="L47" s="4" t="e">
        <f t="shared" si="12"/>
        <v>#VALUE!</v>
      </c>
      <c r="M47" s="5" t="e">
        <f t="shared" si="10"/>
        <v>#VALUE!</v>
      </c>
      <c r="N47" s="6" t="e">
        <f t="shared" si="8"/>
        <v>#VALUE!</v>
      </c>
    </row>
    <row r="48" spans="1:14" x14ac:dyDescent="0.3">
      <c r="A48" s="3">
        <v>26</v>
      </c>
      <c r="B48" s="4" t="s">
        <v>51</v>
      </c>
      <c r="C48" s="3">
        <v>3.3</v>
      </c>
      <c r="D48" s="4" t="e">
        <f t="shared" si="11"/>
        <v>#VALUE!</v>
      </c>
      <c r="E48" s="5" t="e">
        <f t="shared" si="9"/>
        <v>#VALUE!</v>
      </c>
      <c r="F48" s="6" t="e">
        <f t="shared" si="7"/>
        <v>#VALUE!</v>
      </c>
      <c r="I48" s="3">
        <v>22</v>
      </c>
      <c r="J48" s="4" t="s">
        <v>54</v>
      </c>
      <c r="K48" s="3">
        <v>3.5</v>
      </c>
      <c r="L48" s="4" t="e">
        <f t="shared" si="12"/>
        <v>#VALUE!</v>
      </c>
      <c r="M48" s="5" t="e">
        <f t="shared" si="10"/>
        <v>#VALUE!</v>
      </c>
      <c r="N48" s="6" t="e">
        <f t="shared" si="8"/>
        <v>#VALUE!</v>
      </c>
    </row>
    <row r="49" spans="1:14" x14ac:dyDescent="0.3">
      <c r="A49" s="3">
        <v>30</v>
      </c>
      <c r="B49" s="4" t="s">
        <v>51</v>
      </c>
      <c r="C49" s="3">
        <v>3.3</v>
      </c>
      <c r="D49" s="4" t="e">
        <f t="shared" si="11"/>
        <v>#VALUE!</v>
      </c>
      <c r="E49" s="5" t="e">
        <f t="shared" si="9"/>
        <v>#VALUE!</v>
      </c>
      <c r="F49" s="6" t="e">
        <f t="shared" si="7"/>
        <v>#VALUE!</v>
      </c>
      <c r="I49" s="3">
        <v>25</v>
      </c>
      <c r="J49" s="4" t="s">
        <v>54</v>
      </c>
      <c r="K49" s="3">
        <v>3.5</v>
      </c>
      <c r="L49" s="4" t="e">
        <f t="shared" si="12"/>
        <v>#VALUE!</v>
      </c>
      <c r="M49" s="5" t="e">
        <f t="shared" si="10"/>
        <v>#VALUE!</v>
      </c>
      <c r="N49" s="6" t="e">
        <f t="shared" si="8"/>
        <v>#VALUE!</v>
      </c>
    </row>
    <row r="50" spans="1:14" x14ac:dyDescent="0.3">
      <c r="A50" s="3">
        <v>34</v>
      </c>
      <c r="B50" s="4" t="s">
        <v>51</v>
      </c>
      <c r="C50" s="3">
        <v>3.3</v>
      </c>
      <c r="D50" s="4" t="e">
        <f t="shared" si="11"/>
        <v>#VALUE!</v>
      </c>
      <c r="E50" s="5" t="e">
        <f t="shared" si="9"/>
        <v>#VALUE!</v>
      </c>
      <c r="F50" s="6" t="e">
        <f t="shared" si="7"/>
        <v>#VALUE!</v>
      </c>
      <c r="I50" s="3">
        <v>28</v>
      </c>
      <c r="J50" s="4" t="s">
        <v>54</v>
      </c>
      <c r="K50" s="3">
        <v>3.5</v>
      </c>
      <c r="L50" s="4" t="e">
        <f t="shared" si="12"/>
        <v>#VALUE!</v>
      </c>
      <c r="M50" s="5" t="e">
        <f t="shared" si="10"/>
        <v>#VALUE!</v>
      </c>
      <c r="N50" s="6" t="e">
        <f t="shared" si="8"/>
        <v>#VALUE!</v>
      </c>
    </row>
    <row r="51" spans="1:14" x14ac:dyDescent="0.3">
      <c r="A51" s="3">
        <v>38</v>
      </c>
      <c r="B51" s="4" t="s">
        <v>51</v>
      </c>
      <c r="C51" s="3">
        <v>3.3</v>
      </c>
      <c r="D51" s="4" t="e">
        <f t="shared" si="11"/>
        <v>#VALUE!</v>
      </c>
      <c r="E51" s="5" t="e">
        <f t="shared" si="9"/>
        <v>#VALUE!</v>
      </c>
      <c r="F51" s="6" t="e">
        <f t="shared" si="7"/>
        <v>#VALUE!</v>
      </c>
      <c r="I51" s="3">
        <v>31</v>
      </c>
      <c r="J51" s="4" t="s">
        <v>54</v>
      </c>
      <c r="K51" s="3">
        <v>3.5</v>
      </c>
      <c r="L51" s="4" t="e">
        <f t="shared" si="12"/>
        <v>#VALUE!</v>
      </c>
      <c r="M51" s="5" t="e">
        <f t="shared" si="10"/>
        <v>#VALUE!</v>
      </c>
      <c r="N51" s="6" t="e">
        <f t="shared" si="8"/>
        <v>#VALUE!</v>
      </c>
    </row>
    <row r="52" spans="1:14" x14ac:dyDescent="0.3">
      <c r="A52" s="3">
        <v>42</v>
      </c>
      <c r="B52" s="4" t="s">
        <v>51</v>
      </c>
      <c r="C52" s="3">
        <v>3.3</v>
      </c>
      <c r="D52" s="4" t="e">
        <f t="shared" si="11"/>
        <v>#VALUE!</v>
      </c>
      <c r="E52" s="5" t="e">
        <f t="shared" si="9"/>
        <v>#VALUE!</v>
      </c>
      <c r="F52" s="6" t="e">
        <f t="shared" si="7"/>
        <v>#VALUE!</v>
      </c>
      <c r="I52" s="3"/>
      <c r="J52" s="3"/>
      <c r="K52" s="3"/>
      <c r="L52" s="4"/>
      <c r="M52" t="s">
        <v>13</v>
      </c>
      <c r="N52" s="6" t="s">
        <v>54</v>
      </c>
    </row>
    <row r="53" spans="1:14" x14ac:dyDescent="0.3">
      <c r="A53" s="3">
        <v>46</v>
      </c>
      <c r="B53" s="4" t="s">
        <v>51</v>
      </c>
      <c r="C53" s="3">
        <v>3.3</v>
      </c>
      <c r="D53" s="4" t="e">
        <f t="shared" si="11"/>
        <v>#VALUE!</v>
      </c>
      <c r="E53" s="5" t="e">
        <f t="shared" si="9"/>
        <v>#VALUE!</v>
      </c>
      <c r="F53" s="6" t="e">
        <f t="shared" si="7"/>
        <v>#VALUE!</v>
      </c>
      <c r="I53" s="3"/>
      <c r="J53" s="3"/>
      <c r="K53" s="3"/>
      <c r="L53" s="4"/>
      <c r="M53" t="s">
        <v>14</v>
      </c>
      <c r="N53">
        <f>D9</f>
        <v>73</v>
      </c>
    </row>
    <row r="54" spans="1:14" x14ac:dyDescent="0.3">
      <c r="A54" s="3">
        <v>50</v>
      </c>
      <c r="B54" s="4" t="s">
        <v>51</v>
      </c>
      <c r="C54" s="3">
        <v>3.3</v>
      </c>
      <c r="D54" s="4" t="e">
        <f t="shared" si="11"/>
        <v>#VALUE!</v>
      </c>
      <c r="E54" s="5" t="e">
        <f t="shared" si="9"/>
        <v>#VALUE!</v>
      </c>
      <c r="F54" s="6" t="e">
        <f t="shared" si="7"/>
        <v>#VALUE!</v>
      </c>
      <c r="I54" s="3"/>
      <c r="J54" s="3"/>
      <c r="K54" s="3"/>
      <c r="L54" s="4"/>
      <c r="M54" t="s">
        <v>15</v>
      </c>
      <c r="N54">
        <f>E9</f>
        <v>57</v>
      </c>
    </row>
    <row r="55" spans="1:14" x14ac:dyDescent="0.3">
      <c r="A55" s="3">
        <v>54</v>
      </c>
      <c r="B55" s="4" t="s">
        <v>51</v>
      </c>
      <c r="C55" s="3">
        <v>3.3</v>
      </c>
      <c r="D55" s="4" t="e">
        <f t="shared" si="11"/>
        <v>#VALUE!</v>
      </c>
      <c r="E55" s="5" t="e">
        <f t="shared" si="9"/>
        <v>#VALUE!</v>
      </c>
      <c r="F55" s="6" t="e">
        <f t="shared" si="7"/>
        <v>#VALUE!</v>
      </c>
      <c r="I55" s="3"/>
      <c r="J55" s="3"/>
      <c r="K55" s="3"/>
      <c r="L55" s="4"/>
    </row>
    <row r="56" spans="1:14" x14ac:dyDescent="0.3">
      <c r="E56" t="s">
        <v>13</v>
      </c>
      <c r="F56" s="6" t="s">
        <v>52</v>
      </c>
      <c r="N56" s="6"/>
    </row>
    <row r="57" spans="1:14" x14ac:dyDescent="0.3">
      <c r="E57" t="s">
        <v>14</v>
      </c>
      <c r="F57">
        <f>D8</f>
        <v>73</v>
      </c>
    </row>
    <row r="58" spans="1:14" x14ac:dyDescent="0.3">
      <c r="E58" t="s">
        <v>15</v>
      </c>
      <c r="F58">
        <f>E8</f>
        <v>57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64</v>
      </c>
      <c r="C61" s="11"/>
      <c r="D61" s="11"/>
      <c r="E61" s="11"/>
      <c r="F61" s="11"/>
      <c r="I61" s="3"/>
      <c r="J61" s="11" t="s">
        <v>65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ht="28.8" x14ac:dyDescent="0.3">
      <c r="A64" s="4">
        <v>2</v>
      </c>
      <c r="B64" s="4">
        <f>0.7+J10</f>
        <v>0.77839999999998777</v>
      </c>
      <c r="C64" s="3">
        <v>1.9</v>
      </c>
      <c r="D64" s="4">
        <f>(0+B64)/2</f>
        <v>0.38919999999999388</v>
      </c>
      <c r="E64" s="5">
        <f>(A64-0)*D64</f>
        <v>0.77839999999998777</v>
      </c>
      <c r="F64" s="6">
        <f t="shared" ref="F64:F74" si="13">C64*E64</f>
        <v>1.4789599999999767</v>
      </c>
      <c r="I64" s="4">
        <v>5</v>
      </c>
      <c r="J64" s="4" t="s">
        <v>66</v>
      </c>
      <c r="K64" s="4"/>
      <c r="L64" s="4"/>
      <c r="M64" s="5"/>
      <c r="N64" s="6"/>
    </row>
    <row r="65" spans="1:14" x14ac:dyDescent="0.3">
      <c r="A65" s="4">
        <v>4</v>
      </c>
      <c r="B65" s="4">
        <f>0.75+J10</f>
        <v>0.82839999999998781</v>
      </c>
      <c r="C65" s="3">
        <v>1.9</v>
      </c>
      <c r="D65" s="4">
        <f>(B64+B65)/2</f>
        <v>0.80339999999998779</v>
      </c>
      <c r="E65" s="5">
        <f>(A65-A64)*D65</f>
        <v>1.6067999999999756</v>
      </c>
      <c r="F65" s="6">
        <f t="shared" si="13"/>
        <v>3.0529199999999537</v>
      </c>
      <c r="I65" s="4">
        <v>7</v>
      </c>
      <c r="J65" s="4"/>
      <c r="K65" s="4"/>
      <c r="L65" s="4"/>
      <c r="M65" s="5"/>
      <c r="N65" s="6"/>
    </row>
    <row r="66" spans="1:14" x14ac:dyDescent="0.3">
      <c r="A66" s="3">
        <v>6</v>
      </c>
      <c r="B66" s="3">
        <f>1.1+J10</f>
        <v>1.1783999999999879</v>
      </c>
      <c r="C66" s="3">
        <v>1.9</v>
      </c>
      <c r="D66" s="4">
        <f>(B65+B66)/2</f>
        <v>1.0033999999999879</v>
      </c>
      <c r="E66" s="5">
        <f t="shared" ref="E66:E74" si="14">(A66-A65)*D66</f>
        <v>2.0067999999999757</v>
      </c>
      <c r="F66" s="6">
        <f t="shared" si="13"/>
        <v>3.8129199999999535</v>
      </c>
      <c r="I66" s="3">
        <v>9</v>
      </c>
      <c r="J66" s="3"/>
      <c r="K66" s="4"/>
      <c r="L66" s="4"/>
      <c r="M66" s="5"/>
      <c r="N66" s="6"/>
    </row>
    <row r="67" spans="1:14" x14ac:dyDescent="0.3">
      <c r="A67" s="3">
        <v>8</v>
      </c>
      <c r="B67" s="3">
        <f>0.9+J10</f>
        <v>0.97839999999998783</v>
      </c>
      <c r="C67" s="3">
        <v>1.9</v>
      </c>
      <c r="D67" s="4">
        <f t="shared" ref="D67:D74" si="15">(B66+B67)/2</f>
        <v>1.0783999999999878</v>
      </c>
      <c r="E67" s="5">
        <f t="shared" si="14"/>
        <v>2.1567999999999756</v>
      </c>
      <c r="F67" s="6">
        <f t="shared" si="13"/>
        <v>4.0979199999999532</v>
      </c>
      <c r="I67" s="3">
        <v>11</v>
      </c>
      <c r="J67" s="3"/>
      <c r="K67" s="4"/>
      <c r="L67" s="4"/>
      <c r="M67" s="5"/>
      <c r="N67" s="6"/>
    </row>
    <row r="68" spans="1:14" x14ac:dyDescent="0.3">
      <c r="A68" s="3">
        <v>10</v>
      </c>
      <c r="B68" s="3">
        <f>0.76+J10</f>
        <v>0.83839999999998782</v>
      </c>
      <c r="C68" s="3">
        <v>1.9</v>
      </c>
      <c r="D68" s="4">
        <f t="shared" si="15"/>
        <v>0.90839999999998788</v>
      </c>
      <c r="E68" s="5">
        <f t="shared" si="14"/>
        <v>1.8167999999999758</v>
      </c>
      <c r="F68" s="6">
        <f t="shared" si="13"/>
        <v>3.4519199999999537</v>
      </c>
      <c r="I68" s="3">
        <v>13</v>
      </c>
      <c r="J68" s="3"/>
      <c r="K68" s="4"/>
      <c r="L68" s="4"/>
      <c r="M68" s="5"/>
      <c r="N68" s="6"/>
    </row>
    <row r="69" spans="1:14" x14ac:dyDescent="0.3">
      <c r="A69" s="3">
        <v>12</v>
      </c>
      <c r="B69" s="3">
        <f>0.5+J10</f>
        <v>0.57839999999998781</v>
      </c>
      <c r="C69" s="3">
        <v>1.9</v>
      </c>
      <c r="D69" s="4">
        <f t="shared" si="15"/>
        <v>0.70839999999998782</v>
      </c>
      <c r="E69" s="5">
        <f t="shared" si="14"/>
        <v>1.4167999999999756</v>
      </c>
      <c r="F69" s="6">
        <f t="shared" si="13"/>
        <v>2.6919199999999535</v>
      </c>
      <c r="I69" s="3">
        <v>15</v>
      </c>
      <c r="J69" s="3"/>
      <c r="K69" s="4"/>
      <c r="L69" s="4"/>
      <c r="M69" s="5"/>
      <c r="N69" s="6"/>
    </row>
    <row r="70" spans="1:14" x14ac:dyDescent="0.3">
      <c r="A70" s="3">
        <v>14</v>
      </c>
      <c r="B70" s="3">
        <f>0.5+J10</f>
        <v>0.57839999999998781</v>
      </c>
      <c r="C70" s="3">
        <v>1.9</v>
      </c>
      <c r="D70" s="4">
        <f t="shared" si="15"/>
        <v>0.57839999999998781</v>
      </c>
      <c r="E70" s="5">
        <f t="shared" si="14"/>
        <v>1.1567999999999756</v>
      </c>
      <c r="F70" s="6">
        <f t="shared" si="13"/>
        <v>2.1979199999999537</v>
      </c>
      <c r="I70" s="3">
        <v>17</v>
      </c>
      <c r="J70" s="3"/>
      <c r="K70" s="4"/>
      <c r="L70" s="4"/>
      <c r="M70" s="5"/>
      <c r="N70" s="6"/>
    </row>
    <row r="71" spans="1:14" x14ac:dyDescent="0.3">
      <c r="A71" s="3">
        <v>16</v>
      </c>
      <c r="B71" s="3">
        <f>0.36+J10</f>
        <v>0.4383999999999878</v>
      </c>
      <c r="C71" s="3">
        <v>1.9</v>
      </c>
      <c r="D71" s="4">
        <f t="shared" si="15"/>
        <v>0.50839999999998775</v>
      </c>
      <c r="E71" s="5">
        <f t="shared" si="14"/>
        <v>1.0167999999999755</v>
      </c>
      <c r="F71" s="6">
        <f t="shared" si="13"/>
        <v>1.9319199999999535</v>
      </c>
      <c r="I71" s="3">
        <v>19</v>
      </c>
      <c r="J71" s="3"/>
      <c r="K71" s="4"/>
      <c r="L71" s="4"/>
      <c r="M71" s="5"/>
      <c r="N71" s="6"/>
    </row>
    <row r="72" spans="1:14" x14ac:dyDescent="0.3">
      <c r="A72" s="3">
        <v>18</v>
      </c>
      <c r="B72" s="3">
        <f>0.42+J10</f>
        <v>0.4983999999999878</v>
      </c>
      <c r="C72" s="3">
        <v>1.9</v>
      </c>
      <c r="D72" s="4">
        <f t="shared" si="15"/>
        <v>0.46839999999998783</v>
      </c>
      <c r="E72" s="5">
        <f t="shared" si="14"/>
        <v>0.93679999999997565</v>
      </c>
      <c r="F72" s="6">
        <f t="shared" si="13"/>
        <v>1.7799199999999538</v>
      </c>
      <c r="I72" s="3">
        <v>20.5</v>
      </c>
      <c r="J72" s="3"/>
      <c r="K72" s="4"/>
      <c r="L72" s="4"/>
      <c r="M72" s="5"/>
      <c r="N72" s="6"/>
    </row>
    <row r="73" spans="1:14" x14ac:dyDescent="0.3">
      <c r="A73" s="3">
        <v>20</v>
      </c>
      <c r="B73" s="3">
        <f>0.26+J10</f>
        <v>0.33839999999998782</v>
      </c>
      <c r="C73" s="3">
        <v>1.9</v>
      </c>
      <c r="D73" s="4">
        <f t="shared" si="15"/>
        <v>0.41839999999998778</v>
      </c>
      <c r="E73" s="5">
        <f t="shared" si="14"/>
        <v>0.83679999999997556</v>
      </c>
      <c r="F73" s="6">
        <f t="shared" si="13"/>
        <v>1.5899199999999536</v>
      </c>
      <c r="I73" s="3"/>
      <c r="J73" s="3"/>
      <c r="K73" s="3"/>
      <c r="L73" s="4"/>
      <c r="M73" t="s">
        <v>13</v>
      </c>
      <c r="N73" s="6"/>
    </row>
    <row r="74" spans="1:14" x14ac:dyDescent="0.3">
      <c r="A74" s="3">
        <v>22</v>
      </c>
      <c r="B74" s="3">
        <f>0+J10</f>
        <v>7.8399999999987813E-2</v>
      </c>
      <c r="C74" s="3">
        <v>1.9</v>
      </c>
      <c r="D74" s="4">
        <f t="shared" si="15"/>
        <v>0.20839999999998782</v>
      </c>
      <c r="E74" s="5">
        <f t="shared" si="14"/>
        <v>0.41679999999997563</v>
      </c>
      <c r="F74" s="6">
        <f t="shared" si="13"/>
        <v>0.79191999999995366</v>
      </c>
      <c r="I74" s="3"/>
      <c r="J74" s="3"/>
      <c r="K74" s="3"/>
      <c r="L74" s="4"/>
      <c r="M74" t="s">
        <v>14</v>
      </c>
    </row>
    <row r="75" spans="1:14" x14ac:dyDescent="0.3">
      <c r="C75" s="3"/>
      <c r="E75" t="s">
        <v>13</v>
      </c>
      <c r="F75" s="6">
        <f>SUM(F64:F74)</f>
        <v>26.878159999999511</v>
      </c>
      <c r="M75" t="s">
        <v>15</v>
      </c>
    </row>
    <row r="76" spans="1:14" x14ac:dyDescent="0.3">
      <c r="E76" t="s">
        <v>14</v>
      </c>
      <c r="F76">
        <f>D10</f>
        <v>73</v>
      </c>
    </row>
    <row r="77" spans="1:14" x14ac:dyDescent="0.3">
      <c r="E77" t="s">
        <v>15</v>
      </c>
      <c r="F77">
        <f>E10</f>
        <v>57</v>
      </c>
    </row>
  </sheetData>
  <mergeCells count="13">
    <mergeCell ref="B39:F39"/>
    <mergeCell ref="J39:N39"/>
    <mergeCell ref="B60:F60"/>
    <mergeCell ref="J60:N60"/>
    <mergeCell ref="B61:F61"/>
    <mergeCell ref="J61:N61"/>
    <mergeCell ref="B38:F38"/>
    <mergeCell ref="J38:N38"/>
    <mergeCell ref="D1:K1"/>
    <mergeCell ref="D2:K2"/>
    <mergeCell ref="J14:N14"/>
    <mergeCell ref="B15:F15"/>
    <mergeCell ref="J15:N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9365-FCF5-46FA-92D8-EFF98D897EF0}">
  <dimension ref="A1:N77"/>
  <sheetViews>
    <sheetView topLeftCell="A62" workbookViewId="0">
      <selection activeCell="Q79" sqref="Q79"/>
    </sheetView>
  </sheetViews>
  <sheetFormatPr defaultRowHeight="14.4" x14ac:dyDescent="0.3"/>
  <cols>
    <col min="2" max="2" width="11.21875" customWidth="1"/>
    <col min="8" max="8" width="12.21875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67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72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4" t="s">
        <v>68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0.3611111111111111</v>
      </c>
      <c r="D6" s="3">
        <v>67.5</v>
      </c>
      <c r="E6" s="3">
        <v>69.3</v>
      </c>
      <c r="F6" s="3">
        <v>1</v>
      </c>
      <c r="H6" s="3">
        <v>681.9751</v>
      </c>
      <c r="I6" s="3">
        <v>682.28489999999999</v>
      </c>
      <c r="J6" s="3">
        <f>I6-H6</f>
        <v>0.30979999999999563</v>
      </c>
    </row>
    <row r="7" spans="1:14" s="3" customFormat="1" x14ac:dyDescent="0.3">
      <c r="B7" s="3" t="s">
        <v>2</v>
      </c>
      <c r="C7" s="8">
        <v>0.40972222222222227</v>
      </c>
      <c r="D7" s="3">
        <v>71.400000000000006</v>
      </c>
      <c r="E7" s="3">
        <v>68.900000000000006</v>
      </c>
      <c r="F7" s="3">
        <v>0.2</v>
      </c>
      <c r="H7" s="3">
        <v>713.72400000000005</v>
      </c>
      <c r="I7" s="3">
        <v>713.85799999999995</v>
      </c>
      <c r="J7" s="3">
        <f t="shared" ref="J7:J11" si="0">I7-H7</f>
        <v>0.13399999999990087</v>
      </c>
    </row>
    <row r="8" spans="1:14" s="3" customFormat="1" x14ac:dyDescent="0.3">
      <c r="B8" s="3" t="s">
        <v>46</v>
      </c>
      <c r="C8" s="8">
        <v>0.45833333333333331</v>
      </c>
      <c r="D8" s="3">
        <v>78</v>
      </c>
      <c r="E8" s="3">
        <v>66.900000000000006</v>
      </c>
      <c r="F8" s="3">
        <v>2.2999999999999998</v>
      </c>
      <c r="H8" s="3">
        <v>727.48360000000002</v>
      </c>
      <c r="I8" s="3" t="s">
        <v>47</v>
      </c>
    </row>
    <row r="9" spans="1:14" s="3" customFormat="1" x14ac:dyDescent="0.3">
      <c r="B9" s="3" t="s">
        <v>42</v>
      </c>
      <c r="C9" s="8">
        <v>0.47222222222222227</v>
      </c>
      <c r="D9" s="3">
        <v>76.400000000000006</v>
      </c>
      <c r="E9" s="3">
        <v>68.2</v>
      </c>
      <c r="F9" s="3">
        <v>2.9</v>
      </c>
      <c r="H9" s="3">
        <v>772.54899999999998</v>
      </c>
      <c r="I9" s="3">
        <v>772.61829999999998</v>
      </c>
      <c r="J9" s="3">
        <f>I9-H9</f>
        <v>6.9299999999998363E-2</v>
      </c>
    </row>
    <row r="10" spans="1:14" s="3" customFormat="1" x14ac:dyDescent="0.3">
      <c r="B10" s="3" t="s">
        <v>43</v>
      </c>
      <c r="C10" s="8">
        <v>0.49305555555555558</v>
      </c>
      <c r="D10" s="3">
        <v>80.2</v>
      </c>
      <c r="E10" s="3">
        <v>68.099999999999994</v>
      </c>
      <c r="F10" s="3">
        <v>0.8</v>
      </c>
      <c r="H10" s="3">
        <v>943.60599999999999</v>
      </c>
      <c r="I10" s="3">
        <v>943.52769999999998</v>
      </c>
      <c r="J10" s="3">
        <f t="shared" si="0"/>
        <v>-7.8300000000012915E-2</v>
      </c>
    </row>
    <row r="11" spans="1:14" s="3" customFormat="1" x14ac:dyDescent="0.3">
      <c r="B11" s="3" t="s">
        <v>44</v>
      </c>
      <c r="C11" s="8">
        <v>0.52083333333333337</v>
      </c>
      <c r="D11" s="3">
        <v>78.900000000000006</v>
      </c>
      <c r="E11" s="3">
        <v>73.2</v>
      </c>
      <c r="F11" s="3">
        <v>0.1</v>
      </c>
      <c r="H11" s="3">
        <v>711.60440000000006</v>
      </c>
      <c r="I11" s="3">
        <v>711.94190000000003</v>
      </c>
      <c r="J11" s="3">
        <f t="shared" si="0"/>
        <v>0.33749999999997726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69</v>
      </c>
      <c r="C15" s="11"/>
      <c r="D15" s="11"/>
      <c r="E15" s="11"/>
      <c r="F15" s="11"/>
      <c r="I15" s="3"/>
      <c r="J15" s="11" t="s">
        <v>70</v>
      </c>
      <c r="K15" s="11"/>
      <c r="L15" s="11"/>
      <c r="M15" s="11"/>
      <c r="N15" s="11"/>
    </row>
    <row r="16" spans="1:14" x14ac:dyDescent="0.3">
      <c r="A16" s="3"/>
      <c r="C16" t="s">
        <v>5</v>
      </c>
      <c r="I16" s="3"/>
      <c r="K16" t="s">
        <v>6</v>
      </c>
      <c r="N16">
        <v>713.73400000000004</v>
      </c>
    </row>
    <row r="17" spans="1:14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4" x14ac:dyDescent="0.3">
      <c r="A18" s="4">
        <v>1.5</v>
      </c>
      <c r="B18" s="4">
        <f>0+J6</f>
        <v>0.30979999999999563</v>
      </c>
      <c r="C18" s="4">
        <f>F6</f>
        <v>1</v>
      </c>
      <c r="D18" s="4">
        <v>0</v>
      </c>
      <c r="E18" s="4"/>
      <c r="F18" s="4"/>
      <c r="I18" s="4">
        <v>2</v>
      </c>
      <c r="J18" s="4">
        <f>0+J7</f>
        <v>0.13399999999990087</v>
      </c>
      <c r="K18" s="4">
        <f>F7</f>
        <v>0.2</v>
      </c>
      <c r="L18" s="4">
        <v>0</v>
      </c>
      <c r="M18" s="4"/>
      <c r="N18" s="4"/>
    </row>
    <row r="19" spans="1:14" x14ac:dyDescent="0.3">
      <c r="A19" s="4">
        <v>2.5</v>
      </c>
      <c r="B19" s="4">
        <f>0.78+J6</f>
        <v>1.0897999999999957</v>
      </c>
      <c r="C19" s="4">
        <f>F6</f>
        <v>1</v>
      </c>
      <c r="D19" s="4">
        <f>(B18+B19)/2</f>
        <v>0.69979999999999565</v>
      </c>
      <c r="E19" s="5">
        <f>(A19-A18)*D19</f>
        <v>0.69979999999999565</v>
      </c>
      <c r="F19" s="6">
        <f t="shared" ref="F19:F28" si="1">C19*E19</f>
        <v>0.69979999999999565</v>
      </c>
      <c r="I19" s="4">
        <v>4</v>
      </c>
      <c r="J19" s="4">
        <f>0.38+J7</f>
        <v>0.51399999999990087</v>
      </c>
      <c r="K19" s="4">
        <f>F7</f>
        <v>0.2</v>
      </c>
      <c r="L19" s="4">
        <f>(J18+J19)/2</f>
        <v>0.32399999999990087</v>
      </c>
      <c r="M19" s="5">
        <f>(I19-I18)*L19</f>
        <v>0.64799999999980173</v>
      </c>
      <c r="N19" s="6">
        <f t="shared" ref="N19:N33" si="2">K19*M19</f>
        <v>0.12959999999996036</v>
      </c>
    </row>
    <row r="20" spans="1:14" x14ac:dyDescent="0.3">
      <c r="A20" s="3">
        <v>3.5</v>
      </c>
      <c r="B20" s="3">
        <f>0.9+J6</f>
        <v>1.2097999999999955</v>
      </c>
      <c r="C20" s="4">
        <f>F6</f>
        <v>1</v>
      </c>
      <c r="D20" s="4">
        <f>(B19+B20)/2</f>
        <v>1.1497999999999955</v>
      </c>
      <c r="E20" s="5">
        <f>(A20-A19)*D20</f>
        <v>1.1497999999999955</v>
      </c>
      <c r="F20" s="6">
        <f t="shared" si="1"/>
        <v>1.1497999999999955</v>
      </c>
      <c r="I20" s="3">
        <v>6</v>
      </c>
      <c r="J20" s="3">
        <f>0.64+J7</f>
        <v>0.77399999999990088</v>
      </c>
      <c r="K20" s="4">
        <f>F7</f>
        <v>0.2</v>
      </c>
      <c r="L20" s="4">
        <f>(J19+J20)/2</f>
        <v>0.64399999999990087</v>
      </c>
      <c r="M20" s="5">
        <f t="shared" ref="M20:M33" si="3">(I20-I19)*L20</f>
        <v>1.2879999999998017</v>
      </c>
      <c r="N20" s="6">
        <f t="shared" si="2"/>
        <v>0.25759999999996036</v>
      </c>
    </row>
    <row r="21" spans="1:14" x14ac:dyDescent="0.3">
      <c r="A21" s="3">
        <v>4.5</v>
      </c>
      <c r="B21" s="3">
        <f>0.82+J6</f>
        <v>1.1297999999999955</v>
      </c>
      <c r="C21" s="4">
        <f>F6</f>
        <v>1</v>
      </c>
      <c r="D21" s="4">
        <f t="shared" ref="D21:D28" si="4">(B20+B21)/2</f>
        <v>1.1697999999999955</v>
      </c>
      <c r="E21" s="5">
        <f t="shared" ref="E21:E28" si="5">(A21-A20)*D21</f>
        <v>1.1697999999999955</v>
      </c>
      <c r="F21" s="6">
        <f t="shared" si="1"/>
        <v>1.1697999999999955</v>
      </c>
      <c r="I21" s="3">
        <v>8</v>
      </c>
      <c r="J21" s="3">
        <f>0.58+J7</f>
        <v>0.71399999999990083</v>
      </c>
      <c r="K21" s="3">
        <f>F7</f>
        <v>0.2</v>
      </c>
      <c r="L21" s="4">
        <f t="shared" ref="L21:L33" si="6">(J20+J21)/2</f>
        <v>0.74399999999990085</v>
      </c>
      <c r="M21" s="5">
        <f t="shared" si="3"/>
        <v>1.4879999999998017</v>
      </c>
      <c r="N21" s="6">
        <f t="shared" si="2"/>
        <v>0.29759999999996034</v>
      </c>
    </row>
    <row r="22" spans="1:14" x14ac:dyDescent="0.3">
      <c r="A22" s="3">
        <v>5.5</v>
      </c>
      <c r="B22" s="3">
        <f>1+J6</f>
        <v>1.3097999999999956</v>
      </c>
      <c r="C22" s="4">
        <f>F6</f>
        <v>1</v>
      </c>
      <c r="D22" s="4">
        <f t="shared" si="4"/>
        <v>1.2197999999999956</v>
      </c>
      <c r="E22" s="5">
        <f t="shared" si="5"/>
        <v>1.2197999999999956</v>
      </c>
      <c r="F22" s="6">
        <f t="shared" si="1"/>
        <v>1.2197999999999956</v>
      </c>
      <c r="I22" s="3">
        <v>10</v>
      </c>
      <c r="J22" s="3">
        <f>0.4+J7</f>
        <v>0.53399999999990089</v>
      </c>
      <c r="K22" s="3">
        <f>F7</f>
        <v>0.2</v>
      </c>
      <c r="L22" s="4">
        <f t="shared" si="6"/>
        <v>0.62399999999990086</v>
      </c>
      <c r="M22" s="5">
        <f t="shared" si="3"/>
        <v>1.2479999999998017</v>
      </c>
      <c r="N22" s="6">
        <f t="shared" si="2"/>
        <v>0.24959999999996035</v>
      </c>
    </row>
    <row r="23" spans="1:14" x14ac:dyDescent="0.3">
      <c r="A23" s="3">
        <v>6.5</v>
      </c>
      <c r="B23" s="3">
        <f>1.01+J6</f>
        <v>1.3197999999999956</v>
      </c>
      <c r="C23" s="4">
        <f>F6</f>
        <v>1</v>
      </c>
      <c r="D23" s="4">
        <f t="shared" si="4"/>
        <v>1.3147999999999955</v>
      </c>
      <c r="E23" s="5">
        <f t="shared" si="5"/>
        <v>1.3147999999999955</v>
      </c>
      <c r="F23" s="6">
        <f t="shared" si="1"/>
        <v>1.3147999999999955</v>
      </c>
      <c r="I23" s="3">
        <v>12</v>
      </c>
      <c r="J23" s="3">
        <f>0.8+J7</f>
        <v>0.93399999999990091</v>
      </c>
      <c r="K23" s="3">
        <f>F7</f>
        <v>0.2</v>
      </c>
      <c r="L23" s="4">
        <f t="shared" si="6"/>
        <v>0.73399999999990095</v>
      </c>
      <c r="M23" s="5">
        <f t="shared" si="3"/>
        <v>1.4679999999998019</v>
      </c>
      <c r="N23" s="6">
        <f t="shared" si="2"/>
        <v>0.29359999999996039</v>
      </c>
    </row>
    <row r="24" spans="1:14" x14ac:dyDescent="0.3">
      <c r="A24" s="3">
        <v>7.5</v>
      </c>
      <c r="B24" s="3">
        <f>1.22+J6</f>
        <v>1.5297999999999956</v>
      </c>
      <c r="C24" s="4">
        <f>F6</f>
        <v>1</v>
      </c>
      <c r="D24" s="4">
        <f t="shared" si="4"/>
        <v>1.4247999999999956</v>
      </c>
      <c r="E24" s="5">
        <f t="shared" si="5"/>
        <v>1.4247999999999956</v>
      </c>
      <c r="F24" s="6">
        <f t="shared" si="1"/>
        <v>1.4247999999999956</v>
      </c>
      <c r="I24" s="3">
        <v>14</v>
      </c>
      <c r="J24" s="3">
        <f>0.7+J7</f>
        <v>0.83399999999990082</v>
      </c>
      <c r="K24" s="3">
        <f>F7</f>
        <v>0.2</v>
      </c>
      <c r="L24" s="4">
        <f t="shared" si="6"/>
        <v>0.88399999999990087</v>
      </c>
      <c r="M24" s="5">
        <f t="shared" si="3"/>
        <v>1.7679999999998017</v>
      </c>
      <c r="N24" s="6">
        <f t="shared" si="2"/>
        <v>0.35359999999996039</v>
      </c>
    </row>
    <row r="25" spans="1:14" x14ac:dyDescent="0.3">
      <c r="A25" s="3">
        <v>8.5</v>
      </c>
      <c r="B25" s="3">
        <f>0.98+J6</f>
        <v>1.2897999999999956</v>
      </c>
      <c r="C25" s="4">
        <f>F6</f>
        <v>1</v>
      </c>
      <c r="D25" s="4">
        <f t="shared" si="4"/>
        <v>1.4097999999999957</v>
      </c>
      <c r="E25" s="5">
        <f t="shared" si="5"/>
        <v>1.4097999999999957</v>
      </c>
      <c r="F25" s="6">
        <f t="shared" si="1"/>
        <v>1.4097999999999957</v>
      </c>
      <c r="I25" s="3">
        <v>16</v>
      </c>
      <c r="J25" s="3">
        <f>1+J7</f>
        <v>1.1339999999999009</v>
      </c>
      <c r="K25" s="3">
        <f>F7</f>
        <v>0.2</v>
      </c>
      <c r="L25" s="4">
        <f t="shared" si="6"/>
        <v>0.98399999999990084</v>
      </c>
      <c r="M25" s="5">
        <f t="shared" si="3"/>
        <v>1.9679999999998017</v>
      </c>
      <c r="N25" s="6">
        <f t="shared" si="2"/>
        <v>0.39359999999996037</v>
      </c>
    </row>
    <row r="26" spans="1:14" x14ac:dyDescent="0.3">
      <c r="A26" s="3">
        <v>9.5</v>
      </c>
      <c r="B26" s="3">
        <f>0.92+J6</f>
        <v>1.2297999999999956</v>
      </c>
      <c r="C26" s="4">
        <f>F6</f>
        <v>1</v>
      </c>
      <c r="D26" s="4">
        <f t="shared" si="4"/>
        <v>1.2597999999999956</v>
      </c>
      <c r="E26" s="5">
        <f t="shared" si="5"/>
        <v>1.2597999999999956</v>
      </c>
      <c r="F26" s="6">
        <f t="shared" si="1"/>
        <v>1.2597999999999956</v>
      </c>
      <c r="I26" s="3">
        <v>18</v>
      </c>
      <c r="J26" s="3">
        <f>2+J7</f>
        <v>2.1339999999999009</v>
      </c>
      <c r="K26" s="3">
        <f>F7</f>
        <v>0.2</v>
      </c>
      <c r="L26" s="4">
        <f t="shared" si="6"/>
        <v>1.6339999999999009</v>
      </c>
      <c r="M26" s="5">
        <f t="shared" si="3"/>
        <v>3.2679999999998017</v>
      </c>
      <c r="N26" s="6">
        <f t="shared" si="2"/>
        <v>0.65359999999996043</v>
      </c>
    </row>
    <row r="27" spans="1:14" x14ac:dyDescent="0.3">
      <c r="A27" s="3">
        <v>10.5</v>
      </c>
      <c r="B27" s="3">
        <f>0+J6</f>
        <v>0.30979999999999563</v>
      </c>
      <c r="C27" s="4">
        <f>F6</f>
        <v>1</v>
      </c>
      <c r="D27" s="4">
        <f t="shared" si="4"/>
        <v>0.7697999999999956</v>
      </c>
      <c r="E27" s="5">
        <f t="shared" si="5"/>
        <v>0.7697999999999956</v>
      </c>
      <c r="F27" s="6">
        <f t="shared" si="1"/>
        <v>0.7697999999999956</v>
      </c>
      <c r="I27" s="3">
        <v>20</v>
      </c>
      <c r="J27" s="3">
        <f>1+J7</f>
        <v>1.1339999999999009</v>
      </c>
      <c r="K27" s="3">
        <f>F7</f>
        <v>0.2</v>
      </c>
      <c r="L27" s="4">
        <f t="shared" si="6"/>
        <v>1.6339999999999009</v>
      </c>
      <c r="M27" s="5">
        <f t="shared" si="3"/>
        <v>3.2679999999998017</v>
      </c>
      <c r="N27" s="6">
        <f t="shared" si="2"/>
        <v>0.65359999999996043</v>
      </c>
    </row>
    <row r="28" spans="1:14" x14ac:dyDescent="0.3">
      <c r="A28" s="3">
        <v>12</v>
      </c>
      <c r="B28" s="3">
        <f>0+J6</f>
        <v>0.30979999999999563</v>
      </c>
      <c r="C28" s="4">
        <f>F6</f>
        <v>1</v>
      </c>
      <c r="D28" s="4">
        <f t="shared" si="4"/>
        <v>0.30979999999999563</v>
      </c>
      <c r="E28" s="5">
        <f t="shared" si="5"/>
        <v>0.46469999999999345</v>
      </c>
      <c r="F28" s="6">
        <f t="shared" si="1"/>
        <v>0.46469999999999345</v>
      </c>
      <c r="I28" s="3">
        <v>22</v>
      </c>
      <c r="J28" s="3">
        <f>1.1+J7</f>
        <v>1.233999999999901</v>
      </c>
      <c r="K28" s="3">
        <f>F7</f>
        <v>0.2</v>
      </c>
      <c r="L28" s="4">
        <f t="shared" si="6"/>
        <v>1.1839999999999009</v>
      </c>
      <c r="M28" s="5">
        <f t="shared" si="3"/>
        <v>2.3679999999998018</v>
      </c>
      <c r="N28" s="6">
        <f t="shared" si="2"/>
        <v>0.47359999999996039</v>
      </c>
    </row>
    <row r="29" spans="1:14" x14ac:dyDescent="0.3">
      <c r="A29" s="3"/>
      <c r="B29" s="3"/>
      <c r="C29" s="3"/>
      <c r="E29" t="s">
        <v>13</v>
      </c>
      <c r="F29" s="6">
        <f>SUM(F19:F28)</f>
        <v>10.882899999999953</v>
      </c>
      <c r="I29" s="3">
        <v>24</v>
      </c>
      <c r="J29" s="3">
        <f>1+J7</f>
        <v>1.1339999999999009</v>
      </c>
      <c r="K29" s="3">
        <f>F7</f>
        <v>0.2</v>
      </c>
      <c r="L29" s="4">
        <f t="shared" si="6"/>
        <v>1.1839999999999009</v>
      </c>
      <c r="M29" s="5">
        <f t="shared" si="3"/>
        <v>2.3679999999998018</v>
      </c>
      <c r="N29" s="6">
        <f t="shared" si="2"/>
        <v>0.47359999999996039</v>
      </c>
    </row>
    <row r="30" spans="1:14" x14ac:dyDescent="0.3">
      <c r="A30" s="3"/>
      <c r="B30" s="3"/>
      <c r="C30" s="3"/>
      <c r="E30" t="s">
        <v>14</v>
      </c>
      <c r="F30">
        <f>D6</f>
        <v>67.5</v>
      </c>
      <c r="I30" s="3">
        <v>26</v>
      </c>
      <c r="J30" s="3">
        <f>0.96+J7</f>
        <v>1.0939999999999008</v>
      </c>
      <c r="K30" s="3">
        <f>F7</f>
        <v>0.2</v>
      </c>
      <c r="L30" s="4">
        <f t="shared" si="6"/>
        <v>1.1139999999999008</v>
      </c>
      <c r="M30" s="5">
        <f t="shared" si="3"/>
        <v>2.2279999999998017</v>
      </c>
      <c r="N30" s="6">
        <f t="shared" si="2"/>
        <v>0.44559999999996036</v>
      </c>
    </row>
    <row r="31" spans="1:14" x14ac:dyDescent="0.3">
      <c r="A31" s="3"/>
      <c r="B31" s="3"/>
      <c r="C31" s="3"/>
      <c r="E31" t="s">
        <v>15</v>
      </c>
      <c r="F31">
        <f>E6</f>
        <v>69.3</v>
      </c>
      <c r="I31" s="3">
        <v>28</v>
      </c>
      <c r="J31" s="3">
        <f>0.6+J7</f>
        <v>0.73399999999990084</v>
      </c>
      <c r="K31" s="3">
        <f>F7</f>
        <v>0.2</v>
      </c>
      <c r="L31" s="4">
        <f t="shared" si="6"/>
        <v>0.91399999999990089</v>
      </c>
      <c r="M31" s="5">
        <f t="shared" si="3"/>
        <v>1.8279999999998018</v>
      </c>
      <c r="N31" s="6">
        <f t="shared" si="2"/>
        <v>0.3655999999999604</v>
      </c>
    </row>
    <row r="32" spans="1:14" x14ac:dyDescent="0.3">
      <c r="A32" s="3"/>
      <c r="B32" s="3"/>
      <c r="C32" s="3"/>
      <c r="I32" s="3">
        <v>30</v>
      </c>
      <c r="J32" s="3">
        <f>0.3+J7</f>
        <v>0.43399999999990085</v>
      </c>
      <c r="K32" s="3">
        <f>F7</f>
        <v>0.2</v>
      </c>
      <c r="L32" s="4">
        <f t="shared" si="6"/>
        <v>0.58399999999990082</v>
      </c>
      <c r="M32" s="5">
        <f t="shared" si="3"/>
        <v>1.1679999999998016</v>
      </c>
      <c r="N32" s="6">
        <f t="shared" si="2"/>
        <v>0.23359999999996034</v>
      </c>
    </row>
    <row r="33" spans="1:14" x14ac:dyDescent="0.3">
      <c r="A33" s="3"/>
      <c r="B33" s="3"/>
      <c r="C33" s="3"/>
      <c r="I33" s="3">
        <v>31</v>
      </c>
      <c r="J33" s="3">
        <f>0+J7</f>
        <v>0.13399999999990087</v>
      </c>
      <c r="K33" s="3">
        <f>F7</f>
        <v>0.2</v>
      </c>
      <c r="L33" s="4">
        <f t="shared" si="6"/>
        <v>0.28399999999990089</v>
      </c>
      <c r="M33" s="5">
        <f t="shared" si="3"/>
        <v>0.28399999999990089</v>
      </c>
      <c r="N33" s="6">
        <f t="shared" si="2"/>
        <v>5.6799999999980179E-2</v>
      </c>
    </row>
    <row r="34" spans="1:14" x14ac:dyDescent="0.3">
      <c r="A34" s="3"/>
      <c r="B34" s="3"/>
      <c r="C34" s="3"/>
      <c r="M34" t="s">
        <v>13</v>
      </c>
      <c r="N34" s="6">
        <f>SUM(N19:N33)</f>
        <v>5.3311999999994262</v>
      </c>
    </row>
    <row r="35" spans="1:14" x14ac:dyDescent="0.3">
      <c r="A35" s="3"/>
      <c r="B35" s="3"/>
      <c r="C35" s="3"/>
      <c r="M35" t="s">
        <v>14</v>
      </c>
      <c r="N35">
        <f>D7</f>
        <v>71.400000000000006</v>
      </c>
    </row>
    <row r="36" spans="1:14" x14ac:dyDescent="0.3">
      <c r="A36" s="3"/>
      <c r="B36" s="3"/>
      <c r="C36" s="3"/>
      <c r="M36" t="s">
        <v>15</v>
      </c>
      <c r="N36">
        <f>E7</f>
        <v>68.900000000000006</v>
      </c>
    </row>
    <row r="37" spans="1:14" x14ac:dyDescent="0.3">
      <c r="A37" s="3"/>
      <c r="B37" s="3"/>
      <c r="C37" s="3"/>
    </row>
    <row r="38" spans="1:14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4" x14ac:dyDescent="0.3">
      <c r="A39" s="3"/>
      <c r="B39" s="11" t="s">
        <v>71</v>
      </c>
      <c r="C39" s="11"/>
      <c r="D39" s="11"/>
      <c r="E39" s="11"/>
      <c r="F39" s="11"/>
      <c r="I39" s="3"/>
      <c r="J39" s="11" t="s">
        <v>72</v>
      </c>
      <c r="K39" s="11"/>
      <c r="L39" s="11"/>
      <c r="M39" s="11"/>
      <c r="N39" s="11"/>
    </row>
    <row r="40" spans="1:14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4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4" x14ac:dyDescent="0.3">
      <c r="A42" s="4">
        <v>2</v>
      </c>
      <c r="B42" s="4" t="s">
        <v>51</v>
      </c>
      <c r="C42" s="3">
        <v>3.3</v>
      </c>
      <c r="D42" s="4" t="e">
        <f>(0+B42)/2</f>
        <v>#VALUE!</v>
      </c>
      <c r="E42" s="5" t="e">
        <f>(A42-0)*D42</f>
        <v>#VALUE!</v>
      </c>
      <c r="F42" s="6" t="e">
        <f t="shared" ref="F42:F55" si="7">C42*E42</f>
        <v>#VALUE!</v>
      </c>
      <c r="I42" s="4">
        <v>3</v>
      </c>
      <c r="J42" s="4">
        <f>0+J9</f>
        <v>6.9299999999998363E-2</v>
      </c>
      <c r="K42" s="3">
        <v>2.9</v>
      </c>
      <c r="L42" s="4">
        <f>(0+J42)/2</f>
        <v>3.4649999999999181E-2</v>
      </c>
      <c r="M42" s="5">
        <f>(I42-0)*L42</f>
        <v>0.10394999999999754</v>
      </c>
      <c r="N42" s="6">
        <f t="shared" ref="N42:N51" si="8">K42*M42</f>
        <v>0.30145499999999287</v>
      </c>
    </row>
    <row r="43" spans="1:14" x14ac:dyDescent="0.3">
      <c r="A43" s="4">
        <v>6</v>
      </c>
      <c r="B43" s="4" t="s">
        <v>51</v>
      </c>
      <c r="C43" s="3">
        <v>3.3</v>
      </c>
      <c r="D43" s="4" t="e">
        <f>(B42+B43)/2</f>
        <v>#VALUE!</v>
      </c>
      <c r="E43" s="5" t="e">
        <f>(A43-A42)*D43</f>
        <v>#VALUE!</v>
      </c>
      <c r="F43" s="6" t="e">
        <f t="shared" si="7"/>
        <v>#VALUE!</v>
      </c>
      <c r="I43" s="4">
        <v>7</v>
      </c>
      <c r="J43" s="4">
        <f>1.6+J9</f>
        <v>1.6692999999999985</v>
      </c>
      <c r="K43" s="3">
        <v>2.9</v>
      </c>
      <c r="L43" s="4">
        <f>(J42+J43)/2</f>
        <v>0.86929999999999841</v>
      </c>
      <c r="M43" s="5">
        <f>(I43-I42)*L43</f>
        <v>3.4771999999999936</v>
      </c>
      <c r="N43" s="6">
        <f t="shared" si="8"/>
        <v>10.083879999999981</v>
      </c>
    </row>
    <row r="44" spans="1:14" x14ac:dyDescent="0.3">
      <c r="A44" s="3">
        <v>10</v>
      </c>
      <c r="B44" s="4" t="s">
        <v>51</v>
      </c>
      <c r="C44" s="3">
        <v>3.3</v>
      </c>
      <c r="D44" s="4" t="e">
        <f>(B43+B44)/2</f>
        <v>#VALUE!</v>
      </c>
      <c r="E44" s="5" t="e">
        <f t="shared" ref="E44:E55" si="9">(A44-A43)*D44</f>
        <v>#VALUE!</v>
      </c>
      <c r="F44" s="6" t="e">
        <f t="shared" si="7"/>
        <v>#VALUE!</v>
      </c>
      <c r="I44" s="3">
        <v>10</v>
      </c>
      <c r="J44" s="3">
        <f>2.28+J9</f>
        <v>2.3492999999999982</v>
      </c>
      <c r="K44" s="3">
        <v>2.9</v>
      </c>
      <c r="L44" s="4">
        <f>(J43+J44)/2</f>
        <v>2.0092999999999983</v>
      </c>
      <c r="M44" s="5">
        <f t="shared" ref="M44:M51" si="10">(I44-I43)*L44</f>
        <v>6.0278999999999954</v>
      </c>
      <c r="N44" s="6">
        <f t="shared" si="8"/>
        <v>17.480909999999987</v>
      </c>
    </row>
    <row r="45" spans="1:14" x14ac:dyDescent="0.3">
      <c r="A45" s="3">
        <v>14</v>
      </c>
      <c r="B45" s="4" t="s">
        <v>51</v>
      </c>
      <c r="C45" s="3">
        <v>3.3</v>
      </c>
      <c r="D45" s="4" t="e">
        <f t="shared" ref="D45:D55" si="11">(B44+B45)/2</f>
        <v>#VALUE!</v>
      </c>
      <c r="E45" s="5" t="e">
        <f t="shared" si="9"/>
        <v>#VALUE!</v>
      </c>
      <c r="F45" s="6" t="e">
        <f t="shared" si="7"/>
        <v>#VALUE!</v>
      </c>
      <c r="I45" s="3">
        <v>13</v>
      </c>
      <c r="J45" s="3">
        <f>2.12+J9</f>
        <v>2.1892999999999985</v>
      </c>
      <c r="K45" s="3">
        <v>2.9</v>
      </c>
      <c r="L45" s="4">
        <f t="shared" ref="L45:L51" si="12">(J44+J45)/2</f>
        <v>2.2692999999999985</v>
      </c>
      <c r="M45" s="5">
        <f t="shared" si="10"/>
        <v>6.8078999999999956</v>
      </c>
      <c r="N45" s="6">
        <f t="shared" si="8"/>
        <v>19.742909999999988</v>
      </c>
    </row>
    <row r="46" spans="1:14" x14ac:dyDescent="0.3">
      <c r="A46" s="3">
        <v>18</v>
      </c>
      <c r="B46" s="4" t="s">
        <v>51</v>
      </c>
      <c r="C46" s="3">
        <v>3.3</v>
      </c>
      <c r="D46" s="4" t="e">
        <f t="shared" si="11"/>
        <v>#VALUE!</v>
      </c>
      <c r="E46" s="5" t="e">
        <f t="shared" si="9"/>
        <v>#VALUE!</v>
      </c>
      <c r="F46" s="6" t="e">
        <f t="shared" si="7"/>
        <v>#VALUE!</v>
      </c>
      <c r="I46" s="3">
        <v>16</v>
      </c>
      <c r="J46" s="3">
        <f>1.6+J9</f>
        <v>1.6692999999999985</v>
      </c>
      <c r="K46" s="3">
        <v>2.9</v>
      </c>
      <c r="L46" s="4">
        <f t="shared" si="12"/>
        <v>1.9292999999999985</v>
      </c>
      <c r="M46" s="5">
        <f t="shared" si="10"/>
        <v>5.7878999999999952</v>
      </c>
      <c r="N46" s="6">
        <f t="shared" si="8"/>
        <v>16.784909999999986</v>
      </c>
    </row>
    <row r="47" spans="1:14" x14ac:dyDescent="0.3">
      <c r="A47" s="3">
        <v>22</v>
      </c>
      <c r="B47" s="4" t="s">
        <v>51</v>
      </c>
      <c r="C47" s="3">
        <v>3.3</v>
      </c>
      <c r="D47" s="4" t="e">
        <f t="shared" si="11"/>
        <v>#VALUE!</v>
      </c>
      <c r="E47" s="5" t="e">
        <f t="shared" si="9"/>
        <v>#VALUE!</v>
      </c>
      <c r="F47" s="6" t="e">
        <f t="shared" si="7"/>
        <v>#VALUE!</v>
      </c>
      <c r="I47" s="3">
        <v>19</v>
      </c>
      <c r="J47" s="3">
        <f>1.5+J9</f>
        <v>1.5692999999999984</v>
      </c>
      <c r="K47" s="3">
        <v>2.9</v>
      </c>
      <c r="L47" s="4">
        <f t="shared" si="12"/>
        <v>1.6192999999999984</v>
      </c>
      <c r="M47" s="5">
        <f t="shared" si="10"/>
        <v>4.8578999999999954</v>
      </c>
      <c r="N47" s="6">
        <f t="shared" si="8"/>
        <v>14.087909999999987</v>
      </c>
    </row>
    <row r="48" spans="1:14" x14ac:dyDescent="0.3">
      <c r="A48" s="3">
        <v>26</v>
      </c>
      <c r="B48" s="4" t="s">
        <v>51</v>
      </c>
      <c r="C48" s="3">
        <v>3.3</v>
      </c>
      <c r="D48" s="4" t="e">
        <f t="shared" si="11"/>
        <v>#VALUE!</v>
      </c>
      <c r="E48" s="5" t="e">
        <f t="shared" si="9"/>
        <v>#VALUE!</v>
      </c>
      <c r="F48" s="6" t="e">
        <f t="shared" si="7"/>
        <v>#VALUE!</v>
      </c>
      <c r="I48" s="3">
        <v>22</v>
      </c>
      <c r="J48" s="3">
        <f>1.5+J9</f>
        <v>1.5692999999999984</v>
      </c>
      <c r="K48" s="3">
        <v>2.9</v>
      </c>
      <c r="L48" s="4">
        <f t="shared" si="12"/>
        <v>1.5692999999999984</v>
      </c>
      <c r="M48" s="5">
        <f t="shared" si="10"/>
        <v>4.7078999999999951</v>
      </c>
      <c r="N48" s="6">
        <f t="shared" si="8"/>
        <v>13.652909999999986</v>
      </c>
    </row>
    <row r="49" spans="1:14" x14ac:dyDescent="0.3">
      <c r="A49" s="3">
        <v>30</v>
      </c>
      <c r="B49" s="4" t="s">
        <v>51</v>
      </c>
      <c r="C49" s="3">
        <v>3.3</v>
      </c>
      <c r="D49" s="4" t="e">
        <f t="shared" si="11"/>
        <v>#VALUE!</v>
      </c>
      <c r="E49" s="5" t="e">
        <f t="shared" si="9"/>
        <v>#VALUE!</v>
      </c>
      <c r="F49" s="6" t="e">
        <f t="shared" si="7"/>
        <v>#VALUE!</v>
      </c>
      <c r="I49" s="3">
        <v>25</v>
      </c>
      <c r="J49" s="3">
        <f>1.4+J9</f>
        <v>1.4692999999999983</v>
      </c>
      <c r="K49" s="3">
        <v>2.9</v>
      </c>
      <c r="L49" s="4">
        <f t="shared" si="12"/>
        <v>1.5192999999999983</v>
      </c>
      <c r="M49" s="5">
        <f t="shared" si="10"/>
        <v>4.5578999999999947</v>
      </c>
      <c r="N49" s="6">
        <f t="shared" si="8"/>
        <v>13.217909999999984</v>
      </c>
    </row>
    <row r="50" spans="1:14" x14ac:dyDescent="0.3">
      <c r="A50" s="3">
        <v>34</v>
      </c>
      <c r="B50" s="4" t="s">
        <v>51</v>
      </c>
      <c r="C50" s="3">
        <v>3.3</v>
      </c>
      <c r="D50" s="4" t="e">
        <f t="shared" si="11"/>
        <v>#VALUE!</v>
      </c>
      <c r="E50" s="5" t="e">
        <f t="shared" si="9"/>
        <v>#VALUE!</v>
      </c>
      <c r="F50" s="6" t="e">
        <f t="shared" si="7"/>
        <v>#VALUE!</v>
      </c>
      <c r="I50" s="3">
        <v>28</v>
      </c>
      <c r="J50" s="3">
        <f>1.1+J9</f>
        <v>1.1692999999999985</v>
      </c>
      <c r="K50" s="3">
        <v>2.9</v>
      </c>
      <c r="L50" s="4">
        <f t="shared" si="12"/>
        <v>1.3192999999999984</v>
      </c>
      <c r="M50" s="5">
        <f t="shared" si="10"/>
        <v>3.9578999999999951</v>
      </c>
      <c r="N50" s="6">
        <f t="shared" si="8"/>
        <v>11.477909999999985</v>
      </c>
    </row>
    <row r="51" spans="1:14" x14ac:dyDescent="0.3">
      <c r="A51" s="3">
        <v>38</v>
      </c>
      <c r="B51" s="4" t="s">
        <v>51</v>
      </c>
      <c r="C51" s="3">
        <v>3.3</v>
      </c>
      <c r="D51" s="4" t="e">
        <f t="shared" si="11"/>
        <v>#VALUE!</v>
      </c>
      <c r="E51" s="5" t="e">
        <f t="shared" si="9"/>
        <v>#VALUE!</v>
      </c>
      <c r="F51" s="6" t="e">
        <f t="shared" si="7"/>
        <v>#VALUE!</v>
      </c>
      <c r="I51" s="3">
        <v>31</v>
      </c>
      <c r="J51" s="3">
        <f>0.4+J9</f>
        <v>0.46929999999999839</v>
      </c>
      <c r="K51" s="3">
        <v>2.9</v>
      </c>
      <c r="L51" s="4">
        <f t="shared" si="12"/>
        <v>0.81929999999999836</v>
      </c>
      <c r="M51" s="5">
        <f t="shared" si="10"/>
        <v>2.4578999999999951</v>
      </c>
      <c r="N51" s="6">
        <f t="shared" si="8"/>
        <v>7.1279099999999858</v>
      </c>
    </row>
    <row r="52" spans="1:14" x14ac:dyDescent="0.3">
      <c r="A52" s="3">
        <v>42</v>
      </c>
      <c r="B52" s="4" t="s">
        <v>51</v>
      </c>
      <c r="C52" s="3">
        <v>3.3</v>
      </c>
      <c r="D52" s="4" t="e">
        <f t="shared" si="11"/>
        <v>#VALUE!</v>
      </c>
      <c r="E52" s="5" t="e">
        <f t="shared" si="9"/>
        <v>#VALUE!</v>
      </c>
      <c r="F52" s="6" t="e">
        <f t="shared" si="7"/>
        <v>#VALUE!</v>
      </c>
      <c r="I52" s="3"/>
      <c r="J52" s="3"/>
      <c r="K52" s="3"/>
      <c r="L52" s="4"/>
      <c r="M52" t="s">
        <v>13</v>
      </c>
      <c r="N52" s="6">
        <f>SUM(N42:N51)</f>
        <v>123.95861499999987</v>
      </c>
    </row>
    <row r="53" spans="1:14" x14ac:dyDescent="0.3">
      <c r="A53" s="3">
        <v>46</v>
      </c>
      <c r="B53" s="4" t="s">
        <v>51</v>
      </c>
      <c r="C53" s="3">
        <v>3.3</v>
      </c>
      <c r="D53" s="4" t="e">
        <f t="shared" si="11"/>
        <v>#VALUE!</v>
      </c>
      <c r="E53" s="5" t="e">
        <f t="shared" si="9"/>
        <v>#VALUE!</v>
      </c>
      <c r="F53" s="6" t="e">
        <f t="shared" si="7"/>
        <v>#VALUE!</v>
      </c>
      <c r="I53" s="3"/>
      <c r="J53" s="3"/>
      <c r="K53" s="3"/>
      <c r="L53" s="4"/>
      <c r="M53" t="s">
        <v>14</v>
      </c>
      <c r="N53">
        <f>D9</f>
        <v>76.400000000000006</v>
      </c>
    </row>
    <row r="54" spans="1:14" x14ac:dyDescent="0.3">
      <c r="A54" s="3">
        <v>50</v>
      </c>
      <c r="B54" s="4" t="s">
        <v>51</v>
      </c>
      <c r="C54" s="3">
        <v>3.3</v>
      </c>
      <c r="D54" s="4" t="e">
        <f t="shared" si="11"/>
        <v>#VALUE!</v>
      </c>
      <c r="E54" s="5" t="e">
        <f t="shared" si="9"/>
        <v>#VALUE!</v>
      </c>
      <c r="F54" s="6" t="e">
        <f t="shared" si="7"/>
        <v>#VALUE!</v>
      </c>
      <c r="I54" s="3"/>
      <c r="J54" s="3"/>
      <c r="K54" s="3"/>
      <c r="L54" s="4"/>
      <c r="M54" t="s">
        <v>15</v>
      </c>
      <c r="N54">
        <f>E9</f>
        <v>68.2</v>
      </c>
    </row>
    <row r="55" spans="1:14" x14ac:dyDescent="0.3">
      <c r="A55" s="3">
        <v>54</v>
      </c>
      <c r="B55" s="4" t="s">
        <v>51</v>
      </c>
      <c r="C55" s="3">
        <v>3.3</v>
      </c>
      <c r="D55" s="4" t="e">
        <f t="shared" si="11"/>
        <v>#VALUE!</v>
      </c>
      <c r="E55" s="5" t="e">
        <f t="shared" si="9"/>
        <v>#VALUE!</v>
      </c>
      <c r="F55" s="6" t="e">
        <f t="shared" si="7"/>
        <v>#VALUE!</v>
      </c>
      <c r="I55" s="3"/>
      <c r="J55" s="3"/>
      <c r="K55" s="3"/>
      <c r="L55" s="4"/>
    </row>
    <row r="56" spans="1:14" x14ac:dyDescent="0.3">
      <c r="E56" t="s">
        <v>13</v>
      </c>
      <c r="F56" s="6" t="s">
        <v>52</v>
      </c>
      <c r="N56" s="6"/>
    </row>
    <row r="57" spans="1:14" x14ac:dyDescent="0.3">
      <c r="E57" t="s">
        <v>14</v>
      </c>
      <c r="F57">
        <f>D8</f>
        <v>78</v>
      </c>
    </row>
    <row r="58" spans="1:14" x14ac:dyDescent="0.3">
      <c r="E58" t="s">
        <v>15</v>
      </c>
      <c r="F58">
        <f>E8</f>
        <v>66.900000000000006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73</v>
      </c>
      <c r="C61" s="11"/>
      <c r="D61" s="11"/>
      <c r="E61" s="11"/>
      <c r="F61" s="11"/>
      <c r="I61" s="3"/>
      <c r="J61" s="11" t="s">
        <v>74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x14ac:dyDescent="0.3">
      <c r="A64" s="4">
        <v>2</v>
      </c>
      <c r="B64" s="4">
        <f>0.7+J10</f>
        <v>0.62169999999998704</v>
      </c>
      <c r="C64" s="3">
        <v>0.8</v>
      </c>
      <c r="D64" s="4">
        <f>(0+B64)/2</f>
        <v>0.31084999999999352</v>
      </c>
      <c r="E64" s="5">
        <f>(A64-0)*D64</f>
        <v>0.62169999999998704</v>
      </c>
      <c r="F64" s="6">
        <f t="shared" ref="F64:F74" si="13">C64*E64</f>
        <v>0.49735999999998964</v>
      </c>
      <c r="I64" s="4">
        <v>5</v>
      </c>
      <c r="J64" s="4">
        <f>0+J11</f>
        <v>0.33749999999997726</v>
      </c>
      <c r="K64" s="4">
        <v>0.1</v>
      </c>
      <c r="L64" s="4">
        <f>(0+J64)/2</f>
        <v>0.16874999999998863</v>
      </c>
      <c r="M64" s="5">
        <f>(I64-0)*L64</f>
        <v>0.84374999999994316</v>
      </c>
      <c r="N64" s="6">
        <f t="shared" ref="N64:N72" si="14">K64*M64</f>
        <v>8.4374999999994316E-2</v>
      </c>
    </row>
    <row r="65" spans="1:14" x14ac:dyDescent="0.3">
      <c r="A65" s="4">
        <v>4</v>
      </c>
      <c r="B65" s="4">
        <f>0.75+J10</f>
        <v>0.67169999999998709</v>
      </c>
      <c r="C65" s="3">
        <v>0.8</v>
      </c>
      <c r="D65" s="4">
        <f>(B64+B65)/2</f>
        <v>0.64669999999998706</v>
      </c>
      <c r="E65" s="5">
        <f>(A65-A64)*D65</f>
        <v>1.2933999999999741</v>
      </c>
      <c r="F65" s="6">
        <f t="shared" si="13"/>
        <v>1.0347199999999794</v>
      </c>
      <c r="I65" s="4">
        <v>7</v>
      </c>
      <c r="J65" s="4">
        <f>0.74+J11</f>
        <v>1.0774999999999773</v>
      </c>
      <c r="K65" s="4">
        <v>0.1</v>
      </c>
      <c r="L65" s="4">
        <f>(J64+J65)/2</f>
        <v>0.70749999999997726</v>
      </c>
      <c r="M65" s="5">
        <f>(I65-I64)*L65</f>
        <v>1.4149999999999545</v>
      </c>
      <c r="N65" s="6">
        <f t="shared" si="14"/>
        <v>0.14149999999999546</v>
      </c>
    </row>
    <row r="66" spans="1:14" x14ac:dyDescent="0.3">
      <c r="A66" s="3">
        <v>6</v>
      </c>
      <c r="B66" s="3">
        <f>1.1+J10</f>
        <v>1.0216999999999872</v>
      </c>
      <c r="C66" s="3">
        <v>0.8</v>
      </c>
      <c r="D66" s="4">
        <f>(B65+B66)/2</f>
        <v>0.84669999999998713</v>
      </c>
      <c r="E66" s="5">
        <f t="shared" ref="E66:E74" si="15">(A66-A65)*D66</f>
        <v>1.6933999999999743</v>
      </c>
      <c r="F66" s="6">
        <f t="shared" si="13"/>
        <v>1.3547199999999795</v>
      </c>
      <c r="I66" s="3">
        <v>9</v>
      </c>
      <c r="J66" s="3">
        <f>1.24+J11</f>
        <v>1.5774999999999773</v>
      </c>
      <c r="K66" s="4">
        <v>0.1</v>
      </c>
      <c r="L66" s="4">
        <f>(J65+J66)/2</f>
        <v>1.3274999999999773</v>
      </c>
      <c r="M66" s="5">
        <f t="shared" ref="M66:M72" si="16">(I66-I65)*L66</f>
        <v>2.6549999999999545</v>
      </c>
      <c r="N66" s="6">
        <f t="shared" si="14"/>
        <v>0.26549999999999546</v>
      </c>
    </row>
    <row r="67" spans="1:14" x14ac:dyDescent="0.3">
      <c r="A67" s="3">
        <v>8</v>
      </c>
      <c r="B67" s="3">
        <f>0.9+J10</f>
        <v>0.82169999999998711</v>
      </c>
      <c r="C67" s="3">
        <v>0.8</v>
      </c>
      <c r="D67" s="4">
        <f t="shared" ref="D67:D74" si="17">(B66+B67)/2</f>
        <v>0.92169999999998709</v>
      </c>
      <c r="E67" s="5">
        <f t="shared" si="15"/>
        <v>1.8433999999999742</v>
      </c>
      <c r="F67" s="6">
        <f t="shared" si="13"/>
        <v>1.4747199999999794</v>
      </c>
      <c r="I67" s="3">
        <v>11</v>
      </c>
      <c r="J67" s="3">
        <f>1.38+J11</f>
        <v>1.7174999999999772</v>
      </c>
      <c r="K67" s="4">
        <v>0.1</v>
      </c>
      <c r="L67" s="4">
        <f t="shared" ref="L67:L72" si="18">(J66+J67)/2</f>
        <v>1.6474999999999773</v>
      </c>
      <c r="M67" s="5">
        <f t="shared" si="16"/>
        <v>3.2949999999999546</v>
      </c>
      <c r="N67" s="6">
        <f t="shared" si="14"/>
        <v>0.32949999999999546</v>
      </c>
    </row>
    <row r="68" spans="1:14" x14ac:dyDescent="0.3">
      <c r="A68" s="3">
        <v>10</v>
      </c>
      <c r="B68" s="3">
        <f>0.76+J10</f>
        <v>0.68169999999998709</v>
      </c>
      <c r="C68" s="3">
        <v>0.8</v>
      </c>
      <c r="D68" s="4">
        <f t="shared" si="17"/>
        <v>0.75169999999998716</v>
      </c>
      <c r="E68" s="5">
        <f t="shared" si="15"/>
        <v>1.5033999999999743</v>
      </c>
      <c r="F68" s="6">
        <f t="shared" si="13"/>
        <v>1.2027199999999796</v>
      </c>
      <c r="I68" s="3">
        <v>13</v>
      </c>
      <c r="J68" s="3">
        <f>1.36+J11</f>
        <v>1.6974999999999774</v>
      </c>
      <c r="K68" s="4">
        <v>0.1</v>
      </c>
      <c r="L68" s="4">
        <f t="shared" si="18"/>
        <v>1.7074999999999774</v>
      </c>
      <c r="M68" s="5">
        <f t="shared" si="16"/>
        <v>3.4149999999999547</v>
      </c>
      <c r="N68" s="6">
        <f t="shared" si="14"/>
        <v>0.34149999999999547</v>
      </c>
    </row>
    <row r="69" spans="1:14" x14ac:dyDescent="0.3">
      <c r="A69" s="3">
        <v>12</v>
      </c>
      <c r="B69" s="3">
        <f>0.5+J10</f>
        <v>0.42169999999998709</v>
      </c>
      <c r="C69" s="3">
        <v>0.8</v>
      </c>
      <c r="D69" s="4">
        <f t="shared" si="17"/>
        <v>0.55169999999998709</v>
      </c>
      <c r="E69" s="5">
        <f t="shared" si="15"/>
        <v>1.1033999999999742</v>
      </c>
      <c r="F69" s="6">
        <f t="shared" si="13"/>
        <v>0.88271999999997941</v>
      </c>
      <c r="I69" s="3">
        <v>15</v>
      </c>
      <c r="J69" s="3">
        <f>1.36+J11</f>
        <v>1.6974999999999774</v>
      </c>
      <c r="K69" s="4">
        <v>0.1</v>
      </c>
      <c r="L69" s="4">
        <f t="shared" si="18"/>
        <v>1.6974999999999774</v>
      </c>
      <c r="M69" s="5">
        <f t="shared" si="16"/>
        <v>3.3949999999999547</v>
      </c>
      <c r="N69" s="6">
        <f t="shared" si="14"/>
        <v>0.33949999999999547</v>
      </c>
    </row>
    <row r="70" spans="1:14" x14ac:dyDescent="0.3">
      <c r="A70" s="3">
        <v>14</v>
      </c>
      <c r="B70" s="3">
        <f>0.5+J10</f>
        <v>0.42169999999998709</v>
      </c>
      <c r="C70" s="3">
        <v>0.8</v>
      </c>
      <c r="D70" s="4">
        <f t="shared" si="17"/>
        <v>0.42169999999998709</v>
      </c>
      <c r="E70" s="5">
        <f t="shared" si="15"/>
        <v>0.84339999999997417</v>
      </c>
      <c r="F70" s="6">
        <f t="shared" si="13"/>
        <v>0.67471999999997934</v>
      </c>
      <c r="I70" s="3">
        <v>17</v>
      </c>
      <c r="J70" s="3">
        <f>1.32+J11</f>
        <v>1.6574999999999773</v>
      </c>
      <c r="K70" s="4">
        <v>0.1</v>
      </c>
      <c r="L70" s="4">
        <f t="shared" si="18"/>
        <v>1.6774999999999773</v>
      </c>
      <c r="M70" s="5">
        <f t="shared" si="16"/>
        <v>3.3549999999999547</v>
      </c>
      <c r="N70" s="6">
        <f t="shared" si="14"/>
        <v>0.33549999999999547</v>
      </c>
    </row>
    <row r="71" spans="1:14" x14ac:dyDescent="0.3">
      <c r="A71" s="3">
        <v>16</v>
      </c>
      <c r="B71" s="3">
        <f>0.36+J10</f>
        <v>0.28169999999998707</v>
      </c>
      <c r="C71" s="3">
        <v>0.8</v>
      </c>
      <c r="D71" s="4">
        <f t="shared" si="17"/>
        <v>0.35169999999998708</v>
      </c>
      <c r="E71" s="5">
        <f t="shared" si="15"/>
        <v>0.70339999999997416</v>
      </c>
      <c r="F71" s="6">
        <f t="shared" si="13"/>
        <v>0.56271999999997935</v>
      </c>
      <c r="I71" s="3">
        <v>19</v>
      </c>
      <c r="J71" s="3">
        <f>0.52+J11</f>
        <v>0.85749999999997728</v>
      </c>
      <c r="K71" s="4">
        <v>0.1</v>
      </c>
      <c r="L71" s="4">
        <f t="shared" si="18"/>
        <v>1.2574999999999772</v>
      </c>
      <c r="M71" s="5">
        <f t="shared" si="16"/>
        <v>2.5149999999999544</v>
      </c>
      <c r="N71" s="6">
        <f t="shared" si="14"/>
        <v>0.25149999999999545</v>
      </c>
    </row>
    <row r="72" spans="1:14" x14ac:dyDescent="0.3">
      <c r="A72" s="3">
        <v>18</v>
      </c>
      <c r="B72" s="3">
        <f>0.42+J10</f>
        <v>0.34169999999998707</v>
      </c>
      <c r="C72" s="3">
        <v>0.8</v>
      </c>
      <c r="D72" s="4">
        <f t="shared" si="17"/>
        <v>0.3116999999999871</v>
      </c>
      <c r="E72" s="5">
        <f t="shared" si="15"/>
        <v>0.6233999999999742</v>
      </c>
      <c r="F72" s="6">
        <f t="shared" si="13"/>
        <v>0.4987199999999794</v>
      </c>
      <c r="I72" s="3">
        <v>20.5</v>
      </c>
      <c r="J72" s="3">
        <f>0+J11</f>
        <v>0.33749999999997726</v>
      </c>
      <c r="K72" s="4">
        <v>0.1</v>
      </c>
      <c r="L72" s="4">
        <f t="shared" si="18"/>
        <v>0.59749999999997727</v>
      </c>
      <c r="M72" s="5">
        <f t="shared" si="16"/>
        <v>0.89624999999996591</v>
      </c>
      <c r="N72" s="6">
        <f t="shared" si="14"/>
        <v>8.9624999999996596E-2</v>
      </c>
    </row>
    <row r="73" spans="1:14" x14ac:dyDescent="0.3">
      <c r="A73" s="3">
        <v>20</v>
      </c>
      <c r="B73" s="3">
        <f>0.26+J10</f>
        <v>0.18169999999998709</v>
      </c>
      <c r="C73" s="3">
        <v>0.8</v>
      </c>
      <c r="D73" s="4">
        <f t="shared" si="17"/>
        <v>0.26169999999998705</v>
      </c>
      <c r="E73" s="5">
        <f t="shared" si="15"/>
        <v>0.52339999999997411</v>
      </c>
      <c r="F73" s="6">
        <f t="shared" si="13"/>
        <v>0.41871999999997933</v>
      </c>
      <c r="I73" s="3"/>
      <c r="J73" s="3"/>
      <c r="K73" s="3"/>
      <c r="L73" s="4"/>
      <c r="M73" t="s">
        <v>13</v>
      </c>
      <c r="N73" s="6">
        <f>SUM(N64:N72)</f>
        <v>2.1784999999999592</v>
      </c>
    </row>
    <row r="74" spans="1:14" x14ac:dyDescent="0.3">
      <c r="A74" s="3">
        <v>22</v>
      </c>
      <c r="B74" s="3">
        <v>0</v>
      </c>
      <c r="C74" s="3">
        <v>0.8</v>
      </c>
      <c r="D74" s="4">
        <f t="shared" si="17"/>
        <v>9.0849999999993547E-2</v>
      </c>
      <c r="E74" s="5">
        <f t="shared" si="15"/>
        <v>0.18169999999998709</v>
      </c>
      <c r="F74" s="6">
        <f t="shared" si="13"/>
        <v>0.14535999999998969</v>
      </c>
      <c r="I74" s="3"/>
      <c r="J74" s="3"/>
      <c r="K74" s="3"/>
      <c r="L74" s="4"/>
      <c r="M74" t="s">
        <v>14</v>
      </c>
      <c r="N74">
        <f>D11</f>
        <v>78.900000000000006</v>
      </c>
    </row>
    <row r="75" spans="1:14" x14ac:dyDescent="0.3">
      <c r="C75" s="3"/>
      <c r="E75" t="s">
        <v>13</v>
      </c>
      <c r="F75" s="6">
        <f>SUM(F64:F74)</f>
        <v>8.7471999999997934</v>
      </c>
      <c r="M75" t="s">
        <v>15</v>
      </c>
      <c r="N75">
        <f>E11</f>
        <v>73.2</v>
      </c>
    </row>
    <row r="76" spans="1:14" x14ac:dyDescent="0.3">
      <c r="E76" t="s">
        <v>14</v>
      </c>
      <c r="F76">
        <f>D10</f>
        <v>80.2</v>
      </c>
    </row>
    <row r="77" spans="1:14" x14ac:dyDescent="0.3">
      <c r="E77" t="s">
        <v>15</v>
      </c>
      <c r="F77">
        <f>E10</f>
        <v>68.099999999999994</v>
      </c>
    </row>
  </sheetData>
  <mergeCells count="13">
    <mergeCell ref="B39:F39"/>
    <mergeCell ref="J39:N39"/>
    <mergeCell ref="B60:F60"/>
    <mergeCell ref="J60:N60"/>
    <mergeCell ref="B61:F61"/>
    <mergeCell ref="J61:N61"/>
    <mergeCell ref="B38:F38"/>
    <mergeCell ref="J38:N38"/>
    <mergeCell ref="D1:K1"/>
    <mergeCell ref="D2:K2"/>
    <mergeCell ref="J14:N14"/>
    <mergeCell ref="B15:F15"/>
    <mergeCell ref="J15:N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65BD-9E33-436B-BE12-8BC11D613A71}">
  <dimension ref="A1:N77"/>
  <sheetViews>
    <sheetView topLeftCell="A28" workbookViewId="0">
      <selection activeCell="R69" sqref="R69"/>
    </sheetView>
  </sheetViews>
  <sheetFormatPr defaultRowHeight="14.4" x14ac:dyDescent="0.3"/>
  <cols>
    <col min="2" max="2" width="11.21875" customWidth="1"/>
    <col min="8" max="8" width="12.21875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75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72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4" t="s">
        <v>76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0.375</v>
      </c>
      <c r="D6" s="3">
        <v>72.5</v>
      </c>
      <c r="E6" s="3">
        <v>67.8</v>
      </c>
      <c r="F6" s="3">
        <v>1.9</v>
      </c>
      <c r="H6" s="3">
        <v>681.9751</v>
      </c>
      <c r="I6" s="3">
        <v>682.22519999999997</v>
      </c>
      <c r="J6" s="3">
        <f>I6-H6</f>
        <v>0.2500999999999749</v>
      </c>
    </row>
    <row r="7" spans="1:14" s="3" customFormat="1" x14ac:dyDescent="0.3">
      <c r="B7" s="3" t="s">
        <v>2</v>
      </c>
      <c r="C7" s="8">
        <v>0.41666666666666669</v>
      </c>
      <c r="D7" s="3">
        <v>72.5</v>
      </c>
      <c r="E7" s="3">
        <v>67.3</v>
      </c>
      <c r="F7" s="3">
        <v>2.9</v>
      </c>
      <c r="H7" s="3">
        <v>713.72400000000005</v>
      </c>
      <c r="I7" s="3">
        <v>714.21400000000006</v>
      </c>
      <c r="J7" s="3">
        <f t="shared" ref="J7:J11" si="0">I7-H7</f>
        <v>0.49000000000000909</v>
      </c>
    </row>
    <row r="8" spans="1:14" s="3" customFormat="1" x14ac:dyDescent="0.3">
      <c r="B8" s="3" t="s">
        <v>46</v>
      </c>
      <c r="C8" s="8">
        <v>0.53472222222222221</v>
      </c>
      <c r="D8" s="3">
        <v>76.2</v>
      </c>
      <c r="E8" s="3">
        <v>68.5</v>
      </c>
      <c r="F8" s="3">
        <v>2.9</v>
      </c>
      <c r="H8" s="3">
        <v>727.48360000000002</v>
      </c>
      <c r="I8" s="3" t="s">
        <v>47</v>
      </c>
    </row>
    <row r="9" spans="1:14" s="3" customFormat="1" x14ac:dyDescent="0.3">
      <c r="B9" s="3" t="s">
        <v>42</v>
      </c>
      <c r="C9" s="8">
        <v>0.49305555555555558</v>
      </c>
      <c r="D9" s="3">
        <v>73</v>
      </c>
      <c r="E9" s="3">
        <v>65.3</v>
      </c>
      <c r="F9" s="3">
        <v>2.9</v>
      </c>
      <c r="H9" s="3">
        <v>772.54899999999998</v>
      </c>
      <c r="I9" s="3">
        <v>772.86500000000001</v>
      </c>
      <c r="J9" s="3">
        <f t="shared" si="0"/>
        <v>0.31600000000003092</v>
      </c>
    </row>
    <row r="10" spans="1:14" s="3" customFormat="1" x14ac:dyDescent="0.3">
      <c r="B10" s="3" t="s">
        <v>43</v>
      </c>
      <c r="C10" s="8">
        <v>0.51388888888888895</v>
      </c>
      <c r="D10" s="3">
        <v>72.2</v>
      </c>
      <c r="E10" s="3">
        <v>69.400000000000006</v>
      </c>
      <c r="F10" s="3">
        <v>0.1</v>
      </c>
      <c r="H10" s="3">
        <v>943.60599999999999</v>
      </c>
      <c r="I10" s="3">
        <v>943.83569999999997</v>
      </c>
      <c r="J10" s="3">
        <f t="shared" si="0"/>
        <v>0.22969999999997981</v>
      </c>
    </row>
    <row r="11" spans="1:14" s="3" customFormat="1" x14ac:dyDescent="0.3">
      <c r="B11" s="3" t="s">
        <v>44</v>
      </c>
      <c r="C11" s="8">
        <v>7.2916666666666671E-2</v>
      </c>
      <c r="D11" s="3">
        <v>82</v>
      </c>
      <c r="E11" s="3">
        <v>73.900000000000006</v>
      </c>
      <c r="F11" s="3">
        <v>0</v>
      </c>
      <c r="H11" s="3">
        <v>711.60440000000006</v>
      </c>
      <c r="I11" s="3">
        <v>711.87509999999997</v>
      </c>
      <c r="J11" s="3">
        <f t="shared" si="0"/>
        <v>0.27069999999991978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77</v>
      </c>
      <c r="C15" s="11"/>
      <c r="D15" s="11"/>
      <c r="E15" s="11"/>
      <c r="F15" s="11"/>
      <c r="I15" s="3"/>
      <c r="J15" s="11" t="s">
        <v>78</v>
      </c>
      <c r="K15" s="11"/>
      <c r="L15" s="11"/>
      <c r="M15" s="11"/>
      <c r="N15" s="11"/>
    </row>
    <row r="16" spans="1:14" x14ac:dyDescent="0.3">
      <c r="A16" s="3"/>
      <c r="C16" t="s">
        <v>5</v>
      </c>
      <c r="F16">
        <v>681.9751</v>
      </c>
      <c r="I16" s="3"/>
      <c r="K16" t="s">
        <v>6</v>
      </c>
      <c r="N16">
        <v>713.73400000000004</v>
      </c>
    </row>
    <row r="17" spans="1:14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4" x14ac:dyDescent="0.3">
      <c r="A18" s="4">
        <v>1.5</v>
      </c>
      <c r="B18" s="4">
        <f>0+J6</f>
        <v>0.2500999999999749</v>
      </c>
      <c r="C18" s="4">
        <f>F6</f>
        <v>1.9</v>
      </c>
      <c r="D18" s="4">
        <v>0</v>
      </c>
      <c r="E18" s="4"/>
      <c r="F18" s="4"/>
      <c r="I18" s="4">
        <v>2</v>
      </c>
      <c r="J18" s="4">
        <f>0+J7</f>
        <v>0.49000000000000909</v>
      </c>
      <c r="K18" s="4">
        <f>F7</f>
        <v>2.9</v>
      </c>
      <c r="L18" s="4">
        <v>0</v>
      </c>
      <c r="M18" s="4"/>
      <c r="N18" s="4"/>
    </row>
    <row r="19" spans="1:14" x14ac:dyDescent="0.3">
      <c r="A19" s="4">
        <v>2.5</v>
      </c>
      <c r="B19" s="4">
        <f>0.78+J6</f>
        <v>1.0300999999999749</v>
      </c>
      <c r="C19" s="4">
        <f>F6</f>
        <v>1.9</v>
      </c>
      <c r="D19" s="4">
        <f>(B18+B19)/2</f>
        <v>0.64009999999997491</v>
      </c>
      <c r="E19" s="5">
        <f>(A19-A18)*D19</f>
        <v>0.64009999999997491</v>
      </c>
      <c r="F19" s="6">
        <f t="shared" ref="F19:F28" si="1">C19*E19</f>
        <v>1.2161899999999524</v>
      </c>
      <c r="I19" s="4">
        <v>4</v>
      </c>
      <c r="J19" s="4">
        <f>0.38+J7</f>
        <v>0.8700000000000091</v>
      </c>
      <c r="K19" s="4">
        <f>F7</f>
        <v>2.9</v>
      </c>
      <c r="L19" s="4">
        <f>(J18+J19)/2</f>
        <v>0.68000000000000904</v>
      </c>
      <c r="M19" s="5">
        <f>(I19-I18)*L19</f>
        <v>1.3600000000000181</v>
      </c>
      <c r="N19" s="6">
        <f t="shared" ref="N19:N33" si="2">K19*M19</f>
        <v>3.9440000000000524</v>
      </c>
    </row>
    <row r="20" spans="1:14" x14ac:dyDescent="0.3">
      <c r="A20" s="3">
        <v>3.5</v>
      </c>
      <c r="B20" s="3">
        <f>0.9+J6</f>
        <v>1.1500999999999748</v>
      </c>
      <c r="C20" s="4">
        <f>F6</f>
        <v>1.9</v>
      </c>
      <c r="D20" s="4">
        <f>(B19+B20)/2</f>
        <v>1.0900999999999748</v>
      </c>
      <c r="E20" s="5">
        <f>(A20-A19)*D20</f>
        <v>1.0900999999999748</v>
      </c>
      <c r="F20" s="6">
        <f t="shared" si="1"/>
        <v>2.0711899999999521</v>
      </c>
      <c r="I20" s="3">
        <v>6</v>
      </c>
      <c r="J20" s="3">
        <f>0.64+J7</f>
        <v>1.1300000000000092</v>
      </c>
      <c r="K20" s="4">
        <f>F7</f>
        <v>2.9</v>
      </c>
      <c r="L20" s="4">
        <f>(J19+J20)/2</f>
        <v>1.0000000000000091</v>
      </c>
      <c r="M20" s="5">
        <f t="shared" ref="M20:M33" si="3">(I20-I19)*L20</f>
        <v>2.0000000000000182</v>
      </c>
      <c r="N20" s="6">
        <f t="shared" si="2"/>
        <v>5.8000000000000522</v>
      </c>
    </row>
    <row r="21" spans="1:14" x14ac:dyDescent="0.3">
      <c r="A21" s="3">
        <v>4.5</v>
      </c>
      <c r="B21" s="3">
        <f>0.82+J6</f>
        <v>1.0700999999999747</v>
      </c>
      <c r="C21" s="4">
        <f>F6</f>
        <v>1.9</v>
      </c>
      <c r="D21" s="4">
        <f t="shared" ref="D21:D28" si="4">(B20+B21)/2</f>
        <v>1.1100999999999748</v>
      </c>
      <c r="E21" s="5">
        <f t="shared" ref="E21:E28" si="5">(A21-A20)*D21</f>
        <v>1.1100999999999748</v>
      </c>
      <c r="F21" s="6">
        <f t="shared" si="1"/>
        <v>2.1091899999999519</v>
      </c>
      <c r="I21" s="3">
        <v>8</v>
      </c>
      <c r="J21" s="3">
        <f>0.58+J7</f>
        <v>1.0700000000000092</v>
      </c>
      <c r="K21" s="3">
        <f>F7</f>
        <v>2.9</v>
      </c>
      <c r="L21" s="4">
        <f t="shared" ref="L21:L33" si="6">(J20+J21)/2</f>
        <v>1.1000000000000092</v>
      </c>
      <c r="M21" s="5">
        <f t="shared" si="3"/>
        <v>2.2000000000000184</v>
      </c>
      <c r="N21" s="6">
        <f t="shared" si="2"/>
        <v>6.3800000000000532</v>
      </c>
    </row>
    <row r="22" spans="1:14" x14ac:dyDescent="0.3">
      <c r="A22" s="3">
        <v>5.5</v>
      </c>
      <c r="B22" s="3">
        <f>1+J6</f>
        <v>1.2500999999999749</v>
      </c>
      <c r="C22" s="4">
        <f>F6</f>
        <v>1.9</v>
      </c>
      <c r="D22" s="4">
        <f t="shared" si="4"/>
        <v>1.1600999999999748</v>
      </c>
      <c r="E22" s="5">
        <f t="shared" si="5"/>
        <v>1.1600999999999748</v>
      </c>
      <c r="F22" s="6">
        <f t="shared" si="1"/>
        <v>2.2041899999999521</v>
      </c>
      <c r="I22" s="3">
        <v>10</v>
      </c>
      <c r="J22" s="3">
        <f>0.4+J7</f>
        <v>0.89000000000000912</v>
      </c>
      <c r="K22" s="3">
        <f>F7</f>
        <v>2.9</v>
      </c>
      <c r="L22" s="4">
        <f t="shared" si="6"/>
        <v>0.98000000000000909</v>
      </c>
      <c r="M22" s="5">
        <f t="shared" si="3"/>
        <v>1.9600000000000182</v>
      </c>
      <c r="N22" s="6">
        <f t="shared" si="2"/>
        <v>5.6840000000000526</v>
      </c>
    </row>
    <row r="23" spans="1:14" x14ac:dyDescent="0.3">
      <c r="A23" s="3">
        <v>6.5</v>
      </c>
      <c r="B23" s="3">
        <f>1.01+J6</f>
        <v>1.2600999999999749</v>
      </c>
      <c r="C23" s="4">
        <f>F6</f>
        <v>1.9</v>
      </c>
      <c r="D23" s="4">
        <f t="shared" si="4"/>
        <v>1.2550999999999748</v>
      </c>
      <c r="E23" s="5">
        <f t="shared" si="5"/>
        <v>1.2550999999999748</v>
      </c>
      <c r="F23" s="6">
        <f t="shared" si="1"/>
        <v>2.384689999999952</v>
      </c>
      <c r="I23" s="3">
        <v>12</v>
      </c>
      <c r="J23" s="3">
        <f>0.8+J7</f>
        <v>1.2900000000000091</v>
      </c>
      <c r="K23" s="3">
        <f>F7</f>
        <v>2.9</v>
      </c>
      <c r="L23" s="4">
        <f t="shared" si="6"/>
        <v>1.0900000000000092</v>
      </c>
      <c r="M23" s="5">
        <f t="shared" si="3"/>
        <v>2.1800000000000184</v>
      </c>
      <c r="N23" s="6">
        <f t="shared" si="2"/>
        <v>6.3220000000000534</v>
      </c>
    </row>
    <row r="24" spans="1:14" x14ac:dyDescent="0.3">
      <c r="A24" s="3">
        <v>7.5</v>
      </c>
      <c r="B24" s="3">
        <f>1.22+J6</f>
        <v>1.4700999999999749</v>
      </c>
      <c r="C24" s="4">
        <f>F6</f>
        <v>1.9</v>
      </c>
      <c r="D24" s="4">
        <f t="shared" si="4"/>
        <v>1.3650999999999749</v>
      </c>
      <c r="E24" s="5">
        <f t="shared" si="5"/>
        <v>1.3650999999999749</v>
      </c>
      <c r="F24" s="6">
        <f t="shared" si="1"/>
        <v>2.5936899999999521</v>
      </c>
      <c r="I24" s="3">
        <v>14</v>
      </c>
      <c r="J24" s="3">
        <f>0.7+J7</f>
        <v>1.1900000000000091</v>
      </c>
      <c r="K24" s="3">
        <f>F7</f>
        <v>2.9</v>
      </c>
      <c r="L24" s="4">
        <f t="shared" si="6"/>
        <v>1.2400000000000091</v>
      </c>
      <c r="M24" s="5">
        <f t="shared" si="3"/>
        <v>2.4800000000000182</v>
      </c>
      <c r="N24" s="6">
        <f t="shared" si="2"/>
        <v>7.1920000000000526</v>
      </c>
    </row>
    <row r="25" spans="1:14" x14ac:dyDescent="0.3">
      <c r="A25" s="3">
        <v>8.5</v>
      </c>
      <c r="B25" s="3">
        <f>0.98+J6</f>
        <v>1.2300999999999749</v>
      </c>
      <c r="C25" s="4">
        <f>F6</f>
        <v>1.9</v>
      </c>
      <c r="D25" s="4">
        <f t="shared" si="4"/>
        <v>1.350099999999975</v>
      </c>
      <c r="E25" s="5">
        <f t="shared" si="5"/>
        <v>1.350099999999975</v>
      </c>
      <c r="F25" s="6">
        <f t="shared" si="1"/>
        <v>2.5651899999999523</v>
      </c>
      <c r="I25" s="3">
        <v>16</v>
      </c>
      <c r="J25" s="3">
        <f>1+J7</f>
        <v>1.4900000000000091</v>
      </c>
      <c r="K25" s="3">
        <f>F7</f>
        <v>2.9</v>
      </c>
      <c r="L25" s="4">
        <f t="shared" si="6"/>
        <v>1.3400000000000092</v>
      </c>
      <c r="M25" s="5">
        <f t="shared" si="3"/>
        <v>2.6800000000000184</v>
      </c>
      <c r="N25" s="6">
        <f t="shared" si="2"/>
        <v>7.7720000000000526</v>
      </c>
    </row>
    <row r="26" spans="1:14" x14ac:dyDescent="0.3">
      <c r="A26" s="3">
        <v>9.5</v>
      </c>
      <c r="B26" s="3">
        <f>0.92+J6</f>
        <v>1.1700999999999748</v>
      </c>
      <c r="C26" s="4">
        <f>F6</f>
        <v>1.9</v>
      </c>
      <c r="D26" s="4">
        <f t="shared" si="4"/>
        <v>1.2000999999999749</v>
      </c>
      <c r="E26" s="5">
        <f t="shared" si="5"/>
        <v>1.2000999999999749</v>
      </c>
      <c r="F26" s="6">
        <f t="shared" si="1"/>
        <v>2.2801899999999522</v>
      </c>
      <c r="I26" s="3">
        <v>18</v>
      </c>
      <c r="J26" s="3">
        <f>2+J7</f>
        <v>2.4900000000000091</v>
      </c>
      <c r="K26" s="3">
        <f>F7</f>
        <v>2.9</v>
      </c>
      <c r="L26" s="4">
        <f t="shared" si="6"/>
        <v>1.9900000000000091</v>
      </c>
      <c r="M26" s="5">
        <f t="shared" si="3"/>
        <v>3.9800000000000182</v>
      </c>
      <c r="N26" s="6">
        <f t="shared" si="2"/>
        <v>11.542000000000053</v>
      </c>
    </row>
    <row r="27" spans="1:14" x14ac:dyDescent="0.3">
      <c r="A27" s="3">
        <v>10.5</v>
      </c>
      <c r="B27" s="3">
        <f>0+J6</f>
        <v>0.2500999999999749</v>
      </c>
      <c r="C27" s="4">
        <f>F6</f>
        <v>1.9</v>
      </c>
      <c r="D27" s="4">
        <f t="shared" si="4"/>
        <v>0.71009999999997486</v>
      </c>
      <c r="E27" s="5">
        <f t="shared" si="5"/>
        <v>0.71009999999997486</v>
      </c>
      <c r="F27" s="6">
        <f t="shared" si="1"/>
        <v>1.3491899999999521</v>
      </c>
      <c r="I27" s="3">
        <v>20</v>
      </c>
      <c r="J27" s="3">
        <f>1+J7</f>
        <v>1.4900000000000091</v>
      </c>
      <c r="K27" s="3">
        <f>F7</f>
        <v>2.9</v>
      </c>
      <c r="L27" s="4">
        <f t="shared" si="6"/>
        <v>1.9900000000000091</v>
      </c>
      <c r="M27" s="5">
        <f t="shared" si="3"/>
        <v>3.9800000000000182</v>
      </c>
      <c r="N27" s="6">
        <f t="shared" si="2"/>
        <v>11.542000000000053</v>
      </c>
    </row>
    <row r="28" spans="1:14" x14ac:dyDescent="0.3">
      <c r="A28" s="3">
        <v>12</v>
      </c>
      <c r="B28" s="3">
        <f>0+J6</f>
        <v>0.2500999999999749</v>
      </c>
      <c r="C28" s="4">
        <f>F6</f>
        <v>1.9</v>
      </c>
      <c r="D28" s="4">
        <f t="shared" si="4"/>
        <v>0.2500999999999749</v>
      </c>
      <c r="E28" s="5">
        <f t="shared" si="5"/>
        <v>0.37514999999996235</v>
      </c>
      <c r="F28" s="6">
        <f t="shared" si="1"/>
        <v>0.71278499999992839</v>
      </c>
      <c r="I28" s="3">
        <v>22</v>
      </c>
      <c r="J28" s="3">
        <f>1.1+J7</f>
        <v>1.5900000000000092</v>
      </c>
      <c r="K28" s="3">
        <f>F7</f>
        <v>2.9</v>
      </c>
      <c r="L28" s="4">
        <f t="shared" si="6"/>
        <v>1.5400000000000091</v>
      </c>
      <c r="M28" s="5">
        <f t="shared" si="3"/>
        <v>3.0800000000000183</v>
      </c>
      <c r="N28" s="6">
        <f t="shared" si="2"/>
        <v>8.9320000000000519</v>
      </c>
    </row>
    <row r="29" spans="1:14" x14ac:dyDescent="0.3">
      <c r="A29" s="3"/>
      <c r="B29" s="3"/>
      <c r="C29" s="3"/>
      <c r="E29" t="s">
        <v>13</v>
      </c>
      <c r="F29" s="6">
        <f>SUM(F19:F28)</f>
        <v>19.486494999999497</v>
      </c>
      <c r="I29" s="3">
        <v>24</v>
      </c>
      <c r="J29" s="3">
        <f>1+J7</f>
        <v>1.4900000000000091</v>
      </c>
      <c r="K29" s="3">
        <f>F7</f>
        <v>2.9</v>
      </c>
      <c r="L29" s="4">
        <f t="shared" si="6"/>
        <v>1.5400000000000091</v>
      </c>
      <c r="M29" s="5">
        <f t="shared" si="3"/>
        <v>3.0800000000000183</v>
      </c>
      <c r="N29" s="6">
        <f t="shared" si="2"/>
        <v>8.9320000000000519</v>
      </c>
    </row>
    <row r="30" spans="1:14" x14ac:dyDescent="0.3">
      <c r="A30" s="3"/>
      <c r="B30" s="3"/>
      <c r="C30" s="3"/>
      <c r="E30" t="s">
        <v>14</v>
      </c>
      <c r="F30">
        <f>D6</f>
        <v>72.5</v>
      </c>
      <c r="I30" s="3">
        <v>26</v>
      </c>
      <c r="J30" s="3">
        <f>0.96+J7</f>
        <v>1.4500000000000091</v>
      </c>
      <c r="K30" s="3">
        <f>F7</f>
        <v>2.9</v>
      </c>
      <c r="L30" s="4">
        <f t="shared" si="6"/>
        <v>1.4700000000000091</v>
      </c>
      <c r="M30" s="5">
        <f t="shared" si="3"/>
        <v>2.9400000000000182</v>
      </c>
      <c r="N30" s="6">
        <f t="shared" si="2"/>
        <v>8.5260000000000531</v>
      </c>
    </row>
    <row r="31" spans="1:14" x14ac:dyDescent="0.3">
      <c r="A31" s="3"/>
      <c r="B31" s="3"/>
      <c r="C31" s="3"/>
      <c r="E31" t="s">
        <v>15</v>
      </c>
      <c r="F31">
        <f>E6</f>
        <v>67.8</v>
      </c>
      <c r="I31" s="3">
        <v>28</v>
      </c>
      <c r="J31" s="3">
        <f>0.6+J7</f>
        <v>1.0900000000000092</v>
      </c>
      <c r="K31" s="3">
        <f>F7</f>
        <v>2.9</v>
      </c>
      <c r="L31" s="4">
        <f t="shared" si="6"/>
        <v>1.2700000000000091</v>
      </c>
      <c r="M31" s="5">
        <f t="shared" si="3"/>
        <v>2.5400000000000182</v>
      </c>
      <c r="N31" s="6">
        <f t="shared" si="2"/>
        <v>7.3660000000000529</v>
      </c>
    </row>
    <row r="32" spans="1:14" x14ac:dyDescent="0.3">
      <c r="A32" s="3"/>
      <c r="B32" s="3"/>
      <c r="C32" s="3"/>
      <c r="I32" s="3">
        <v>30</v>
      </c>
      <c r="J32" s="3">
        <f>0.3+J7</f>
        <v>0.79000000000000914</v>
      </c>
      <c r="K32" s="3">
        <f>F7</f>
        <v>2.9</v>
      </c>
      <c r="L32" s="4">
        <f t="shared" si="6"/>
        <v>0.94000000000000916</v>
      </c>
      <c r="M32" s="5">
        <f t="shared" si="3"/>
        <v>1.8800000000000183</v>
      </c>
      <c r="N32" s="6">
        <f t="shared" si="2"/>
        <v>5.4520000000000532</v>
      </c>
    </row>
    <row r="33" spans="1:14" x14ac:dyDescent="0.3">
      <c r="A33" s="3"/>
      <c r="B33" s="3"/>
      <c r="C33" s="3"/>
      <c r="I33" s="3">
        <v>31</v>
      </c>
      <c r="J33" s="3">
        <f>0+J7</f>
        <v>0.49000000000000909</v>
      </c>
      <c r="K33" s="3">
        <f>F7</f>
        <v>2.9</v>
      </c>
      <c r="L33" s="4">
        <f t="shared" si="6"/>
        <v>0.64000000000000912</v>
      </c>
      <c r="M33" s="5">
        <f t="shared" si="3"/>
        <v>0.64000000000000912</v>
      </c>
      <c r="N33" s="6">
        <f t="shared" si="2"/>
        <v>1.8560000000000263</v>
      </c>
    </row>
    <row r="34" spans="1:14" x14ac:dyDescent="0.3">
      <c r="A34" s="3"/>
      <c r="B34" s="3"/>
      <c r="C34" s="3"/>
      <c r="M34" t="s">
        <v>13</v>
      </c>
      <c r="N34" s="6">
        <f>SUM(N19:N33)</f>
        <v>107.24200000000076</v>
      </c>
    </row>
    <row r="35" spans="1:14" x14ac:dyDescent="0.3">
      <c r="A35" s="3"/>
      <c r="B35" s="3"/>
      <c r="C35" s="3"/>
      <c r="M35" t="s">
        <v>14</v>
      </c>
      <c r="N35">
        <f>D7</f>
        <v>72.5</v>
      </c>
    </row>
    <row r="36" spans="1:14" x14ac:dyDescent="0.3">
      <c r="A36" s="3"/>
      <c r="B36" s="3"/>
      <c r="C36" s="3"/>
      <c r="M36" t="s">
        <v>15</v>
      </c>
      <c r="N36">
        <f>E7</f>
        <v>67.3</v>
      </c>
    </row>
    <row r="37" spans="1:14" x14ac:dyDescent="0.3">
      <c r="A37" s="3"/>
      <c r="B37" s="3"/>
      <c r="C37" s="3"/>
    </row>
    <row r="38" spans="1:14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4" x14ac:dyDescent="0.3">
      <c r="A39" s="3"/>
      <c r="B39" s="11" t="s">
        <v>79</v>
      </c>
      <c r="C39" s="11"/>
      <c r="D39" s="11"/>
      <c r="E39" s="11"/>
      <c r="F39" s="11"/>
      <c r="I39" s="3"/>
      <c r="J39" s="11" t="s">
        <v>80</v>
      </c>
      <c r="K39" s="11"/>
      <c r="L39" s="11"/>
      <c r="M39" s="11"/>
      <c r="N39" s="11"/>
    </row>
    <row r="40" spans="1:14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4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4" x14ac:dyDescent="0.3">
      <c r="A42" s="4">
        <v>2</v>
      </c>
      <c r="B42" s="4" t="s">
        <v>51</v>
      </c>
      <c r="C42" s="3">
        <v>3.3</v>
      </c>
      <c r="D42" s="4" t="e">
        <f>(0+B42)/2</f>
        <v>#VALUE!</v>
      </c>
      <c r="E42" s="5" t="e">
        <f>(A42-0)*D42</f>
        <v>#VALUE!</v>
      </c>
      <c r="F42" s="6" t="e">
        <f t="shared" ref="F42:F55" si="7">C42*E42</f>
        <v>#VALUE!</v>
      </c>
      <c r="I42" s="4">
        <v>3</v>
      </c>
      <c r="J42" s="4">
        <f>0+J9</f>
        <v>0.31600000000003092</v>
      </c>
      <c r="K42" s="3">
        <v>3.5</v>
      </c>
      <c r="L42" s="4">
        <f>(0+J42)/2</f>
        <v>0.15800000000001546</v>
      </c>
      <c r="M42" s="5">
        <f>(I42-0)*L42</f>
        <v>0.47400000000004638</v>
      </c>
      <c r="N42" s="6">
        <f t="shared" ref="N42:N51" si="8">K42*M42</f>
        <v>1.6590000000001623</v>
      </c>
    </row>
    <row r="43" spans="1:14" x14ac:dyDescent="0.3">
      <c r="A43" s="4">
        <v>6</v>
      </c>
      <c r="B43" s="4" t="s">
        <v>51</v>
      </c>
      <c r="C43" s="3">
        <v>3.3</v>
      </c>
      <c r="D43" s="4" t="e">
        <f>(B42+B43)/2</f>
        <v>#VALUE!</v>
      </c>
      <c r="E43" s="5" t="e">
        <f>(A43-A42)*D43</f>
        <v>#VALUE!</v>
      </c>
      <c r="F43" s="6" t="e">
        <f t="shared" si="7"/>
        <v>#VALUE!</v>
      </c>
      <c r="I43" s="4">
        <v>7</v>
      </c>
      <c r="J43" s="4">
        <f>1.6+J9</f>
        <v>1.916000000000031</v>
      </c>
      <c r="K43" s="3">
        <v>3.5</v>
      </c>
      <c r="L43" s="4">
        <f>(J42+J43)/2</f>
        <v>1.116000000000031</v>
      </c>
      <c r="M43" s="5">
        <f>(I43-I42)*L43</f>
        <v>4.4640000000001239</v>
      </c>
      <c r="N43" s="6">
        <f t="shared" si="8"/>
        <v>15.624000000000434</v>
      </c>
    </row>
    <row r="44" spans="1:14" x14ac:dyDescent="0.3">
      <c r="A44" s="3">
        <v>10</v>
      </c>
      <c r="B44" s="4" t="s">
        <v>51</v>
      </c>
      <c r="C44" s="3">
        <v>3.3</v>
      </c>
      <c r="D44" s="4" t="e">
        <f>(B43+B44)/2</f>
        <v>#VALUE!</v>
      </c>
      <c r="E44" s="5" t="e">
        <f t="shared" ref="E44:E55" si="9">(A44-A43)*D44</f>
        <v>#VALUE!</v>
      </c>
      <c r="F44" s="6" t="e">
        <f t="shared" si="7"/>
        <v>#VALUE!</v>
      </c>
      <c r="I44" s="3">
        <v>10</v>
      </c>
      <c r="J44" s="3">
        <f>2.28+J9</f>
        <v>2.5960000000000307</v>
      </c>
      <c r="K44" s="3">
        <v>3.5</v>
      </c>
      <c r="L44" s="4">
        <f>(J43+J44)/2</f>
        <v>2.2560000000000309</v>
      </c>
      <c r="M44" s="5">
        <f t="shared" ref="M44:M51" si="10">(I44-I43)*L44</f>
        <v>6.7680000000000931</v>
      </c>
      <c r="N44" s="6">
        <f t="shared" si="8"/>
        <v>23.688000000000326</v>
      </c>
    </row>
    <row r="45" spans="1:14" x14ac:dyDescent="0.3">
      <c r="A45" s="3">
        <v>14</v>
      </c>
      <c r="B45" s="4" t="s">
        <v>51</v>
      </c>
      <c r="C45" s="3">
        <v>3.3</v>
      </c>
      <c r="D45" s="4" t="e">
        <f t="shared" ref="D45:D55" si="11">(B44+B45)/2</f>
        <v>#VALUE!</v>
      </c>
      <c r="E45" s="5" t="e">
        <f t="shared" si="9"/>
        <v>#VALUE!</v>
      </c>
      <c r="F45" s="6" t="e">
        <f t="shared" si="7"/>
        <v>#VALUE!</v>
      </c>
      <c r="I45" s="3">
        <v>13</v>
      </c>
      <c r="J45" s="3">
        <f>2.12+J9</f>
        <v>2.436000000000031</v>
      </c>
      <c r="K45" s="3">
        <v>3.5</v>
      </c>
      <c r="L45" s="4">
        <f t="shared" ref="L45:L51" si="12">(J44+J45)/2</f>
        <v>2.5160000000000311</v>
      </c>
      <c r="M45" s="5">
        <f t="shared" si="10"/>
        <v>7.5480000000000933</v>
      </c>
      <c r="N45" s="6">
        <f t="shared" si="8"/>
        <v>26.418000000000326</v>
      </c>
    </row>
    <row r="46" spans="1:14" x14ac:dyDescent="0.3">
      <c r="A46" s="3">
        <v>18</v>
      </c>
      <c r="B46" s="4" t="s">
        <v>51</v>
      </c>
      <c r="C46" s="3">
        <v>3.3</v>
      </c>
      <c r="D46" s="4" t="e">
        <f t="shared" si="11"/>
        <v>#VALUE!</v>
      </c>
      <c r="E46" s="5" t="e">
        <f t="shared" si="9"/>
        <v>#VALUE!</v>
      </c>
      <c r="F46" s="6" t="e">
        <f t="shared" si="7"/>
        <v>#VALUE!</v>
      </c>
      <c r="I46" s="3">
        <v>16</v>
      </c>
      <c r="J46" s="3">
        <f>1.6+J9</f>
        <v>1.916000000000031</v>
      </c>
      <c r="K46" s="3">
        <v>3.5</v>
      </c>
      <c r="L46" s="4">
        <f t="shared" si="12"/>
        <v>2.1760000000000312</v>
      </c>
      <c r="M46" s="5">
        <f t="shared" si="10"/>
        <v>6.5280000000000937</v>
      </c>
      <c r="N46" s="6">
        <f t="shared" si="8"/>
        <v>22.848000000000329</v>
      </c>
    </row>
    <row r="47" spans="1:14" x14ac:dyDescent="0.3">
      <c r="A47" s="3">
        <v>22</v>
      </c>
      <c r="B47" s="4" t="s">
        <v>51</v>
      </c>
      <c r="C47" s="3">
        <v>3.3</v>
      </c>
      <c r="D47" s="4" t="e">
        <f t="shared" si="11"/>
        <v>#VALUE!</v>
      </c>
      <c r="E47" s="5" t="e">
        <f t="shared" si="9"/>
        <v>#VALUE!</v>
      </c>
      <c r="F47" s="6" t="e">
        <f t="shared" si="7"/>
        <v>#VALUE!</v>
      </c>
      <c r="I47" s="3">
        <v>19</v>
      </c>
      <c r="J47" s="3">
        <f>1.5+J9</f>
        <v>1.8160000000000309</v>
      </c>
      <c r="K47" s="3">
        <v>3.5</v>
      </c>
      <c r="L47" s="4">
        <f t="shared" si="12"/>
        <v>1.866000000000031</v>
      </c>
      <c r="M47" s="5">
        <f t="shared" si="10"/>
        <v>5.5980000000000931</v>
      </c>
      <c r="N47" s="6">
        <f t="shared" si="8"/>
        <v>19.593000000000327</v>
      </c>
    </row>
    <row r="48" spans="1:14" x14ac:dyDescent="0.3">
      <c r="A48" s="3">
        <v>26</v>
      </c>
      <c r="B48" s="4" t="s">
        <v>51</v>
      </c>
      <c r="C48" s="3">
        <v>3.3</v>
      </c>
      <c r="D48" s="4" t="e">
        <f t="shared" si="11"/>
        <v>#VALUE!</v>
      </c>
      <c r="E48" s="5" t="e">
        <f t="shared" si="9"/>
        <v>#VALUE!</v>
      </c>
      <c r="F48" s="6" t="e">
        <f t="shared" si="7"/>
        <v>#VALUE!</v>
      </c>
      <c r="I48" s="3">
        <v>22</v>
      </c>
      <c r="J48" s="3">
        <f>1.5+J9</f>
        <v>1.8160000000000309</v>
      </c>
      <c r="K48" s="3">
        <v>3.5</v>
      </c>
      <c r="L48" s="4">
        <f t="shared" si="12"/>
        <v>1.8160000000000309</v>
      </c>
      <c r="M48" s="5">
        <f t="shared" si="10"/>
        <v>5.4480000000000928</v>
      </c>
      <c r="N48" s="6">
        <f t="shared" si="8"/>
        <v>19.068000000000325</v>
      </c>
    </row>
    <row r="49" spans="1:14" x14ac:dyDescent="0.3">
      <c r="A49" s="3">
        <v>30</v>
      </c>
      <c r="B49" s="4" t="s">
        <v>51</v>
      </c>
      <c r="C49" s="3">
        <v>3.3</v>
      </c>
      <c r="D49" s="4" t="e">
        <f t="shared" si="11"/>
        <v>#VALUE!</v>
      </c>
      <c r="E49" s="5" t="e">
        <f t="shared" si="9"/>
        <v>#VALUE!</v>
      </c>
      <c r="F49" s="6" t="e">
        <f t="shared" si="7"/>
        <v>#VALUE!</v>
      </c>
      <c r="I49" s="3">
        <v>25</v>
      </c>
      <c r="J49" s="3">
        <f>1.4+J9</f>
        <v>1.7160000000000308</v>
      </c>
      <c r="K49" s="3">
        <v>3.5</v>
      </c>
      <c r="L49" s="4">
        <f t="shared" si="12"/>
        <v>1.7660000000000309</v>
      </c>
      <c r="M49" s="5">
        <f t="shared" si="10"/>
        <v>5.2980000000000924</v>
      </c>
      <c r="N49" s="6">
        <f t="shared" si="8"/>
        <v>18.543000000000323</v>
      </c>
    </row>
    <row r="50" spans="1:14" x14ac:dyDescent="0.3">
      <c r="A50" s="3">
        <v>34</v>
      </c>
      <c r="B50" s="4" t="s">
        <v>51</v>
      </c>
      <c r="C50" s="3">
        <v>3.3</v>
      </c>
      <c r="D50" s="4" t="e">
        <f t="shared" si="11"/>
        <v>#VALUE!</v>
      </c>
      <c r="E50" s="5" t="e">
        <f t="shared" si="9"/>
        <v>#VALUE!</v>
      </c>
      <c r="F50" s="6" t="e">
        <f t="shared" si="7"/>
        <v>#VALUE!</v>
      </c>
      <c r="I50" s="3">
        <v>28</v>
      </c>
      <c r="J50" s="3">
        <f>1.1+J9</f>
        <v>1.416000000000031</v>
      </c>
      <c r="K50" s="3">
        <v>3.5</v>
      </c>
      <c r="L50" s="4">
        <f t="shared" si="12"/>
        <v>1.5660000000000309</v>
      </c>
      <c r="M50" s="5">
        <f t="shared" si="10"/>
        <v>4.6980000000000928</v>
      </c>
      <c r="N50" s="6">
        <f t="shared" si="8"/>
        <v>16.443000000000325</v>
      </c>
    </row>
    <row r="51" spans="1:14" x14ac:dyDescent="0.3">
      <c r="A51" s="3">
        <v>38</v>
      </c>
      <c r="B51" s="4" t="s">
        <v>51</v>
      </c>
      <c r="C51" s="3">
        <v>3.3</v>
      </c>
      <c r="D51" s="4" t="e">
        <f t="shared" si="11"/>
        <v>#VALUE!</v>
      </c>
      <c r="E51" s="5" t="e">
        <f t="shared" si="9"/>
        <v>#VALUE!</v>
      </c>
      <c r="F51" s="6" t="e">
        <f t="shared" si="7"/>
        <v>#VALUE!</v>
      </c>
      <c r="I51" s="3">
        <v>31</v>
      </c>
      <c r="J51" s="3">
        <f>0.4+J9</f>
        <v>0.71600000000003095</v>
      </c>
      <c r="K51" s="3">
        <v>3.5</v>
      </c>
      <c r="L51" s="4">
        <f t="shared" si="12"/>
        <v>1.0660000000000309</v>
      </c>
      <c r="M51" s="5">
        <f t="shared" si="10"/>
        <v>3.1980000000000928</v>
      </c>
      <c r="N51" s="6">
        <f t="shared" si="8"/>
        <v>11.193000000000325</v>
      </c>
    </row>
    <row r="52" spans="1:14" x14ac:dyDescent="0.3">
      <c r="A52" s="3">
        <v>42</v>
      </c>
      <c r="B52" s="4" t="s">
        <v>51</v>
      </c>
      <c r="C52" s="3">
        <v>3.3</v>
      </c>
      <c r="D52" s="4" t="e">
        <f t="shared" si="11"/>
        <v>#VALUE!</v>
      </c>
      <c r="E52" s="5" t="e">
        <f t="shared" si="9"/>
        <v>#VALUE!</v>
      </c>
      <c r="F52" s="6" t="e">
        <f t="shared" si="7"/>
        <v>#VALUE!</v>
      </c>
      <c r="I52" s="3"/>
      <c r="J52" s="3"/>
      <c r="K52" s="3"/>
      <c r="L52" s="4"/>
      <c r="M52" t="s">
        <v>13</v>
      </c>
      <c r="N52" s="6">
        <f>SUM(N42:N51)</f>
        <v>175.07700000000321</v>
      </c>
    </row>
    <row r="53" spans="1:14" x14ac:dyDescent="0.3">
      <c r="A53" s="3">
        <v>46</v>
      </c>
      <c r="B53" s="4" t="s">
        <v>51</v>
      </c>
      <c r="C53" s="3">
        <v>3.3</v>
      </c>
      <c r="D53" s="4" t="e">
        <f t="shared" si="11"/>
        <v>#VALUE!</v>
      </c>
      <c r="E53" s="5" t="e">
        <f t="shared" si="9"/>
        <v>#VALUE!</v>
      </c>
      <c r="F53" s="6" t="e">
        <f t="shared" si="7"/>
        <v>#VALUE!</v>
      </c>
      <c r="I53" s="3"/>
      <c r="J53" s="3"/>
      <c r="K53" s="3"/>
      <c r="L53" s="4"/>
      <c r="M53" t="s">
        <v>14</v>
      </c>
      <c r="N53">
        <f>D9</f>
        <v>73</v>
      </c>
    </row>
    <row r="54" spans="1:14" x14ac:dyDescent="0.3">
      <c r="A54" s="3">
        <v>50</v>
      </c>
      <c r="B54" s="4" t="s">
        <v>51</v>
      </c>
      <c r="C54" s="3">
        <v>3.3</v>
      </c>
      <c r="D54" s="4" t="e">
        <f t="shared" si="11"/>
        <v>#VALUE!</v>
      </c>
      <c r="E54" s="5" t="e">
        <f t="shared" si="9"/>
        <v>#VALUE!</v>
      </c>
      <c r="F54" s="6" t="e">
        <f t="shared" si="7"/>
        <v>#VALUE!</v>
      </c>
      <c r="I54" s="3"/>
      <c r="J54" s="3"/>
      <c r="K54" s="3"/>
      <c r="L54" s="4"/>
      <c r="M54" t="s">
        <v>15</v>
      </c>
      <c r="N54">
        <f>E9</f>
        <v>65.3</v>
      </c>
    </row>
    <row r="55" spans="1:14" x14ac:dyDescent="0.3">
      <c r="A55" s="3">
        <v>54</v>
      </c>
      <c r="B55" s="4" t="s">
        <v>51</v>
      </c>
      <c r="C55" s="3">
        <v>3.3</v>
      </c>
      <c r="D55" s="4" t="e">
        <f t="shared" si="11"/>
        <v>#VALUE!</v>
      </c>
      <c r="E55" s="5" t="e">
        <f t="shared" si="9"/>
        <v>#VALUE!</v>
      </c>
      <c r="F55" s="6" t="e">
        <f t="shared" si="7"/>
        <v>#VALUE!</v>
      </c>
      <c r="I55" s="3"/>
      <c r="J55" s="3"/>
      <c r="K55" s="3"/>
      <c r="L55" s="4"/>
    </row>
    <row r="56" spans="1:14" x14ac:dyDescent="0.3">
      <c r="E56" t="s">
        <v>13</v>
      </c>
      <c r="F56" s="6" t="s">
        <v>52</v>
      </c>
      <c r="N56" s="6"/>
    </row>
    <row r="57" spans="1:14" x14ac:dyDescent="0.3">
      <c r="E57" t="s">
        <v>14</v>
      </c>
      <c r="F57">
        <f>D8</f>
        <v>76.2</v>
      </c>
    </row>
    <row r="58" spans="1:14" x14ac:dyDescent="0.3">
      <c r="E58" t="s">
        <v>15</v>
      </c>
      <c r="F58">
        <f>E8</f>
        <v>68.5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81</v>
      </c>
      <c r="C61" s="11"/>
      <c r="D61" s="11"/>
      <c r="E61" s="11"/>
      <c r="F61" s="11"/>
      <c r="I61" s="3"/>
      <c r="J61" s="11" t="s">
        <v>82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x14ac:dyDescent="0.3">
      <c r="A64" s="4">
        <v>2</v>
      </c>
      <c r="B64" s="4">
        <f>0.7+J10</f>
        <v>0.92969999999997976</v>
      </c>
      <c r="C64" s="3">
        <v>0.1</v>
      </c>
      <c r="D64" s="4">
        <f>(0+B64)/2</f>
        <v>0.46484999999998988</v>
      </c>
      <c r="E64" s="5">
        <f>(A64-0)*D64</f>
        <v>0.92969999999997976</v>
      </c>
      <c r="F64" s="6">
        <f t="shared" ref="F64:F74" si="13">C64*E64</f>
        <v>9.2969999999997985E-2</v>
      </c>
      <c r="I64" s="4">
        <v>5</v>
      </c>
      <c r="J64" s="4">
        <f>0+J11</f>
        <v>0.27069999999991978</v>
      </c>
      <c r="K64" s="4">
        <v>0</v>
      </c>
      <c r="L64" s="4">
        <f>(0+J64)/2</f>
        <v>0.13534999999995989</v>
      </c>
      <c r="M64" s="5">
        <f>(I64-0)*L64</f>
        <v>0.67674999999979946</v>
      </c>
      <c r="N64" s="6">
        <f t="shared" ref="N64:N72" si="14">K64*M64</f>
        <v>0</v>
      </c>
    </row>
    <row r="65" spans="1:14" x14ac:dyDescent="0.3">
      <c r="A65" s="4">
        <v>4</v>
      </c>
      <c r="B65" s="4">
        <f>0.75+J10</f>
        <v>0.97969999999997981</v>
      </c>
      <c r="C65" s="3">
        <v>0.1</v>
      </c>
      <c r="D65" s="4">
        <f>(B64+B65)/2</f>
        <v>0.95469999999997979</v>
      </c>
      <c r="E65" s="5">
        <f>(A65-A64)*D65</f>
        <v>1.9093999999999596</v>
      </c>
      <c r="F65" s="6">
        <f t="shared" si="13"/>
        <v>0.19093999999999597</v>
      </c>
      <c r="I65" s="4">
        <v>7</v>
      </c>
      <c r="J65" s="4">
        <f>0.74+J11</f>
        <v>1.0106999999999198</v>
      </c>
      <c r="K65" s="4">
        <v>0</v>
      </c>
      <c r="L65" s="4">
        <f>(J64+J65)/2</f>
        <v>0.64069999999991978</v>
      </c>
      <c r="M65" s="5">
        <f>(I65-I64)*L65</f>
        <v>1.2813999999998396</v>
      </c>
      <c r="N65" s="6">
        <f t="shared" si="14"/>
        <v>0</v>
      </c>
    </row>
    <row r="66" spans="1:14" x14ac:dyDescent="0.3">
      <c r="A66" s="3">
        <v>6</v>
      </c>
      <c r="B66" s="3">
        <f>1.1+J10</f>
        <v>1.3296999999999799</v>
      </c>
      <c r="C66" s="3">
        <v>0.1</v>
      </c>
      <c r="D66" s="4">
        <f>(B65+B66)/2</f>
        <v>1.1546999999999799</v>
      </c>
      <c r="E66" s="5">
        <f t="shared" ref="E66:E74" si="15">(A66-A65)*D66</f>
        <v>2.3093999999999597</v>
      </c>
      <c r="F66" s="6">
        <f t="shared" si="13"/>
        <v>0.23093999999999598</v>
      </c>
      <c r="I66" s="3">
        <v>9</v>
      </c>
      <c r="J66" s="3">
        <f>1.24+J11</f>
        <v>1.5106999999999198</v>
      </c>
      <c r="K66" s="4">
        <v>0</v>
      </c>
      <c r="L66" s="4">
        <f>(J65+J66)/2</f>
        <v>1.2606999999999198</v>
      </c>
      <c r="M66" s="5">
        <f t="shared" ref="M66:M72" si="16">(I66-I65)*L66</f>
        <v>2.5213999999998395</v>
      </c>
      <c r="N66" s="6">
        <f t="shared" si="14"/>
        <v>0</v>
      </c>
    </row>
    <row r="67" spans="1:14" x14ac:dyDescent="0.3">
      <c r="A67" s="3">
        <v>8</v>
      </c>
      <c r="B67" s="3">
        <f>0.9+J10</f>
        <v>1.1296999999999797</v>
      </c>
      <c r="C67" s="3">
        <v>0.1</v>
      </c>
      <c r="D67" s="4">
        <f t="shared" ref="D67:D74" si="17">(B66+B67)/2</f>
        <v>1.2296999999999798</v>
      </c>
      <c r="E67" s="5">
        <f t="shared" si="15"/>
        <v>2.4593999999999596</v>
      </c>
      <c r="F67" s="6">
        <f t="shared" si="13"/>
        <v>0.24593999999999597</v>
      </c>
      <c r="I67" s="3">
        <v>11</v>
      </c>
      <c r="J67" s="3">
        <f>1.38+J11</f>
        <v>1.6506999999999197</v>
      </c>
      <c r="K67" s="4">
        <v>0</v>
      </c>
      <c r="L67" s="4">
        <f t="shared" ref="L67:L72" si="18">(J66+J67)/2</f>
        <v>1.5806999999999198</v>
      </c>
      <c r="M67" s="5">
        <f t="shared" si="16"/>
        <v>3.1613999999998397</v>
      </c>
      <c r="N67" s="6">
        <f t="shared" si="14"/>
        <v>0</v>
      </c>
    </row>
    <row r="68" spans="1:14" x14ac:dyDescent="0.3">
      <c r="A68" s="3">
        <v>10</v>
      </c>
      <c r="B68" s="3">
        <f>0.76+J10</f>
        <v>0.98969999999997982</v>
      </c>
      <c r="C68" s="3">
        <v>0.1</v>
      </c>
      <c r="D68" s="4">
        <f t="shared" si="17"/>
        <v>1.0596999999999799</v>
      </c>
      <c r="E68" s="5">
        <f t="shared" si="15"/>
        <v>2.1193999999999598</v>
      </c>
      <c r="F68" s="6">
        <f t="shared" si="13"/>
        <v>0.21193999999999599</v>
      </c>
      <c r="I68" s="3">
        <v>13</v>
      </c>
      <c r="J68" s="3">
        <f>1.36+J11</f>
        <v>1.6306999999999199</v>
      </c>
      <c r="K68" s="4">
        <v>0</v>
      </c>
      <c r="L68" s="4">
        <f t="shared" si="18"/>
        <v>1.6406999999999199</v>
      </c>
      <c r="M68" s="5">
        <f t="shared" si="16"/>
        <v>3.2813999999998398</v>
      </c>
      <c r="N68" s="6">
        <f t="shared" si="14"/>
        <v>0</v>
      </c>
    </row>
    <row r="69" spans="1:14" x14ac:dyDescent="0.3">
      <c r="A69" s="3">
        <v>12</v>
      </c>
      <c r="B69" s="3">
        <f>0.5+J10</f>
        <v>0.72969999999997981</v>
      </c>
      <c r="C69" s="3">
        <v>0.1</v>
      </c>
      <c r="D69" s="4">
        <f t="shared" si="17"/>
        <v>0.85969999999997981</v>
      </c>
      <c r="E69" s="5">
        <f t="shared" si="15"/>
        <v>1.7193999999999596</v>
      </c>
      <c r="F69" s="6">
        <f t="shared" si="13"/>
        <v>0.17193999999999598</v>
      </c>
      <c r="I69" s="3">
        <v>15</v>
      </c>
      <c r="J69" s="3">
        <f>1.36+J11</f>
        <v>1.6306999999999199</v>
      </c>
      <c r="K69" s="4">
        <v>0</v>
      </c>
      <c r="L69" s="4">
        <f t="shared" si="18"/>
        <v>1.6306999999999199</v>
      </c>
      <c r="M69" s="5">
        <f t="shared" si="16"/>
        <v>3.2613999999998398</v>
      </c>
      <c r="N69" s="6">
        <f t="shared" si="14"/>
        <v>0</v>
      </c>
    </row>
    <row r="70" spans="1:14" x14ac:dyDescent="0.3">
      <c r="A70" s="3">
        <v>14</v>
      </c>
      <c r="B70" s="3">
        <f>0.5+J10</f>
        <v>0.72969999999997981</v>
      </c>
      <c r="C70" s="3">
        <v>0.1</v>
      </c>
      <c r="D70" s="4">
        <f t="shared" si="17"/>
        <v>0.72969999999997981</v>
      </c>
      <c r="E70" s="5">
        <f t="shared" si="15"/>
        <v>1.4593999999999596</v>
      </c>
      <c r="F70" s="6">
        <f t="shared" si="13"/>
        <v>0.14593999999999596</v>
      </c>
      <c r="I70" s="3">
        <v>17</v>
      </c>
      <c r="J70" s="3">
        <f>1.32+J11</f>
        <v>1.5906999999999198</v>
      </c>
      <c r="K70" s="4">
        <v>0</v>
      </c>
      <c r="L70" s="4">
        <f t="shared" si="18"/>
        <v>1.6106999999999199</v>
      </c>
      <c r="M70" s="5">
        <f t="shared" si="16"/>
        <v>3.2213999999998397</v>
      </c>
      <c r="N70" s="6">
        <f t="shared" si="14"/>
        <v>0</v>
      </c>
    </row>
    <row r="71" spans="1:14" x14ac:dyDescent="0.3">
      <c r="A71" s="3">
        <v>16</v>
      </c>
      <c r="B71" s="3">
        <f>0.36+J10</f>
        <v>0.5896999999999798</v>
      </c>
      <c r="C71" s="3">
        <v>0.1</v>
      </c>
      <c r="D71" s="4">
        <f t="shared" si="17"/>
        <v>0.65969999999997975</v>
      </c>
      <c r="E71" s="5">
        <f t="shared" si="15"/>
        <v>1.3193999999999595</v>
      </c>
      <c r="F71" s="6">
        <f t="shared" si="13"/>
        <v>0.13193999999999595</v>
      </c>
      <c r="I71" s="3">
        <v>19</v>
      </c>
      <c r="J71" s="3">
        <f>0.52+J11</f>
        <v>0.7906999999999198</v>
      </c>
      <c r="K71" s="4">
        <v>0</v>
      </c>
      <c r="L71" s="4">
        <f t="shared" si="18"/>
        <v>1.1906999999999197</v>
      </c>
      <c r="M71" s="5">
        <f t="shared" si="16"/>
        <v>2.3813999999998394</v>
      </c>
      <c r="N71" s="6">
        <f t="shared" si="14"/>
        <v>0</v>
      </c>
    </row>
    <row r="72" spans="1:14" x14ac:dyDescent="0.3">
      <c r="A72" s="3">
        <v>18</v>
      </c>
      <c r="B72" s="3">
        <f>0.42+J10</f>
        <v>0.64969999999997974</v>
      </c>
      <c r="C72" s="3">
        <v>0.1</v>
      </c>
      <c r="D72" s="4">
        <f t="shared" si="17"/>
        <v>0.61969999999997971</v>
      </c>
      <c r="E72" s="5">
        <f t="shared" si="15"/>
        <v>1.2393999999999594</v>
      </c>
      <c r="F72" s="6">
        <f t="shared" si="13"/>
        <v>0.12393999999999594</v>
      </c>
      <c r="I72" s="3">
        <v>20.5</v>
      </c>
      <c r="J72" s="3">
        <f>0+J11</f>
        <v>0.27069999999991978</v>
      </c>
      <c r="K72" s="4">
        <v>0</v>
      </c>
      <c r="L72" s="4">
        <f t="shared" si="18"/>
        <v>0.53069999999991979</v>
      </c>
      <c r="M72" s="5">
        <f t="shared" si="16"/>
        <v>0.79604999999987969</v>
      </c>
      <c r="N72" s="6">
        <f t="shared" si="14"/>
        <v>0</v>
      </c>
    </row>
    <row r="73" spans="1:14" x14ac:dyDescent="0.3">
      <c r="A73" s="3">
        <v>20</v>
      </c>
      <c r="B73" s="3">
        <f>0.26+J10</f>
        <v>0.48969999999997982</v>
      </c>
      <c r="C73" s="3">
        <v>0.1</v>
      </c>
      <c r="D73" s="4">
        <f t="shared" si="17"/>
        <v>0.56969999999997978</v>
      </c>
      <c r="E73" s="5">
        <f t="shared" si="15"/>
        <v>1.1393999999999596</v>
      </c>
      <c r="F73" s="6">
        <f t="shared" si="13"/>
        <v>0.11393999999999596</v>
      </c>
      <c r="I73" s="3"/>
      <c r="J73" s="3"/>
      <c r="K73" s="3"/>
      <c r="L73" s="4"/>
      <c r="M73" t="s">
        <v>13</v>
      </c>
      <c r="N73" s="6">
        <f>SUM(N64:N72)</f>
        <v>0</v>
      </c>
    </row>
    <row r="74" spans="1:14" x14ac:dyDescent="0.3">
      <c r="A74" s="3">
        <v>22</v>
      </c>
      <c r="B74" s="3">
        <f>0+J10</f>
        <v>0.22969999999997981</v>
      </c>
      <c r="C74" s="3">
        <v>0.1</v>
      </c>
      <c r="D74" s="4">
        <f t="shared" si="17"/>
        <v>0.35969999999997981</v>
      </c>
      <c r="E74" s="5">
        <f t="shared" si="15"/>
        <v>0.71939999999995963</v>
      </c>
      <c r="F74" s="6">
        <f t="shared" si="13"/>
        <v>7.1939999999995966E-2</v>
      </c>
      <c r="I74" s="3"/>
      <c r="J74" s="3"/>
      <c r="K74" s="3"/>
      <c r="L74" s="4"/>
      <c r="M74" t="s">
        <v>14</v>
      </c>
      <c r="N74">
        <f>D11</f>
        <v>82</v>
      </c>
    </row>
    <row r="75" spans="1:14" x14ac:dyDescent="0.3">
      <c r="C75" s="3"/>
      <c r="E75" t="s">
        <v>13</v>
      </c>
      <c r="F75" s="6">
        <f>SUM(F64:F74)</f>
        <v>1.7323699999999576</v>
      </c>
      <c r="M75" t="s">
        <v>15</v>
      </c>
      <c r="N75">
        <f>E11</f>
        <v>73.900000000000006</v>
      </c>
    </row>
    <row r="76" spans="1:14" x14ac:dyDescent="0.3">
      <c r="E76" t="s">
        <v>14</v>
      </c>
      <c r="F76">
        <f>D10</f>
        <v>72.2</v>
      </c>
    </row>
    <row r="77" spans="1:14" x14ac:dyDescent="0.3">
      <c r="E77" t="s">
        <v>15</v>
      </c>
      <c r="F77">
        <f>E10</f>
        <v>69.400000000000006</v>
      </c>
    </row>
  </sheetData>
  <mergeCells count="13">
    <mergeCell ref="B39:F39"/>
    <mergeCell ref="J39:N39"/>
    <mergeCell ref="B60:F60"/>
    <mergeCell ref="J60:N60"/>
    <mergeCell ref="B61:F61"/>
    <mergeCell ref="J61:N61"/>
    <mergeCell ref="B38:F38"/>
    <mergeCell ref="J38:N38"/>
    <mergeCell ref="D1:K1"/>
    <mergeCell ref="D2:K2"/>
    <mergeCell ref="J14:N14"/>
    <mergeCell ref="B15:F15"/>
    <mergeCell ref="J15:N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09C7-FA21-4E85-BA6C-A5D24AA8BA65}">
  <dimension ref="A1:N77"/>
  <sheetViews>
    <sheetView topLeftCell="A37" workbookViewId="0">
      <selection activeCell="J42" sqref="J42:N51"/>
    </sheetView>
  </sheetViews>
  <sheetFormatPr defaultRowHeight="14.4" x14ac:dyDescent="0.3"/>
  <cols>
    <col min="2" max="2" width="11.21875" customWidth="1"/>
    <col min="8" max="8" width="12.21875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83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72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4" t="s">
        <v>84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0.36458333333333331</v>
      </c>
      <c r="D6" s="3">
        <v>72.099999999999994</v>
      </c>
      <c r="E6" s="3">
        <v>65</v>
      </c>
      <c r="F6" s="3">
        <v>0</v>
      </c>
      <c r="H6" s="3">
        <v>681.9751</v>
      </c>
      <c r="I6" s="3">
        <v>681.95180000000005</v>
      </c>
      <c r="J6" s="3">
        <f>I6-H6</f>
        <v>-2.329999999994925E-2</v>
      </c>
    </row>
    <row r="7" spans="1:14" s="3" customFormat="1" x14ac:dyDescent="0.3">
      <c r="B7" s="3" t="s">
        <v>2</v>
      </c>
      <c r="C7" s="8">
        <v>0.40972222222222227</v>
      </c>
      <c r="D7" s="3">
        <v>74</v>
      </c>
      <c r="E7" s="3">
        <v>65.599999999999994</v>
      </c>
      <c r="F7" s="3">
        <v>3</v>
      </c>
      <c r="H7" s="3">
        <v>713.72400000000005</v>
      </c>
      <c r="I7" s="3">
        <v>713.62519999999995</v>
      </c>
      <c r="J7" s="3">
        <f t="shared" ref="J7:J11" si="0">I7-H7</f>
        <v>-9.8800000000096588E-2</v>
      </c>
    </row>
    <row r="8" spans="1:14" s="3" customFormat="1" x14ac:dyDescent="0.3">
      <c r="B8" s="3" t="s">
        <v>46</v>
      </c>
      <c r="C8" s="8">
        <v>0.4513888888888889</v>
      </c>
      <c r="D8" s="3">
        <v>79</v>
      </c>
      <c r="E8" s="3">
        <v>65.599999999999994</v>
      </c>
      <c r="F8" s="3">
        <v>0.5</v>
      </c>
      <c r="H8" s="3">
        <v>727.48360000000002</v>
      </c>
      <c r="I8" s="3" t="s">
        <v>59</v>
      </c>
    </row>
    <row r="9" spans="1:14" s="3" customFormat="1" x14ac:dyDescent="0.3">
      <c r="B9" s="3" t="s">
        <v>42</v>
      </c>
      <c r="C9" s="8">
        <v>0.47222222222222227</v>
      </c>
      <c r="D9" s="3">
        <v>81</v>
      </c>
      <c r="E9" s="3">
        <v>67.400000000000006</v>
      </c>
      <c r="F9" s="3">
        <v>1.7</v>
      </c>
      <c r="H9" s="3">
        <v>772.54899999999998</v>
      </c>
      <c r="I9" s="3">
        <v>772.39739999999995</v>
      </c>
      <c r="J9" s="3">
        <f t="shared" si="0"/>
        <v>-0.15160000000003038</v>
      </c>
    </row>
    <row r="10" spans="1:14" s="3" customFormat="1" x14ac:dyDescent="0.3">
      <c r="B10" s="3" t="s">
        <v>43</v>
      </c>
      <c r="C10" s="8">
        <v>0.48958333333333331</v>
      </c>
      <c r="D10" s="3">
        <v>81</v>
      </c>
      <c r="E10" s="3">
        <v>66</v>
      </c>
      <c r="F10" s="3">
        <v>0</v>
      </c>
      <c r="H10" s="3">
        <v>943.60599999999999</v>
      </c>
      <c r="I10" s="3">
        <v>943.37710000000004</v>
      </c>
      <c r="J10" s="3">
        <f t="shared" si="0"/>
        <v>-0.22889999999995325</v>
      </c>
    </row>
    <row r="11" spans="1:14" s="3" customFormat="1" x14ac:dyDescent="0.3">
      <c r="B11" s="3" t="s">
        <v>44</v>
      </c>
      <c r="C11" s="8">
        <v>4.1666666666666664E-2</v>
      </c>
      <c r="D11" s="3">
        <v>84</v>
      </c>
      <c r="E11" s="3">
        <v>71</v>
      </c>
      <c r="F11" s="3">
        <v>0</v>
      </c>
      <c r="H11" s="3">
        <v>711.60440000000006</v>
      </c>
      <c r="I11" s="3">
        <v>711.57100000000003</v>
      </c>
      <c r="J11" s="3">
        <f t="shared" si="0"/>
        <v>-3.340000000002874E-2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85</v>
      </c>
      <c r="C15" s="11"/>
      <c r="D15" s="11"/>
      <c r="E15" s="11"/>
      <c r="F15" s="11"/>
      <c r="I15" s="3"/>
      <c r="J15" s="11" t="s">
        <v>86</v>
      </c>
      <c r="K15" s="11"/>
      <c r="L15" s="11"/>
      <c r="M15" s="11"/>
      <c r="N15" s="11"/>
    </row>
    <row r="16" spans="1:14" x14ac:dyDescent="0.3">
      <c r="A16" s="3"/>
      <c r="C16" t="s">
        <v>5</v>
      </c>
      <c r="F16">
        <f>H6</f>
        <v>681.9751</v>
      </c>
      <c r="I16" s="3"/>
      <c r="K16" t="s">
        <v>6</v>
      </c>
      <c r="N16">
        <v>713.73400000000004</v>
      </c>
    </row>
    <row r="17" spans="1:14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4" x14ac:dyDescent="0.3">
      <c r="A18" s="4">
        <v>1.5</v>
      </c>
      <c r="B18" s="4">
        <v>0</v>
      </c>
      <c r="C18" s="4">
        <f>F6</f>
        <v>0</v>
      </c>
      <c r="D18" s="4">
        <v>0</v>
      </c>
      <c r="E18" s="4"/>
      <c r="F18" s="4"/>
      <c r="I18" s="4">
        <v>2</v>
      </c>
      <c r="J18" s="4">
        <v>0</v>
      </c>
      <c r="K18" s="4">
        <f>F7</f>
        <v>3</v>
      </c>
      <c r="L18" s="4">
        <v>0</v>
      </c>
      <c r="M18" s="4"/>
      <c r="N18" s="4"/>
    </row>
    <row r="19" spans="1:14" x14ac:dyDescent="0.3">
      <c r="A19" s="4">
        <v>2.5</v>
      </c>
      <c r="B19" s="4">
        <f>0.78+J6</f>
        <v>0.75670000000005078</v>
      </c>
      <c r="C19" s="4">
        <f>F6</f>
        <v>0</v>
      </c>
      <c r="D19" s="4">
        <f>(B18+B19)/2</f>
        <v>0.37835000000002539</v>
      </c>
      <c r="E19" s="5">
        <f>(A19-A18)*D19</f>
        <v>0.37835000000002539</v>
      </c>
      <c r="F19" s="6">
        <f t="shared" ref="F19:F28" si="1">C19*E19</f>
        <v>0</v>
      </c>
      <c r="I19" s="4">
        <v>4</v>
      </c>
      <c r="J19" s="4">
        <f>0.38+J7</f>
        <v>0.28119999999990342</v>
      </c>
      <c r="K19" s="4">
        <f>F7</f>
        <v>3</v>
      </c>
      <c r="L19" s="4">
        <f>(J18+J19)/2</f>
        <v>0.14059999999995171</v>
      </c>
      <c r="M19" s="5">
        <f>(I19-I18)*L19</f>
        <v>0.28119999999990342</v>
      </c>
      <c r="N19" s="6">
        <f t="shared" ref="N19:N33" si="2">K19*M19</f>
        <v>0.84359999999971025</v>
      </c>
    </row>
    <row r="20" spans="1:14" x14ac:dyDescent="0.3">
      <c r="A20" s="3">
        <v>3.5</v>
      </c>
      <c r="B20" s="3">
        <f>0.9+J6</f>
        <v>0.87670000000005077</v>
      </c>
      <c r="C20" s="4">
        <f>F6</f>
        <v>0</v>
      </c>
      <c r="D20" s="4">
        <f>(B19+B20)/2</f>
        <v>0.81670000000005083</v>
      </c>
      <c r="E20" s="5">
        <f>(A20-A19)*D20</f>
        <v>0.81670000000005083</v>
      </c>
      <c r="F20" s="6">
        <f t="shared" si="1"/>
        <v>0</v>
      </c>
      <c r="I20" s="3">
        <v>6</v>
      </c>
      <c r="J20" s="3">
        <f>0.64+J7</f>
        <v>0.54119999999990342</v>
      </c>
      <c r="K20" s="4">
        <f>F7</f>
        <v>3</v>
      </c>
      <c r="L20" s="4">
        <f>(J19+J20)/2</f>
        <v>0.41119999999990342</v>
      </c>
      <c r="M20" s="5">
        <f t="shared" ref="M20:M33" si="3">(I20-I19)*L20</f>
        <v>0.82239999999980684</v>
      </c>
      <c r="N20" s="6">
        <f t="shared" si="2"/>
        <v>2.4671999999994205</v>
      </c>
    </row>
    <row r="21" spans="1:14" x14ac:dyDescent="0.3">
      <c r="A21" s="3">
        <v>4.5</v>
      </c>
      <c r="B21" s="3">
        <f>0.82+J6</f>
        <v>0.7967000000000507</v>
      </c>
      <c r="C21" s="4">
        <f>F6</f>
        <v>0</v>
      </c>
      <c r="D21" s="4">
        <f>(B20+B21)/2</f>
        <v>0.83670000000005074</v>
      </c>
      <c r="E21" s="5">
        <f t="shared" ref="E21:E28" si="4">(A21-A20)*D21</f>
        <v>0.83670000000005074</v>
      </c>
      <c r="F21" s="6">
        <f t="shared" si="1"/>
        <v>0</v>
      </c>
      <c r="I21" s="3">
        <v>8</v>
      </c>
      <c r="J21" s="3">
        <f>0.58+J7</f>
        <v>0.48119999999990337</v>
      </c>
      <c r="K21" s="3">
        <f>F7</f>
        <v>3</v>
      </c>
      <c r="L21" s="4">
        <f t="shared" ref="L21:L33" si="5">(J20+J21)/2</f>
        <v>0.5111999999999034</v>
      </c>
      <c r="M21" s="5">
        <f t="shared" si="3"/>
        <v>1.0223999999998068</v>
      </c>
      <c r="N21" s="6">
        <f t="shared" si="2"/>
        <v>3.0671999999994206</v>
      </c>
    </row>
    <row r="22" spans="1:14" x14ac:dyDescent="0.3">
      <c r="A22" s="3">
        <v>5.5</v>
      </c>
      <c r="B22" s="3">
        <f>1+J6</f>
        <v>0.97670000000005075</v>
      </c>
      <c r="C22" s="4">
        <f>F6</f>
        <v>0</v>
      </c>
      <c r="D22" s="4">
        <f t="shared" ref="D22:D28" si="6">(B21+B22)/2</f>
        <v>0.88670000000005067</v>
      </c>
      <c r="E22" s="5">
        <f t="shared" si="4"/>
        <v>0.88670000000005067</v>
      </c>
      <c r="F22" s="6">
        <f t="shared" si="1"/>
        <v>0</v>
      </c>
      <c r="I22" s="3">
        <v>10</v>
      </c>
      <c r="J22" s="3">
        <f>0.4+J7</f>
        <v>0.30119999999990343</v>
      </c>
      <c r="K22" s="3">
        <f>F7</f>
        <v>3</v>
      </c>
      <c r="L22" s="4">
        <f t="shared" si="5"/>
        <v>0.3911999999999034</v>
      </c>
      <c r="M22" s="5">
        <f t="shared" si="3"/>
        <v>0.78239999999980681</v>
      </c>
      <c r="N22" s="6">
        <f t="shared" si="2"/>
        <v>2.3471999999994204</v>
      </c>
    </row>
    <row r="23" spans="1:14" x14ac:dyDescent="0.3">
      <c r="A23" s="3">
        <v>6.5</v>
      </c>
      <c r="B23" s="3">
        <f>1.01+J6</f>
        <v>0.98670000000005076</v>
      </c>
      <c r="C23" s="4">
        <f>F6</f>
        <v>0</v>
      </c>
      <c r="D23" s="4">
        <f t="shared" si="6"/>
        <v>0.98170000000005075</v>
      </c>
      <c r="E23" s="5">
        <f t="shared" si="4"/>
        <v>0.98170000000005075</v>
      </c>
      <c r="F23" s="6">
        <f t="shared" si="1"/>
        <v>0</v>
      </c>
      <c r="I23" s="3">
        <v>12</v>
      </c>
      <c r="J23" s="3">
        <f>0.8+J7</f>
        <v>0.70119999999990346</v>
      </c>
      <c r="K23" s="3">
        <f>F7</f>
        <v>3</v>
      </c>
      <c r="L23" s="4">
        <f t="shared" si="5"/>
        <v>0.5011999999999035</v>
      </c>
      <c r="M23" s="5">
        <f t="shared" si="3"/>
        <v>1.002399999999807</v>
      </c>
      <c r="N23" s="6">
        <f t="shared" si="2"/>
        <v>3.007199999999421</v>
      </c>
    </row>
    <row r="24" spans="1:14" x14ac:dyDescent="0.3">
      <c r="A24" s="3">
        <v>7.5</v>
      </c>
      <c r="B24" s="3">
        <f>1.22+J6</f>
        <v>1.1967000000000507</v>
      </c>
      <c r="C24" s="4">
        <f>F6</f>
        <v>0</v>
      </c>
      <c r="D24" s="4">
        <f t="shared" si="6"/>
        <v>1.0917000000000507</v>
      </c>
      <c r="E24" s="5">
        <f t="shared" si="4"/>
        <v>1.0917000000000507</v>
      </c>
      <c r="F24" s="6">
        <f t="shared" si="1"/>
        <v>0</v>
      </c>
      <c r="I24" s="3">
        <v>14</v>
      </c>
      <c r="J24" s="3">
        <f>0.7+J7</f>
        <v>0.60119999999990337</v>
      </c>
      <c r="K24" s="3">
        <f>F7</f>
        <v>3</v>
      </c>
      <c r="L24" s="4">
        <f t="shared" si="5"/>
        <v>0.65119999999990341</v>
      </c>
      <c r="M24" s="5">
        <f t="shared" si="3"/>
        <v>1.3023999999998068</v>
      </c>
      <c r="N24" s="6">
        <f t="shared" si="2"/>
        <v>3.9071999999994205</v>
      </c>
    </row>
    <row r="25" spans="1:14" x14ac:dyDescent="0.3">
      <c r="A25" s="3">
        <v>8.5</v>
      </c>
      <c r="B25" s="3">
        <f>0.98+J6</f>
        <v>0.95670000000005073</v>
      </c>
      <c r="C25" s="4">
        <f>F6</f>
        <v>0</v>
      </c>
      <c r="D25" s="4">
        <f t="shared" si="6"/>
        <v>1.0767000000000508</v>
      </c>
      <c r="E25" s="5">
        <f t="shared" si="4"/>
        <v>1.0767000000000508</v>
      </c>
      <c r="F25" s="6">
        <f t="shared" si="1"/>
        <v>0</v>
      </c>
      <c r="I25" s="3">
        <v>16</v>
      </c>
      <c r="J25" s="3">
        <f>1+J7</f>
        <v>0.90119999999990341</v>
      </c>
      <c r="K25" s="3">
        <f>F7</f>
        <v>3</v>
      </c>
      <c r="L25" s="4">
        <f t="shared" si="5"/>
        <v>0.75119999999990339</v>
      </c>
      <c r="M25" s="5">
        <f t="shared" si="3"/>
        <v>1.5023999999998068</v>
      </c>
      <c r="N25" s="6">
        <f t="shared" si="2"/>
        <v>4.5071999999994201</v>
      </c>
    </row>
    <row r="26" spans="1:14" x14ac:dyDescent="0.3">
      <c r="A26" s="3">
        <v>9.5</v>
      </c>
      <c r="B26" s="3">
        <f>0.92+J6</f>
        <v>0.89670000000005079</v>
      </c>
      <c r="C26" s="4">
        <f>F6</f>
        <v>0</v>
      </c>
      <c r="D26" s="4">
        <f t="shared" si="6"/>
        <v>0.92670000000005071</v>
      </c>
      <c r="E26" s="5">
        <f t="shared" si="4"/>
        <v>0.92670000000005071</v>
      </c>
      <c r="F26" s="6">
        <f t="shared" si="1"/>
        <v>0</v>
      </c>
      <c r="I26" s="3">
        <v>18</v>
      </c>
      <c r="J26" s="3">
        <f>2+J7</f>
        <v>1.9011999999999034</v>
      </c>
      <c r="K26" s="3">
        <f>F7</f>
        <v>3</v>
      </c>
      <c r="L26" s="4">
        <f t="shared" si="5"/>
        <v>1.4011999999999034</v>
      </c>
      <c r="M26" s="5">
        <f t="shared" si="3"/>
        <v>2.8023999999998068</v>
      </c>
      <c r="N26" s="6">
        <f t="shared" si="2"/>
        <v>8.4071999999994205</v>
      </c>
    </row>
    <row r="27" spans="1:14" x14ac:dyDescent="0.3">
      <c r="A27" s="3">
        <v>10.5</v>
      </c>
      <c r="B27" s="3">
        <v>0</v>
      </c>
      <c r="C27" s="4">
        <f>F6</f>
        <v>0</v>
      </c>
      <c r="D27" s="4">
        <f t="shared" si="6"/>
        <v>0.44835000000002539</v>
      </c>
      <c r="E27" s="5">
        <f t="shared" si="4"/>
        <v>0.44835000000002539</v>
      </c>
      <c r="F27" s="6">
        <f t="shared" si="1"/>
        <v>0</v>
      </c>
      <c r="I27" s="3">
        <v>20</v>
      </c>
      <c r="J27" s="3">
        <f>1+J7</f>
        <v>0.90119999999990341</v>
      </c>
      <c r="K27" s="3">
        <f>F7</f>
        <v>3</v>
      </c>
      <c r="L27" s="4">
        <f t="shared" si="5"/>
        <v>1.4011999999999034</v>
      </c>
      <c r="M27" s="5">
        <f t="shared" si="3"/>
        <v>2.8023999999998068</v>
      </c>
      <c r="N27" s="6">
        <f t="shared" si="2"/>
        <v>8.4071999999994205</v>
      </c>
    </row>
    <row r="28" spans="1:14" x14ac:dyDescent="0.3">
      <c r="A28" s="3">
        <v>12</v>
      </c>
      <c r="B28" s="3">
        <v>0</v>
      </c>
      <c r="C28" s="4">
        <f>F6</f>
        <v>0</v>
      </c>
      <c r="D28" s="4">
        <f t="shared" si="6"/>
        <v>0</v>
      </c>
      <c r="E28" s="5">
        <f t="shared" si="4"/>
        <v>0</v>
      </c>
      <c r="F28" s="6">
        <f t="shared" si="1"/>
        <v>0</v>
      </c>
      <c r="I28" s="3">
        <v>22</v>
      </c>
      <c r="J28" s="3">
        <f>1.1+J7</f>
        <v>1.0011999999999035</v>
      </c>
      <c r="K28" s="3">
        <f>F7</f>
        <v>3</v>
      </c>
      <c r="L28" s="4">
        <f t="shared" si="5"/>
        <v>0.95119999999990346</v>
      </c>
      <c r="M28" s="5">
        <f t="shared" si="3"/>
        <v>1.9023999999998069</v>
      </c>
      <c r="N28" s="6">
        <f t="shared" si="2"/>
        <v>5.7071999999994212</v>
      </c>
    </row>
    <row r="29" spans="1:14" x14ac:dyDescent="0.3">
      <c r="A29" s="3"/>
      <c r="B29" s="3"/>
      <c r="C29" s="3"/>
      <c r="E29" t="s">
        <v>13</v>
      </c>
      <c r="F29" s="6">
        <f>SUM(F19:F28)</f>
        <v>0</v>
      </c>
      <c r="I29" s="3">
        <v>24</v>
      </c>
      <c r="J29" s="3">
        <f>1+J7</f>
        <v>0.90119999999990341</v>
      </c>
      <c r="K29" s="3">
        <f>F7</f>
        <v>3</v>
      </c>
      <c r="L29" s="4">
        <f t="shared" si="5"/>
        <v>0.95119999999990346</v>
      </c>
      <c r="M29" s="5">
        <f t="shared" si="3"/>
        <v>1.9023999999998069</v>
      </c>
      <c r="N29" s="6">
        <f t="shared" si="2"/>
        <v>5.7071999999994212</v>
      </c>
    </row>
    <row r="30" spans="1:14" x14ac:dyDescent="0.3">
      <c r="A30" s="3"/>
      <c r="B30" s="3"/>
      <c r="C30" s="3"/>
      <c r="E30" t="s">
        <v>14</v>
      </c>
      <c r="F30">
        <v>72.099999999999994</v>
      </c>
      <c r="I30" s="3">
        <v>26</v>
      </c>
      <c r="J30" s="3">
        <f>0.96+J7</f>
        <v>0.86119999999990338</v>
      </c>
      <c r="K30" s="3">
        <f>F7</f>
        <v>3</v>
      </c>
      <c r="L30" s="4">
        <f t="shared" si="5"/>
        <v>0.88119999999990339</v>
      </c>
      <c r="M30" s="5">
        <f t="shared" si="3"/>
        <v>1.7623999999998068</v>
      </c>
      <c r="N30" s="6">
        <f t="shared" si="2"/>
        <v>5.2871999999994204</v>
      </c>
    </row>
    <row r="31" spans="1:14" x14ac:dyDescent="0.3">
      <c r="A31" s="3"/>
      <c r="B31" s="3"/>
      <c r="C31" s="3"/>
      <c r="E31" t="s">
        <v>15</v>
      </c>
      <c r="F31">
        <f>E6</f>
        <v>65</v>
      </c>
      <c r="I31" s="3">
        <v>28</v>
      </c>
      <c r="J31" s="3">
        <f>0.6+J7</f>
        <v>0.50119999999990339</v>
      </c>
      <c r="K31" s="3">
        <f>F7</f>
        <v>3</v>
      </c>
      <c r="L31" s="4">
        <f t="shared" si="5"/>
        <v>0.68119999999990344</v>
      </c>
      <c r="M31" s="5">
        <f t="shared" si="3"/>
        <v>1.3623999999998069</v>
      </c>
      <c r="N31" s="6">
        <f t="shared" si="2"/>
        <v>4.0871999999994202</v>
      </c>
    </row>
    <row r="32" spans="1:14" x14ac:dyDescent="0.3">
      <c r="A32" s="3"/>
      <c r="B32" s="3"/>
      <c r="C32" s="3"/>
      <c r="I32" s="3">
        <v>30</v>
      </c>
      <c r="J32" s="3">
        <f>0.3+J7</f>
        <v>0.2011999999999034</v>
      </c>
      <c r="K32" s="3">
        <f>F7</f>
        <v>3</v>
      </c>
      <c r="L32" s="4">
        <f t="shared" si="5"/>
        <v>0.35119999999990337</v>
      </c>
      <c r="M32" s="5">
        <f t="shared" si="3"/>
        <v>0.70239999999980673</v>
      </c>
      <c r="N32" s="6">
        <f t="shared" si="2"/>
        <v>2.1071999999994202</v>
      </c>
    </row>
    <row r="33" spans="1:14" x14ac:dyDescent="0.3">
      <c r="A33" s="3"/>
      <c r="B33" s="3"/>
      <c r="C33" s="3"/>
      <c r="I33" s="3">
        <v>31</v>
      </c>
      <c r="J33" s="3">
        <v>0</v>
      </c>
      <c r="K33" s="3">
        <f>F7</f>
        <v>3</v>
      </c>
      <c r="L33" s="4">
        <f t="shared" si="5"/>
        <v>0.1005999999999517</v>
      </c>
      <c r="M33" s="5">
        <f t="shared" si="3"/>
        <v>0.1005999999999517</v>
      </c>
      <c r="N33" s="6">
        <f t="shared" si="2"/>
        <v>0.30179999999985507</v>
      </c>
    </row>
    <row r="34" spans="1:14" x14ac:dyDescent="0.3">
      <c r="A34" s="3"/>
      <c r="B34" s="3"/>
      <c r="C34" s="3"/>
      <c r="M34" t="s">
        <v>13</v>
      </c>
      <c r="N34" s="6">
        <f>SUM(N19:N33)</f>
        <v>60.158999999992034</v>
      </c>
    </row>
    <row r="35" spans="1:14" x14ac:dyDescent="0.3">
      <c r="A35" s="3"/>
      <c r="B35" s="3"/>
      <c r="C35" s="3"/>
      <c r="M35" t="s">
        <v>14</v>
      </c>
      <c r="N35">
        <f>D7</f>
        <v>74</v>
      </c>
    </row>
    <row r="36" spans="1:14" x14ac:dyDescent="0.3">
      <c r="A36" s="3"/>
      <c r="B36" s="3"/>
      <c r="C36" s="3"/>
      <c r="M36" t="s">
        <v>15</v>
      </c>
      <c r="N36">
        <f>E7</f>
        <v>65.599999999999994</v>
      </c>
    </row>
    <row r="37" spans="1:14" x14ac:dyDescent="0.3">
      <c r="A37" s="3"/>
      <c r="B37" s="3"/>
      <c r="C37" s="3"/>
    </row>
    <row r="38" spans="1:14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4" x14ac:dyDescent="0.3">
      <c r="A39" s="3"/>
      <c r="B39" s="11" t="s">
        <v>87</v>
      </c>
      <c r="C39" s="11"/>
      <c r="D39" s="11"/>
      <c r="E39" s="11"/>
      <c r="F39" s="11"/>
      <c r="I39" s="3"/>
      <c r="J39" s="11" t="s">
        <v>88</v>
      </c>
      <c r="K39" s="11"/>
      <c r="L39" s="11"/>
      <c r="M39" s="11"/>
      <c r="N39" s="11"/>
    </row>
    <row r="40" spans="1:14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4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4" x14ac:dyDescent="0.3">
      <c r="A42" s="4">
        <v>2</v>
      </c>
      <c r="B42" s="4" t="s">
        <v>51</v>
      </c>
      <c r="C42" s="3">
        <v>3.3</v>
      </c>
      <c r="D42" s="4" t="e">
        <f>(0+B42)/2</f>
        <v>#VALUE!</v>
      </c>
      <c r="E42" s="5" t="e">
        <f>(A42-0)*D42</f>
        <v>#VALUE!</v>
      </c>
      <c r="F42" s="6" t="e">
        <f t="shared" ref="F42:F55" si="7">C42*E42</f>
        <v>#VALUE!</v>
      </c>
      <c r="I42" s="4">
        <v>3</v>
      </c>
      <c r="J42" s="4">
        <v>0</v>
      </c>
      <c r="K42" s="4">
        <v>1.7</v>
      </c>
      <c r="L42" s="4">
        <v>0</v>
      </c>
      <c r="M42" s="4"/>
      <c r="N42" s="4"/>
    </row>
    <row r="43" spans="1:14" x14ac:dyDescent="0.3">
      <c r="A43" s="4">
        <v>6</v>
      </c>
      <c r="B43" s="4" t="s">
        <v>51</v>
      </c>
      <c r="C43" s="3">
        <v>3.3</v>
      </c>
      <c r="D43" s="4" t="e">
        <f>(B42+B43)/2</f>
        <v>#VALUE!</v>
      </c>
      <c r="E43" s="5" t="e">
        <f>(A43-A42)*D43</f>
        <v>#VALUE!</v>
      </c>
      <c r="F43" s="6" t="e">
        <f t="shared" si="7"/>
        <v>#VALUE!</v>
      </c>
      <c r="I43" s="4">
        <v>7</v>
      </c>
      <c r="J43" s="4">
        <f>1.6+J9</f>
        <v>1.4483999999999697</v>
      </c>
      <c r="K43" s="4">
        <v>1.7</v>
      </c>
      <c r="L43" s="4">
        <f>(J42+J43)/2</f>
        <v>0.72419999999998486</v>
      </c>
      <c r="M43" s="5">
        <f>(I43-I42)*L43</f>
        <v>2.8967999999999394</v>
      </c>
      <c r="N43" s="6">
        <f t="shared" ref="N43:N51" si="8">K43*M43</f>
        <v>4.9245599999998966</v>
      </c>
    </row>
    <row r="44" spans="1:14" x14ac:dyDescent="0.3">
      <c r="A44" s="3">
        <v>10</v>
      </c>
      <c r="B44" s="4" t="s">
        <v>51</v>
      </c>
      <c r="C44" s="3">
        <v>3.3</v>
      </c>
      <c r="D44" s="4" t="e">
        <f>(B43+B44)/2</f>
        <v>#VALUE!</v>
      </c>
      <c r="E44" s="5" t="e">
        <f t="shared" ref="E44:E55" si="9">(A44-A43)*D44</f>
        <v>#VALUE!</v>
      </c>
      <c r="F44" s="6" t="e">
        <f t="shared" si="7"/>
        <v>#VALUE!</v>
      </c>
      <c r="I44" s="3">
        <v>10</v>
      </c>
      <c r="J44" s="3">
        <f>2.28+J9</f>
        <v>2.1283999999999694</v>
      </c>
      <c r="K44" s="4">
        <v>1.7</v>
      </c>
      <c r="L44" s="4">
        <f>(J43+J44)/2</f>
        <v>1.7883999999999696</v>
      </c>
      <c r="M44" s="5">
        <f>(I44-I43)*L44</f>
        <v>5.3651999999999092</v>
      </c>
      <c r="N44" s="6">
        <f t="shared" si="8"/>
        <v>9.1208399999998448</v>
      </c>
    </row>
    <row r="45" spans="1:14" x14ac:dyDescent="0.3">
      <c r="A45" s="3">
        <v>14</v>
      </c>
      <c r="B45" s="4" t="s">
        <v>51</v>
      </c>
      <c r="C45" s="3">
        <v>3.3</v>
      </c>
      <c r="D45" s="4" t="e">
        <f t="shared" ref="D45:D55" si="10">(B44+B45)/2</f>
        <v>#VALUE!</v>
      </c>
      <c r="E45" s="5" t="e">
        <f t="shared" si="9"/>
        <v>#VALUE!</v>
      </c>
      <c r="F45" s="6" t="e">
        <f t="shared" si="7"/>
        <v>#VALUE!</v>
      </c>
      <c r="I45" s="3">
        <v>13</v>
      </c>
      <c r="J45" s="3">
        <f>2.12+J9</f>
        <v>1.9683999999999697</v>
      </c>
      <c r="K45" s="4">
        <v>1.7</v>
      </c>
      <c r="L45" s="4">
        <f t="shared" ref="L45:L51" si="11">(J44+J45)/2</f>
        <v>2.0483999999999698</v>
      </c>
      <c r="M45" s="5">
        <f t="shared" ref="M45:M51" si="12">(I45-I44)*L45</f>
        <v>6.1451999999999094</v>
      </c>
      <c r="N45" s="6">
        <f t="shared" si="8"/>
        <v>10.446839999999845</v>
      </c>
    </row>
    <row r="46" spans="1:14" x14ac:dyDescent="0.3">
      <c r="A46" s="3">
        <v>18</v>
      </c>
      <c r="B46" s="4" t="s">
        <v>51</v>
      </c>
      <c r="C46" s="3">
        <v>3.3</v>
      </c>
      <c r="D46" s="4" t="e">
        <f t="shared" si="10"/>
        <v>#VALUE!</v>
      </c>
      <c r="E46" s="5" t="e">
        <f t="shared" si="9"/>
        <v>#VALUE!</v>
      </c>
      <c r="F46" s="6" t="e">
        <f t="shared" si="7"/>
        <v>#VALUE!</v>
      </c>
      <c r="I46" s="3">
        <v>16</v>
      </c>
      <c r="J46" s="3">
        <f>1.6+J9</f>
        <v>1.4483999999999697</v>
      </c>
      <c r="K46" s="4">
        <v>1.7</v>
      </c>
      <c r="L46" s="4">
        <f t="shared" si="11"/>
        <v>1.7083999999999697</v>
      </c>
      <c r="M46" s="5">
        <f t="shared" si="12"/>
        <v>5.1251999999999089</v>
      </c>
      <c r="N46" s="6">
        <f t="shared" si="8"/>
        <v>8.7128399999998454</v>
      </c>
    </row>
    <row r="47" spans="1:14" x14ac:dyDescent="0.3">
      <c r="A47" s="3">
        <v>22</v>
      </c>
      <c r="B47" s="4" t="s">
        <v>51</v>
      </c>
      <c r="C47" s="3">
        <v>3.3</v>
      </c>
      <c r="D47" s="4" t="e">
        <f t="shared" si="10"/>
        <v>#VALUE!</v>
      </c>
      <c r="E47" s="5" t="e">
        <f t="shared" si="9"/>
        <v>#VALUE!</v>
      </c>
      <c r="F47" s="6" t="e">
        <f t="shared" si="7"/>
        <v>#VALUE!</v>
      </c>
      <c r="I47" s="3">
        <v>19</v>
      </c>
      <c r="J47" s="3">
        <f>1.5+J9</f>
        <v>1.3483999999999696</v>
      </c>
      <c r="K47" s="4">
        <v>1.7</v>
      </c>
      <c r="L47" s="4">
        <f t="shared" si="11"/>
        <v>1.3983999999999697</v>
      </c>
      <c r="M47" s="5">
        <f t="shared" si="12"/>
        <v>4.1951999999999092</v>
      </c>
      <c r="N47" s="6">
        <f t="shared" si="8"/>
        <v>7.1318399999998459</v>
      </c>
    </row>
    <row r="48" spans="1:14" x14ac:dyDescent="0.3">
      <c r="A48" s="3">
        <v>26</v>
      </c>
      <c r="B48" s="4" t="s">
        <v>51</v>
      </c>
      <c r="C48" s="3">
        <v>3.3</v>
      </c>
      <c r="D48" s="4" t="e">
        <f t="shared" si="10"/>
        <v>#VALUE!</v>
      </c>
      <c r="E48" s="5" t="e">
        <f t="shared" si="9"/>
        <v>#VALUE!</v>
      </c>
      <c r="F48" s="6" t="e">
        <f t="shared" si="7"/>
        <v>#VALUE!</v>
      </c>
      <c r="I48" s="3">
        <v>22</v>
      </c>
      <c r="J48" s="3">
        <f>1.5+J9</f>
        <v>1.3483999999999696</v>
      </c>
      <c r="K48" s="4">
        <v>1.7</v>
      </c>
      <c r="L48" s="4">
        <f t="shared" si="11"/>
        <v>1.3483999999999696</v>
      </c>
      <c r="M48" s="5">
        <f t="shared" si="12"/>
        <v>4.0451999999999089</v>
      </c>
      <c r="N48" s="6">
        <f t="shared" si="8"/>
        <v>6.8768399999998451</v>
      </c>
    </row>
    <row r="49" spans="1:14" x14ac:dyDescent="0.3">
      <c r="A49" s="3">
        <v>30</v>
      </c>
      <c r="B49" s="4" t="s">
        <v>51</v>
      </c>
      <c r="C49" s="3">
        <v>3.3</v>
      </c>
      <c r="D49" s="4" t="e">
        <f t="shared" si="10"/>
        <v>#VALUE!</v>
      </c>
      <c r="E49" s="5" t="e">
        <f t="shared" si="9"/>
        <v>#VALUE!</v>
      </c>
      <c r="F49" s="6" t="e">
        <f t="shared" si="7"/>
        <v>#VALUE!</v>
      </c>
      <c r="I49" s="3">
        <v>25</v>
      </c>
      <c r="J49" s="3">
        <f>1.4+J9</f>
        <v>1.2483999999999695</v>
      </c>
      <c r="K49" s="4">
        <v>1.7</v>
      </c>
      <c r="L49" s="4">
        <f t="shared" si="11"/>
        <v>1.2983999999999696</v>
      </c>
      <c r="M49" s="5">
        <f t="shared" si="12"/>
        <v>3.8951999999999085</v>
      </c>
      <c r="N49" s="6">
        <f t="shared" si="8"/>
        <v>6.6218399999998443</v>
      </c>
    </row>
    <row r="50" spans="1:14" x14ac:dyDescent="0.3">
      <c r="A50" s="3">
        <v>34</v>
      </c>
      <c r="B50" s="4" t="s">
        <v>51</v>
      </c>
      <c r="C50" s="3">
        <v>3.3</v>
      </c>
      <c r="D50" s="4" t="e">
        <f t="shared" si="10"/>
        <v>#VALUE!</v>
      </c>
      <c r="E50" s="5" t="e">
        <f t="shared" si="9"/>
        <v>#VALUE!</v>
      </c>
      <c r="F50" s="6" t="e">
        <f t="shared" si="7"/>
        <v>#VALUE!</v>
      </c>
      <c r="I50" s="3">
        <v>28</v>
      </c>
      <c r="J50" s="3">
        <f>1.1+J9</f>
        <v>0.94839999999996971</v>
      </c>
      <c r="K50" s="4">
        <v>1.7</v>
      </c>
      <c r="L50" s="4">
        <f t="shared" si="11"/>
        <v>1.0983999999999696</v>
      </c>
      <c r="M50" s="5">
        <f t="shared" si="12"/>
        <v>3.2951999999999089</v>
      </c>
      <c r="N50" s="6">
        <f t="shared" si="8"/>
        <v>5.6018399999998447</v>
      </c>
    </row>
    <row r="51" spans="1:14" x14ac:dyDescent="0.3">
      <c r="A51" s="3">
        <v>38</v>
      </c>
      <c r="B51" s="4" t="s">
        <v>51</v>
      </c>
      <c r="C51" s="3">
        <v>3.3</v>
      </c>
      <c r="D51" s="4" t="e">
        <f t="shared" si="10"/>
        <v>#VALUE!</v>
      </c>
      <c r="E51" s="5" t="e">
        <f t="shared" si="9"/>
        <v>#VALUE!</v>
      </c>
      <c r="F51" s="6" t="e">
        <f t="shared" si="7"/>
        <v>#VALUE!</v>
      </c>
      <c r="I51" s="3">
        <v>31</v>
      </c>
      <c r="J51" s="3">
        <f>0.4+J9</f>
        <v>0.24839999999996965</v>
      </c>
      <c r="K51" s="4">
        <v>1.7</v>
      </c>
      <c r="L51" s="4">
        <f t="shared" si="11"/>
        <v>0.59839999999996962</v>
      </c>
      <c r="M51" s="5">
        <f t="shared" si="12"/>
        <v>1.7951999999999089</v>
      </c>
      <c r="N51" s="6">
        <f t="shared" si="8"/>
        <v>3.0518399999998449</v>
      </c>
    </row>
    <row r="52" spans="1:14" x14ac:dyDescent="0.3">
      <c r="A52" s="3">
        <v>42</v>
      </c>
      <c r="B52" s="4" t="s">
        <v>51</v>
      </c>
      <c r="C52" s="3">
        <v>3.3</v>
      </c>
      <c r="D52" s="4" t="e">
        <f t="shared" si="10"/>
        <v>#VALUE!</v>
      </c>
      <c r="E52" s="5" t="e">
        <f t="shared" si="9"/>
        <v>#VALUE!</v>
      </c>
      <c r="F52" s="6" t="e">
        <f t="shared" si="7"/>
        <v>#VALUE!</v>
      </c>
      <c r="I52" s="3"/>
      <c r="J52" s="3"/>
      <c r="K52" s="4"/>
      <c r="L52" s="4"/>
      <c r="M52" s="5" t="s">
        <v>13</v>
      </c>
      <c r="N52" s="6">
        <f>SUM(N43:N51)</f>
        <v>62.489279999998658</v>
      </c>
    </row>
    <row r="53" spans="1:14" x14ac:dyDescent="0.3">
      <c r="A53" s="3">
        <v>46</v>
      </c>
      <c r="B53" s="4" t="s">
        <v>51</v>
      </c>
      <c r="C53" s="3">
        <v>3.3</v>
      </c>
      <c r="D53" s="4" t="e">
        <f t="shared" si="10"/>
        <v>#VALUE!</v>
      </c>
      <c r="E53" s="5" t="e">
        <f t="shared" si="9"/>
        <v>#VALUE!</v>
      </c>
      <c r="F53" s="6" t="e">
        <f t="shared" si="7"/>
        <v>#VALUE!</v>
      </c>
      <c r="I53" s="3"/>
      <c r="J53" s="3"/>
      <c r="K53" s="3"/>
      <c r="L53" s="4"/>
      <c r="M53" t="s">
        <v>14</v>
      </c>
      <c r="N53">
        <f>D9</f>
        <v>81</v>
      </c>
    </row>
    <row r="54" spans="1:14" x14ac:dyDescent="0.3">
      <c r="A54" s="3">
        <v>50</v>
      </c>
      <c r="B54" s="4" t="s">
        <v>51</v>
      </c>
      <c r="C54" s="3">
        <v>3.3</v>
      </c>
      <c r="D54" s="4" t="e">
        <f t="shared" si="10"/>
        <v>#VALUE!</v>
      </c>
      <c r="E54" s="5" t="e">
        <f t="shared" si="9"/>
        <v>#VALUE!</v>
      </c>
      <c r="F54" s="6" t="e">
        <f t="shared" si="7"/>
        <v>#VALUE!</v>
      </c>
      <c r="I54" s="3"/>
      <c r="J54" s="3"/>
      <c r="K54" s="3"/>
      <c r="L54" s="4"/>
      <c r="M54" t="s">
        <v>15</v>
      </c>
      <c r="N54">
        <f>E9</f>
        <v>67.400000000000006</v>
      </c>
    </row>
    <row r="55" spans="1:14" x14ac:dyDescent="0.3">
      <c r="A55" s="3">
        <v>54</v>
      </c>
      <c r="B55" s="4" t="s">
        <v>51</v>
      </c>
      <c r="C55" s="3">
        <v>3.3</v>
      </c>
      <c r="D55" s="4" t="e">
        <f t="shared" si="10"/>
        <v>#VALUE!</v>
      </c>
      <c r="E55" s="5" t="e">
        <f t="shared" si="9"/>
        <v>#VALUE!</v>
      </c>
      <c r="F55" s="6" t="e">
        <f t="shared" si="7"/>
        <v>#VALUE!</v>
      </c>
      <c r="I55" s="3"/>
      <c r="J55" s="3"/>
      <c r="K55" s="3"/>
      <c r="L55" s="4"/>
    </row>
    <row r="56" spans="1:14" x14ac:dyDescent="0.3">
      <c r="E56" t="s">
        <v>13</v>
      </c>
      <c r="F56" s="6" t="s">
        <v>52</v>
      </c>
      <c r="N56" s="6"/>
    </row>
    <row r="57" spans="1:14" x14ac:dyDescent="0.3">
      <c r="E57" t="s">
        <v>14</v>
      </c>
      <c r="F57">
        <f>D8</f>
        <v>79</v>
      </c>
    </row>
    <row r="58" spans="1:14" x14ac:dyDescent="0.3">
      <c r="E58" t="s">
        <v>15</v>
      </c>
      <c r="F58">
        <f>E8</f>
        <v>65.599999999999994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89</v>
      </c>
      <c r="C61" s="11"/>
      <c r="D61" s="11"/>
      <c r="E61" s="11"/>
      <c r="F61" s="11"/>
      <c r="I61" s="3"/>
      <c r="J61" s="11" t="s">
        <v>90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x14ac:dyDescent="0.3">
      <c r="A64" s="4">
        <v>2</v>
      </c>
      <c r="B64" s="4">
        <f>0.7+J10</f>
        <v>0.4711000000000467</v>
      </c>
      <c r="C64" s="3">
        <v>0</v>
      </c>
      <c r="D64" s="4">
        <f>(0+B64)/2</f>
        <v>0.23555000000002335</v>
      </c>
      <c r="E64" s="5">
        <f>(A64-0)*D64</f>
        <v>0.4711000000000467</v>
      </c>
      <c r="F64" s="6">
        <f t="shared" ref="F64:F74" si="13">C64*E64</f>
        <v>0</v>
      </c>
      <c r="I64" s="4">
        <v>5</v>
      </c>
      <c r="J64" s="4">
        <v>0</v>
      </c>
      <c r="K64" s="4">
        <v>0</v>
      </c>
      <c r="L64" s="4">
        <f>(0+J64)/2</f>
        <v>0</v>
      </c>
      <c r="M64" s="5">
        <f>(I64-0)*L64</f>
        <v>0</v>
      </c>
      <c r="N64" s="6">
        <f t="shared" ref="N64:N72" si="14">K64*M64</f>
        <v>0</v>
      </c>
    </row>
    <row r="65" spans="1:14" x14ac:dyDescent="0.3">
      <c r="A65" s="4">
        <v>4</v>
      </c>
      <c r="B65" s="4">
        <f>0.75+J10</f>
        <v>0.52110000000004675</v>
      </c>
      <c r="C65" s="3">
        <v>0</v>
      </c>
      <c r="D65" s="4">
        <f>(B64+B65)/2</f>
        <v>0.49610000000004673</v>
      </c>
      <c r="E65" s="5">
        <f>(A65-A64)*D65</f>
        <v>0.99220000000009345</v>
      </c>
      <c r="F65" s="6">
        <f t="shared" si="13"/>
        <v>0</v>
      </c>
      <c r="I65" s="4">
        <v>7</v>
      </c>
      <c r="J65" s="4">
        <f>0.74+J11</f>
        <v>0.70659999999997125</v>
      </c>
      <c r="K65" s="4">
        <v>0</v>
      </c>
      <c r="L65" s="4">
        <f>(J64+J65)/2</f>
        <v>0.35329999999998563</v>
      </c>
      <c r="M65" s="5">
        <f>(I65-I64)*L65</f>
        <v>0.70659999999997125</v>
      </c>
      <c r="N65" s="6">
        <f t="shared" si="14"/>
        <v>0</v>
      </c>
    </row>
    <row r="66" spans="1:14" x14ac:dyDescent="0.3">
      <c r="A66" s="3">
        <v>6</v>
      </c>
      <c r="B66" s="3">
        <f>1.1+J10</f>
        <v>0.87110000000004684</v>
      </c>
      <c r="C66" s="3">
        <v>0</v>
      </c>
      <c r="D66" s="4">
        <f>(B65+B66)/2</f>
        <v>0.69610000000004679</v>
      </c>
      <c r="E66" s="5">
        <f t="shared" ref="E66:E74" si="15">(A66-A65)*D66</f>
        <v>1.3922000000000936</v>
      </c>
      <c r="F66" s="6">
        <f t="shared" si="13"/>
        <v>0</v>
      </c>
      <c r="I66" s="3">
        <v>9</v>
      </c>
      <c r="J66" s="3">
        <f>1.24+J11</f>
        <v>1.2065999999999713</v>
      </c>
      <c r="K66" s="4">
        <v>0</v>
      </c>
      <c r="L66" s="4">
        <f>(J65+J66)/2</f>
        <v>0.95659999999997125</v>
      </c>
      <c r="M66" s="5">
        <f t="shared" ref="M66:M72" si="16">(I66-I65)*L66</f>
        <v>1.9131999999999425</v>
      </c>
      <c r="N66" s="6">
        <f t="shared" si="14"/>
        <v>0</v>
      </c>
    </row>
    <row r="67" spans="1:14" x14ac:dyDescent="0.3">
      <c r="A67" s="3">
        <v>8</v>
      </c>
      <c r="B67" s="3">
        <f>0.9+J10</f>
        <v>0.67110000000004677</v>
      </c>
      <c r="C67" s="3">
        <v>0</v>
      </c>
      <c r="D67" s="4">
        <f t="shared" ref="D67:D74" si="17">(B66+B67)/2</f>
        <v>0.77110000000004675</v>
      </c>
      <c r="E67" s="5">
        <f t="shared" si="15"/>
        <v>1.5422000000000935</v>
      </c>
      <c r="F67" s="6">
        <f t="shared" si="13"/>
        <v>0</v>
      </c>
      <c r="I67" s="3">
        <v>11</v>
      </c>
      <c r="J67" s="3">
        <f>1.38+J11</f>
        <v>1.3465999999999712</v>
      </c>
      <c r="K67" s="4">
        <v>0</v>
      </c>
      <c r="L67" s="4">
        <f t="shared" ref="L67:L72" si="18">(J66+J67)/2</f>
        <v>1.2765999999999713</v>
      </c>
      <c r="M67" s="5">
        <f t="shared" si="16"/>
        <v>2.5531999999999426</v>
      </c>
      <c r="N67" s="6">
        <f t="shared" si="14"/>
        <v>0</v>
      </c>
    </row>
    <row r="68" spans="1:14" x14ac:dyDescent="0.3">
      <c r="A68" s="3">
        <v>10</v>
      </c>
      <c r="B68" s="3">
        <f>0.76+J10</f>
        <v>0.53110000000004676</v>
      </c>
      <c r="C68" s="3">
        <v>0</v>
      </c>
      <c r="D68" s="4">
        <f t="shared" si="17"/>
        <v>0.60110000000004682</v>
      </c>
      <c r="E68" s="5">
        <f t="shared" si="15"/>
        <v>1.2022000000000936</v>
      </c>
      <c r="F68" s="6">
        <f t="shared" si="13"/>
        <v>0</v>
      </c>
      <c r="I68" s="3">
        <v>13</v>
      </c>
      <c r="J68" s="3">
        <f>1.36+J11</f>
        <v>1.3265999999999714</v>
      </c>
      <c r="K68" s="4">
        <v>0</v>
      </c>
      <c r="L68" s="4">
        <f t="shared" si="18"/>
        <v>1.3365999999999714</v>
      </c>
      <c r="M68" s="5">
        <f t="shared" si="16"/>
        <v>2.6731999999999427</v>
      </c>
      <c r="N68" s="6">
        <f t="shared" si="14"/>
        <v>0</v>
      </c>
    </row>
    <row r="69" spans="1:14" x14ac:dyDescent="0.3">
      <c r="A69" s="3">
        <v>12</v>
      </c>
      <c r="B69" s="3">
        <f>0.5+J10</f>
        <v>0.27110000000004675</v>
      </c>
      <c r="C69" s="3">
        <v>0</v>
      </c>
      <c r="D69" s="4">
        <f t="shared" si="17"/>
        <v>0.40110000000004675</v>
      </c>
      <c r="E69" s="5">
        <f t="shared" si="15"/>
        <v>0.8022000000000935</v>
      </c>
      <c r="F69" s="6">
        <f t="shared" si="13"/>
        <v>0</v>
      </c>
      <c r="I69" s="3">
        <v>15</v>
      </c>
      <c r="J69" s="3">
        <f>1.36+J11</f>
        <v>1.3265999999999714</v>
      </c>
      <c r="K69" s="4">
        <v>0</v>
      </c>
      <c r="L69" s="4">
        <f t="shared" si="18"/>
        <v>1.3265999999999714</v>
      </c>
      <c r="M69" s="5">
        <f t="shared" si="16"/>
        <v>2.6531999999999427</v>
      </c>
      <c r="N69" s="6">
        <f t="shared" si="14"/>
        <v>0</v>
      </c>
    </row>
    <row r="70" spans="1:14" x14ac:dyDescent="0.3">
      <c r="A70" s="3">
        <v>14</v>
      </c>
      <c r="B70" s="3">
        <f>0.5+J10</f>
        <v>0.27110000000004675</v>
      </c>
      <c r="C70" s="3">
        <v>0</v>
      </c>
      <c r="D70" s="4">
        <f t="shared" si="17"/>
        <v>0.27110000000004675</v>
      </c>
      <c r="E70" s="5">
        <f t="shared" si="15"/>
        <v>0.5422000000000935</v>
      </c>
      <c r="F70" s="6">
        <f t="shared" si="13"/>
        <v>0</v>
      </c>
      <c r="I70" s="3">
        <v>17</v>
      </c>
      <c r="J70" s="3">
        <f>1.32+J11</f>
        <v>1.2865999999999713</v>
      </c>
      <c r="K70" s="4">
        <v>0</v>
      </c>
      <c r="L70" s="4">
        <f t="shared" si="18"/>
        <v>1.3065999999999713</v>
      </c>
      <c r="M70" s="5">
        <f t="shared" si="16"/>
        <v>2.6131999999999427</v>
      </c>
      <c r="N70" s="6">
        <f t="shared" si="14"/>
        <v>0</v>
      </c>
    </row>
    <row r="71" spans="1:14" x14ac:dyDescent="0.3">
      <c r="A71" s="3">
        <v>16</v>
      </c>
      <c r="B71" s="3">
        <f>0.36+J10</f>
        <v>0.13110000000004673</v>
      </c>
      <c r="C71" s="3">
        <v>0</v>
      </c>
      <c r="D71" s="4">
        <f t="shared" si="17"/>
        <v>0.20110000000004674</v>
      </c>
      <c r="E71" s="5">
        <f t="shared" si="15"/>
        <v>0.40220000000009348</v>
      </c>
      <c r="F71" s="6">
        <f t="shared" si="13"/>
        <v>0</v>
      </c>
      <c r="I71" s="3">
        <v>19</v>
      </c>
      <c r="J71" s="3">
        <f>0.52+J11</f>
        <v>0.48659999999997128</v>
      </c>
      <c r="K71" s="4">
        <v>0</v>
      </c>
      <c r="L71" s="4">
        <f t="shared" si="18"/>
        <v>0.8865999999999713</v>
      </c>
      <c r="M71" s="5">
        <f t="shared" si="16"/>
        <v>1.7731999999999426</v>
      </c>
      <c r="N71" s="6">
        <f t="shared" si="14"/>
        <v>0</v>
      </c>
    </row>
    <row r="72" spans="1:14" x14ac:dyDescent="0.3">
      <c r="A72" s="3">
        <v>18</v>
      </c>
      <c r="B72" s="3">
        <f>0.42+J10</f>
        <v>0.19110000000004673</v>
      </c>
      <c r="C72" s="3">
        <v>0</v>
      </c>
      <c r="D72" s="4">
        <f t="shared" si="17"/>
        <v>0.16110000000004673</v>
      </c>
      <c r="E72" s="5">
        <f t="shared" si="15"/>
        <v>0.32220000000009347</v>
      </c>
      <c r="F72" s="6">
        <f t="shared" si="13"/>
        <v>0</v>
      </c>
      <c r="I72" s="3">
        <v>20.5</v>
      </c>
      <c r="J72" s="3">
        <v>0</v>
      </c>
      <c r="K72" s="4">
        <v>0</v>
      </c>
      <c r="L72" s="4">
        <f t="shared" si="18"/>
        <v>0.24329999999998564</v>
      </c>
      <c r="M72" s="5">
        <f t="shared" si="16"/>
        <v>0.36494999999997846</v>
      </c>
      <c r="N72" s="6">
        <f t="shared" si="14"/>
        <v>0</v>
      </c>
    </row>
    <row r="73" spans="1:14" x14ac:dyDescent="0.3">
      <c r="A73" s="3">
        <v>20</v>
      </c>
      <c r="B73" s="3">
        <f>0.26+J10</f>
        <v>3.1100000000046757E-2</v>
      </c>
      <c r="C73" s="3">
        <v>0</v>
      </c>
      <c r="D73" s="4">
        <f t="shared" si="17"/>
        <v>0.11110000000004674</v>
      </c>
      <c r="E73" s="5">
        <f t="shared" si="15"/>
        <v>0.22220000000009349</v>
      </c>
      <c r="F73" s="6">
        <f t="shared" si="13"/>
        <v>0</v>
      </c>
      <c r="I73" s="3"/>
      <c r="J73" s="3"/>
      <c r="K73" s="3"/>
      <c r="L73" s="4"/>
      <c r="M73" t="s">
        <v>13</v>
      </c>
      <c r="N73" s="6">
        <f>SUM(N64:N72)</f>
        <v>0</v>
      </c>
    </row>
    <row r="74" spans="1:14" x14ac:dyDescent="0.3">
      <c r="A74" s="3">
        <v>22</v>
      </c>
      <c r="B74" s="3">
        <v>0</v>
      </c>
      <c r="C74" s="3">
        <v>0</v>
      </c>
      <c r="D74" s="4">
        <f t="shared" si="17"/>
        <v>1.5550000000023378E-2</v>
      </c>
      <c r="E74" s="5">
        <f t="shared" si="15"/>
        <v>3.1100000000046757E-2</v>
      </c>
      <c r="F74" s="6">
        <f t="shared" si="13"/>
        <v>0</v>
      </c>
      <c r="I74" s="3"/>
      <c r="J74" s="3"/>
      <c r="K74" s="3"/>
      <c r="L74" s="4"/>
      <c r="M74" t="s">
        <v>14</v>
      </c>
      <c r="N74">
        <f>D11</f>
        <v>84</v>
      </c>
    </row>
    <row r="75" spans="1:14" x14ac:dyDescent="0.3">
      <c r="C75" s="3"/>
      <c r="E75" t="s">
        <v>13</v>
      </c>
      <c r="F75" s="6">
        <f>SUM(F64:F74)</f>
        <v>0</v>
      </c>
      <c r="M75" t="s">
        <v>15</v>
      </c>
      <c r="N75">
        <f>E11</f>
        <v>71</v>
      </c>
    </row>
    <row r="76" spans="1:14" x14ac:dyDescent="0.3">
      <c r="E76" t="s">
        <v>14</v>
      </c>
      <c r="F76">
        <f>D10</f>
        <v>81</v>
      </c>
    </row>
    <row r="77" spans="1:14" x14ac:dyDescent="0.3">
      <c r="E77" t="s">
        <v>15</v>
      </c>
      <c r="F77">
        <f>E10</f>
        <v>66</v>
      </c>
    </row>
  </sheetData>
  <mergeCells count="13">
    <mergeCell ref="B39:F39"/>
    <mergeCell ref="J39:N39"/>
    <mergeCell ref="B60:F60"/>
    <mergeCell ref="J60:N60"/>
    <mergeCell ref="B61:F61"/>
    <mergeCell ref="J61:N61"/>
    <mergeCell ref="B38:F38"/>
    <mergeCell ref="J38:N38"/>
    <mergeCell ref="D1:K1"/>
    <mergeCell ref="D2:K2"/>
    <mergeCell ref="J14:N14"/>
    <mergeCell ref="B15:F15"/>
    <mergeCell ref="J15:N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B775-D9F8-4618-8AAB-905AB2A94231}">
  <dimension ref="A1:N77"/>
  <sheetViews>
    <sheetView topLeftCell="A4" workbookViewId="0">
      <selection activeCell="V16" sqref="V16"/>
    </sheetView>
  </sheetViews>
  <sheetFormatPr defaultRowHeight="14.4" x14ac:dyDescent="0.3"/>
  <cols>
    <col min="2" max="2" width="11.21875" customWidth="1"/>
    <col min="8" max="8" width="12.21875" customWidth="1"/>
    <col min="9" max="9" width="9.5546875" bestFit="1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91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57.6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10">
        <v>44762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0.37847222222222227</v>
      </c>
      <c r="D6" s="3">
        <v>81</v>
      </c>
      <c r="E6" s="3">
        <v>72</v>
      </c>
      <c r="F6" s="3">
        <v>0</v>
      </c>
      <c r="H6" s="3">
        <v>681.9751</v>
      </c>
      <c r="I6" s="3">
        <v>681.85500000000002</v>
      </c>
      <c r="J6" s="3">
        <f>I6-H6</f>
        <v>-0.12009999999997945</v>
      </c>
    </row>
    <row r="7" spans="1:14" s="3" customFormat="1" x14ac:dyDescent="0.3">
      <c r="B7" s="3" t="s">
        <v>2</v>
      </c>
      <c r="C7" s="8">
        <v>0.39930555555555558</v>
      </c>
      <c r="D7" s="3">
        <v>81</v>
      </c>
      <c r="E7" s="3">
        <v>74.3</v>
      </c>
      <c r="F7" s="3">
        <v>0.4</v>
      </c>
      <c r="H7" s="3">
        <v>713.72400000000005</v>
      </c>
      <c r="I7" s="3">
        <v>713.67110000000002</v>
      </c>
      <c r="J7" s="3">
        <f t="shared" ref="J7:J11" si="0">I7-H7</f>
        <v>-5.2900000000022374E-2</v>
      </c>
    </row>
    <row r="8" spans="1:14" s="3" customFormat="1" x14ac:dyDescent="0.3">
      <c r="B8" s="3" t="s">
        <v>46</v>
      </c>
      <c r="C8" s="8">
        <v>0.52083333333333337</v>
      </c>
      <c r="D8" s="3">
        <v>79.3</v>
      </c>
      <c r="E8" s="3">
        <v>70</v>
      </c>
      <c r="F8" s="3">
        <v>1.3</v>
      </c>
      <c r="H8" s="3">
        <v>727.48360000000002</v>
      </c>
      <c r="I8" s="3">
        <v>727.52089999999998</v>
      </c>
      <c r="J8" s="3">
        <f t="shared" si="0"/>
        <v>3.7299999999959255E-2</v>
      </c>
    </row>
    <row r="9" spans="1:14" s="3" customFormat="1" x14ac:dyDescent="0.3">
      <c r="B9" s="3" t="s">
        <v>42</v>
      </c>
      <c r="C9" s="8">
        <v>0.47222222222222227</v>
      </c>
      <c r="D9" s="3">
        <v>81</v>
      </c>
      <c r="E9" s="3">
        <v>74.2</v>
      </c>
      <c r="F9" s="3">
        <v>0</v>
      </c>
      <c r="H9" s="3">
        <v>772.54899999999998</v>
      </c>
      <c r="I9" s="3">
        <v>772.36649999999997</v>
      </c>
      <c r="J9" s="3">
        <f t="shared" si="0"/>
        <v>-0.18250000000000455</v>
      </c>
    </row>
    <row r="10" spans="1:14" s="3" customFormat="1" x14ac:dyDescent="0.3">
      <c r="B10" s="3" t="s">
        <v>43</v>
      </c>
      <c r="C10" s="8">
        <v>0.50347222222222221</v>
      </c>
      <c r="D10" s="3">
        <v>86</v>
      </c>
      <c r="E10" s="3">
        <v>74.5</v>
      </c>
      <c r="F10" s="3">
        <v>0</v>
      </c>
      <c r="H10" s="3">
        <v>943.60599999999999</v>
      </c>
      <c r="I10" s="3">
        <v>943.47019999999998</v>
      </c>
      <c r="J10" s="3">
        <f t="shared" si="0"/>
        <v>-0.13580000000001746</v>
      </c>
    </row>
    <row r="11" spans="1:14" s="3" customFormat="1" x14ac:dyDescent="0.3">
      <c r="B11" s="3" t="s">
        <v>44</v>
      </c>
      <c r="C11" s="8">
        <v>4.1666666666666664E-2</v>
      </c>
      <c r="D11" s="3">
        <v>87</v>
      </c>
      <c r="E11" s="3">
        <v>74.3</v>
      </c>
      <c r="F11" s="3">
        <v>0</v>
      </c>
      <c r="H11" s="3">
        <v>711.60440000000006</v>
      </c>
      <c r="I11" s="3">
        <v>711.44159999999999</v>
      </c>
      <c r="J11" s="3">
        <f t="shared" si="0"/>
        <v>-0.16280000000006112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92</v>
      </c>
      <c r="C15" s="11"/>
      <c r="D15" s="11"/>
      <c r="E15" s="11"/>
      <c r="F15" s="11"/>
      <c r="I15" s="3"/>
      <c r="J15" s="11" t="s">
        <v>93</v>
      </c>
      <c r="K15" s="11"/>
      <c r="L15" s="11"/>
      <c r="M15" s="11"/>
      <c r="N15" s="11"/>
    </row>
    <row r="16" spans="1:14" x14ac:dyDescent="0.3">
      <c r="A16" s="3"/>
      <c r="C16" t="s">
        <v>5</v>
      </c>
      <c r="F16">
        <f>H6</f>
        <v>681.9751</v>
      </c>
      <c r="I16" s="3"/>
      <c r="K16" t="s">
        <v>6</v>
      </c>
      <c r="N16">
        <v>713.73400000000004</v>
      </c>
    </row>
    <row r="17" spans="1:14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4" x14ac:dyDescent="0.3">
      <c r="A18" s="4">
        <v>1.5</v>
      </c>
      <c r="B18" s="4">
        <v>0</v>
      </c>
      <c r="C18" s="4">
        <f>F6</f>
        <v>0</v>
      </c>
      <c r="D18" s="4">
        <v>0</v>
      </c>
      <c r="E18" s="4"/>
      <c r="F18" s="4"/>
      <c r="I18" s="4">
        <v>2</v>
      </c>
      <c r="J18" s="4">
        <v>0</v>
      </c>
      <c r="K18" s="4">
        <f>F7</f>
        <v>0.4</v>
      </c>
      <c r="L18" s="4">
        <v>0</v>
      </c>
      <c r="M18" s="4"/>
      <c r="N18" s="4"/>
    </row>
    <row r="19" spans="1:14" x14ac:dyDescent="0.3">
      <c r="A19" s="4">
        <v>2.5</v>
      </c>
      <c r="B19" s="4">
        <f>0.78+J6</f>
        <v>0.65990000000002058</v>
      </c>
      <c r="C19" s="4">
        <f>F6</f>
        <v>0</v>
      </c>
      <c r="D19" s="4">
        <f>(B18+B19)/2</f>
        <v>0.32995000000001029</v>
      </c>
      <c r="E19" s="5">
        <f>(A19-A18)*D19</f>
        <v>0.32995000000001029</v>
      </c>
      <c r="F19" s="6">
        <f t="shared" ref="F19:F28" si="1">C19*E19</f>
        <v>0</v>
      </c>
      <c r="I19" s="4">
        <v>4</v>
      </c>
      <c r="J19" s="4">
        <f>0.38+J7</f>
        <v>0.32709999999997763</v>
      </c>
      <c r="K19" s="4">
        <f>F7</f>
        <v>0.4</v>
      </c>
      <c r="L19" s="4">
        <f>(J18+J19)/2</f>
        <v>0.16354999999998882</v>
      </c>
      <c r="M19" s="5">
        <f>(I19-I18)*L19</f>
        <v>0.32709999999997763</v>
      </c>
      <c r="N19" s="6">
        <f t="shared" ref="N19:N33" si="2">K19*M19</f>
        <v>0.13083999999999105</v>
      </c>
    </row>
    <row r="20" spans="1:14" x14ac:dyDescent="0.3">
      <c r="A20" s="3">
        <v>3.5</v>
      </c>
      <c r="B20" s="3">
        <f>0.9+J6</f>
        <v>0.77990000000002058</v>
      </c>
      <c r="C20" s="4">
        <f>F6</f>
        <v>0</v>
      </c>
      <c r="D20" s="4">
        <f>(B19+B20)/2</f>
        <v>0.71990000000002063</v>
      </c>
      <c r="E20" s="5">
        <f>(A20-A19)*D20</f>
        <v>0.71990000000002063</v>
      </c>
      <c r="F20" s="6">
        <f t="shared" si="1"/>
        <v>0</v>
      </c>
      <c r="I20" s="3">
        <v>6</v>
      </c>
      <c r="J20" s="3">
        <f>0.64+J7</f>
        <v>0.58709999999997764</v>
      </c>
      <c r="K20" s="4">
        <f>F7</f>
        <v>0.4</v>
      </c>
      <c r="L20" s="4">
        <f>(J19+J20)/2</f>
        <v>0.45709999999997764</v>
      </c>
      <c r="M20" s="5">
        <f t="shared" ref="M20:M33" si="3">(I20-I19)*L20</f>
        <v>0.91419999999995527</v>
      </c>
      <c r="N20" s="6">
        <f t="shared" si="2"/>
        <v>0.36567999999998213</v>
      </c>
    </row>
    <row r="21" spans="1:14" x14ac:dyDescent="0.3">
      <c r="A21" s="3">
        <v>4.5</v>
      </c>
      <c r="B21" s="3">
        <f>0.82+J6</f>
        <v>0.69990000000002051</v>
      </c>
      <c r="C21" s="4">
        <f>F6</f>
        <v>0</v>
      </c>
      <c r="D21" s="4">
        <f t="shared" ref="D21:D27" si="4">(B20+B21)/2</f>
        <v>0.73990000000002054</v>
      </c>
      <c r="E21" s="5">
        <f t="shared" ref="E21:E28" si="5">(A21-A20)*D21</f>
        <v>0.73990000000002054</v>
      </c>
      <c r="F21" s="6">
        <f t="shared" si="1"/>
        <v>0</v>
      </c>
      <c r="I21" s="3">
        <v>8</v>
      </c>
      <c r="J21" s="3">
        <f>0.58+J7</f>
        <v>0.52709999999997759</v>
      </c>
      <c r="K21" s="3">
        <f>F7</f>
        <v>0.4</v>
      </c>
      <c r="L21" s="4">
        <f t="shared" ref="L21:L33" si="6">(J20+J21)/2</f>
        <v>0.55709999999997761</v>
      </c>
      <c r="M21" s="5">
        <f t="shared" si="3"/>
        <v>1.1141999999999552</v>
      </c>
      <c r="N21" s="6">
        <f t="shared" si="2"/>
        <v>0.44567999999998209</v>
      </c>
    </row>
    <row r="22" spans="1:14" x14ac:dyDescent="0.3">
      <c r="A22" s="3">
        <v>5.5</v>
      </c>
      <c r="B22" s="3">
        <f>1+J6</f>
        <v>0.87990000000002055</v>
      </c>
      <c r="C22" s="4">
        <f>F6</f>
        <v>0</v>
      </c>
      <c r="D22" s="4">
        <f t="shared" si="4"/>
        <v>0.78990000000002047</v>
      </c>
      <c r="E22" s="5">
        <f t="shared" si="5"/>
        <v>0.78990000000002047</v>
      </c>
      <c r="F22" s="6">
        <f t="shared" si="1"/>
        <v>0</v>
      </c>
      <c r="I22" s="3">
        <v>10</v>
      </c>
      <c r="J22" s="3">
        <f>0.4+J7</f>
        <v>0.34709999999997765</v>
      </c>
      <c r="K22" s="3">
        <f>F7</f>
        <v>0.4</v>
      </c>
      <c r="L22" s="4">
        <f t="shared" si="6"/>
        <v>0.43709999999997762</v>
      </c>
      <c r="M22" s="5">
        <f t="shared" si="3"/>
        <v>0.87419999999995524</v>
      </c>
      <c r="N22" s="6">
        <f t="shared" si="2"/>
        <v>0.34967999999998212</v>
      </c>
    </row>
    <row r="23" spans="1:14" x14ac:dyDescent="0.3">
      <c r="A23" s="3">
        <v>6.5</v>
      </c>
      <c r="B23" s="3">
        <f>1.01+J6</f>
        <v>0.88990000000002056</v>
      </c>
      <c r="C23" s="4">
        <f>F6</f>
        <v>0</v>
      </c>
      <c r="D23" s="4">
        <f t="shared" si="4"/>
        <v>0.88490000000002056</v>
      </c>
      <c r="E23" s="5">
        <f t="shared" si="5"/>
        <v>0.88490000000002056</v>
      </c>
      <c r="F23" s="6">
        <f t="shared" si="1"/>
        <v>0</v>
      </c>
      <c r="I23" s="3">
        <v>12</v>
      </c>
      <c r="J23" s="3">
        <f>0.8+J7</f>
        <v>0.74709999999997767</v>
      </c>
      <c r="K23" s="3">
        <f>F7</f>
        <v>0.4</v>
      </c>
      <c r="L23" s="4">
        <f t="shared" si="6"/>
        <v>0.54709999999997772</v>
      </c>
      <c r="M23" s="5">
        <f t="shared" si="3"/>
        <v>1.0941999999999554</v>
      </c>
      <c r="N23" s="6">
        <f t="shared" si="2"/>
        <v>0.43767999999998219</v>
      </c>
    </row>
    <row r="24" spans="1:14" x14ac:dyDescent="0.3">
      <c r="A24" s="3">
        <v>7.5</v>
      </c>
      <c r="B24" s="3">
        <f>1.22+J6</f>
        <v>1.0999000000000205</v>
      </c>
      <c r="C24" s="4">
        <f>F6</f>
        <v>0</v>
      </c>
      <c r="D24" s="4">
        <f t="shared" si="4"/>
        <v>0.99490000000002055</v>
      </c>
      <c r="E24" s="5">
        <f t="shared" si="5"/>
        <v>0.99490000000002055</v>
      </c>
      <c r="F24" s="6">
        <f t="shared" si="1"/>
        <v>0</v>
      </c>
      <c r="I24" s="3">
        <v>14</v>
      </c>
      <c r="J24" s="3">
        <f>0.7+J7</f>
        <v>0.64709999999997758</v>
      </c>
      <c r="K24" s="3">
        <f>F7</f>
        <v>0.4</v>
      </c>
      <c r="L24" s="4">
        <f t="shared" si="6"/>
        <v>0.69709999999997763</v>
      </c>
      <c r="M24" s="5">
        <f t="shared" si="3"/>
        <v>1.3941999999999553</v>
      </c>
      <c r="N24" s="6">
        <f t="shared" si="2"/>
        <v>0.55767999999998208</v>
      </c>
    </row>
    <row r="25" spans="1:14" x14ac:dyDescent="0.3">
      <c r="A25" s="3">
        <v>8.5</v>
      </c>
      <c r="B25" s="3">
        <f>0.98+J6</f>
        <v>0.85990000000002054</v>
      </c>
      <c r="C25" s="4">
        <f>F6</f>
        <v>0</v>
      </c>
      <c r="D25" s="4">
        <f t="shared" si="4"/>
        <v>0.97990000000002053</v>
      </c>
      <c r="E25" s="5">
        <f t="shared" si="5"/>
        <v>0.97990000000002053</v>
      </c>
      <c r="F25" s="6">
        <f t="shared" si="1"/>
        <v>0</v>
      </c>
      <c r="I25" s="3">
        <v>16</v>
      </c>
      <c r="J25" s="3">
        <f>1+J7</f>
        <v>0.94709999999997763</v>
      </c>
      <c r="K25" s="3">
        <f>F7</f>
        <v>0.4</v>
      </c>
      <c r="L25" s="4">
        <f t="shared" si="6"/>
        <v>0.7970999999999776</v>
      </c>
      <c r="M25" s="5">
        <f t="shared" si="3"/>
        <v>1.5941999999999552</v>
      </c>
      <c r="N25" s="6">
        <f t="shared" si="2"/>
        <v>0.63767999999998215</v>
      </c>
    </row>
    <row r="26" spans="1:14" x14ac:dyDescent="0.3">
      <c r="A26" s="3">
        <v>9.5</v>
      </c>
      <c r="B26" s="3">
        <f>0.92+J6</f>
        <v>0.79990000000002059</v>
      </c>
      <c r="C26" s="4">
        <f>F6</f>
        <v>0</v>
      </c>
      <c r="D26" s="4">
        <f t="shared" si="4"/>
        <v>0.82990000000002051</v>
      </c>
      <c r="E26" s="5">
        <f t="shared" si="5"/>
        <v>0.82990000000002051</v>
      </c>
      <c r="F26" s="6">
        <f t="shared" si="1"/>
        <v>0</v>
      </c>
      <c r="I26" s="3">
        <v>18</v>
      </c>
      <c r="J26" s="3">
        <f>2+J7</f>
        <v>1.9470999999999776</v>
      </c>
      <c r="K26" s="3">
        <f>F7</f>
        <v>0.4</v>
      </c>
      <c r="L26" s="4">
        <f t="shared" si="6"/>
        <v>1.4470999999999776</v>
      </c>
      <c r="M26" s="5">
        <f t="shared" si="3"/>
        <v>2.8941999999999553</v>
      </c>
      <c r="N26" s="6">
        <f t="shared" si="2"/>
        <v>1.1576799999999821</v>
      </c>
    </row>
    <row r="27" spans="1:14" x14ac:dyDescent="0.3">
      <c r="A27" s="3">
        <v>10.5</v>
      </c>
      <c r="B27" s="3">
        <v>0</v>
      </c>
      <c r="C27" s="4">
        <f>F6</f>
        <v>0</v>
      </c>
      <c r="D27" s="4">
        <f t="shared" si="4"/>
        <v>0.3999500000000103</v>
      </c>
      <c r="E27" s="5">
        <f t="shared" si="5"/>
        <v>0.3999500000000103</v>
      </c>
      <c r="F27" s="6">
        <f t="shared" si="1"/>
        <v>0</v>
      </c>
      <c r="I27" s="3">
        <v>20</v>
      </c>
      <c r="J27" s="3">
        <f>1+J7</f>
        <v>0.94709999999997763</v>
      </c>
      <c r="K27" s="3">
        <f>F7</f>
        <v>0.4</v>
      </c>
      <c r="L27" s="4">
        <f t="shared" si="6"/>
        <v>1.4470999999999776</v>
      </c>
      <c r="M27" s="5">
        <f t="shared" si="3"/>
        <v>2.8941999999999553</v>
      </c>
      <c r="N27" s="6">
        <f t="shared" si="2"/>
        <v>1.1576799999999821</v>
      </c>
    </row>
    <row r="28" spans="1:14" x14ac:dyDescent="0.3">
      <c r="A28" s="3">
        <v>12</v>
      </c>
      <c r="B28" s="3">
        <v>0</v>
      </c>
      <c r="C28" s="4">
        <f>F6</f>
        <v>0</v>
      </c>
      <c r="D28" s="4">
        <v>0</v>
      </c>
      <c r="E28" s="5">
        <f t="shared" si="5"/>
        <v>0</v>
      </c>
      <c r="F28" s="6">
        <f t="shared" si="1"/>
        <v>0</v>
      </c>
      <c r="I28" s="3">
        <v>22</v>
      </c>
      <c r="J28" s="3">
        <f>1.1+J7</f>
        <v>1.0470999999999777</v>
      </c>
      <c r="K28" s="3">
        <f>F7</f>
        <v>0.4</v>
      </c>
      <c r="L28" s="4">
        <f t="shared" si="6"/>
        <v>0.99709999999997767</v>
      </c>
      <c r="M28" s="5">
        <f t="shared" si="3"/>
        <v>1.9941999999999553</v>
      </c>
      <c r="N28" s="6">
        <f t="shared" si="2"/>
        <v>0.79767999999998218</v>
      </c>
    </row>
    <row r="29" spans="1:14" x14ac:dyDescent="0.3">
      <c r="A29" s="3"/>
      <c r="B29" s="3"/>
      <c r="C29" s="3"/>
      <c r="E29" t="s">
        <v>13</v>
      </c>
      <c r="F29" s="6" t="s">
        <v>94</v>
      </c>
      <c r="I29" s="3">
        <v>24</v>
      </c>
      <c r="J29" s="3">
        <f>1+J7</f>
        <v>0.94709999999997763</v>
      </c>
      <c r="K29" s="3">
        <f>F7</f>
        <v>0.4</v>
      </c>
      <c r="L29" s="4">
        <f t="shared" si="6"/>
        <v>0.99709999999997767</v>
      </c>
      <c r="M29" s="5">
        <f t="shared" si="3"/>
        <v>1.9941999999999553</v>
      </c>
      <c r="N29" s="6">
        <f t="shared" si="2"/>
        <v>0.79767999999998218</v>
      </c>
    </row>
    <row r="30" spans="1:14" x14ac:dyDescent="0.3">
      <c r="A30" s="3"/>
      <c r="B30" s="3"/>
      <c r="C30" s="3"/>
      <c r="E30" t="s">
        <v>14</v>
      </c>
      <c r="F30">
        <f>D6</f>
        <v>81</v>
      </c>
      <c r="I30" s="3">
        <v>26</v>
      </c>
      <c r="J30" s="3">
        <f>0.96+J7</f>
        <v>0.90709999999997759</v>
      </c>
      <c r="K30" s="3">
        <f>F7</f>
        <v>0.4</v>
      </c>
      <c r="L30" s="4">
        <f t="shared" si="6"/>
        <v>0.92709999999997761</v>
      </c>
      <c r="M30" s="5">
        <f t="shared" si="3"/>
        <v>1.8541999999999552</v>
      </c>
      <c r="N30" s="6">
        <f t="shared" si="2"/>
        <v>0.74167999999998213</v>
      </c>
    </row>
    <row r="31" spans="1:14" x14ac:dyDescent="0.3">
      <c r="A31" s="3"/>
      <c r="B31" s="3"/>
      <c r="C31" s="3"/>
      <c r="E31" t="s">
        <v>15</v>
      </c>
      <c r="F31">
        <f>E6</f>
        <v>72</v>
      </c>
      <c r="I31" s="3">
        <v>28</v>
      </c>
      <c r="J31" s="3">
        <f>0.6+J7</f>
        <v>0.5470999999999776</v>
      </c>
      <c r="K31" s="3">
        <f>F7</f>
        <v>0.4</v>
      </c>
      <c r="L31" s="4">
        <f t="shared" si="6"/>
        <v>0.72709999999997765</v>
      </c>
      <c r="M31" s="5">
        <f t="shared" si="3"/>
        <v>1.4541999999999553</v>
      </c>
      <c r="N31" s="6">
        <f t="shared" si="2"/>
        <v>0.5816799999999821</v>
      </c>
    </row>
    <row r="32" spans="1:14" x14ac:dyDescent="0.3">
      <c r="A32" s="3"/>
      <c r="B32" s="3"/>
      <c r="C32" s="3"/>
      <c r="I32" s="3">
        <v>30</v>
      </c>
      <c r="J32" s="3">
        <f>0.3+J7</f>
        <v>0.24709999999997762</v>
      </c>
      <c r="K32" s="3">
        <f>F7</f>
        <v>0.4</v>
      </c>
      <c r="L32" s="4">
        <f t="shared" si="6"/>
        <v>0.39709999999997758</v>
      </c>
      <c r="M32" s="5">
        <f t="shared" si="3"/>
        <v>0.79419999999995516</v>
      </c>
      <c r="N32" s="6">
        <f t="shared" si="2"/>
        <v>0.31767999999998209</v>
      </c>
    </row>
    <row r="33" spans="1:14" x14ac:dyDescent="0.3">
      <c r="A33" s="3"/>
      <c r="B33" s="3"/>
      <c r="C33" s="3"/>
      <c r="I33" s="3">
        <v>31</v>
      </c>
      <c r="J33" s="3">
        <v>0</v>
      </c>
      <c r="K33" s="3">
        <f>F7</f>
        <v>0.4</v>
      </c>
      <c r="L33" s="4">
        <f t="shared" si="6"/>
        <v>0.12354999999998881</v>
      </c>
      <c r="M33" s="5">
        <f t="shared" si="3"/>
        <v>0.12354999999998881</v>
      </c>
      <c r="N33" s="6">
        <f t="shared" si="2"/>
        <v>4.9419999999995523E-2</v>
      </c>
    </row>
    <row r="34" spans="1:14" x14ac:dyDescent="0.3">
      <c r="A34" s="3"/>
      <c r="B34" s="3"/>
      <c r="C34" s="3"/>
      <c r="M34" t="s">
        <v>13</v>
      </c>
      <c r="N34" s="6">
        <f>SUM(N19:N33)</f>
        <v>8.5260999999997544</v>
      </c>
    </row>
    <row r="35" spans="1:14" x14ac:dyDescent="0.3">
      <c r="A35" s="3"/>
      <c r="B35" s="3"/>
      <c r="C35" s="3"/>
      <c r="M35" t="s">
        <v>14</v>
      </c>
      <c r="N35">
        <f>D7</f>
        <v>81</v>
      </c>
    </row>
    <row r="36" spans="1:14" x14ac:dyDescent="0.3">
      <c r="A36" s="3"/>
      <c r="B36" s="3"/>
      <c r="C36" s="3"/>
      <c r="M36" t="s">
        <v>15</v>
      </c>
      <c r="N36">
        <f>E7</f>
        <v>74.3</v>
      </c>
    </row>
    <row r="37" spans="1:14" x14ac:dyDescent="0.3">
      <c r="A37" s="3"/>
      <c r="B37" s="3"/>
      <c r="C37" s="3"/>
    </row>
    <row r="38" spans="1:14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4" x14ac:dyDescent="0.3">
      <c r="A39" s="3"/>
      <c r="B39" s="11" t="s">
        <v>50</v>
      </c>
      <c r="C39" s="11"/>
      <c r="D39" s="11"/>
      <c r="E39" s="11"/>
      <c r="F39" s="11"/>
      <c r="I39" s="3"/>
      <c r="J39" s="11" t="s">
        <v>53</v>
      </c>
      <c r="K39" s="11"/>
      <c r="L39" s="11"/>
      <c r="M39" s="11"/>
      <c r="N39" s="11"/>
    </row>
    <row r="40" spans="1:14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4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4" x14ac:dyDescent="0.3">
      <c r="A42" s="4">
        <v>2</v>
      </c>
      <c r="B42" s="4">
        <f>0.5+J8</f>
        <v>0.53729999999995925</v>
      </c>
      <c r="C42" s="3">
        <v>1.3</v>
      </c>
      <c r="D42" s="4">
        <f>(0+B42)/2</f>
        <v>0.26864999999997963</v>
      </c>
      <c r="E42" s="5">
        <f>(A42-0)*D42</f>
        <v>0.53729999999995925</v>
      </c>
      <c r="F42" s="6">
        <f t="shared" ref="F42:F55" si="7">C42*E42</f>
        <v>0.6984899999999471</v>
      </c>
      <c r="I42" s="4">
        <v>3</v>
      </c>
      <c r="J42" s="4">
        <v>0</v>
      </c>
      <c r="K42" s="3">
        <v>0</v>
      </c>
      <c r="L42" s="4">
        <f>(0+J42)/2</f>
        <v>0</v>
      </c>
      <c r="M42" s="5">
        <f>(I42-0)*L42</f>
        <v>0</v>
      </c>
      <c r="N42" s="6">
        <f t="shared" ref="N42:N51" si="8">K42*M42</f>
        <v>0</v>
      </c>
    </row>
    <row r="43" spans="1:14" x14ac:dyDescent="0.3">
      <c r="A43" s="4">
        <v>6</v>
      </c>
      <c r="B43" s="4">
        <f>0.5+J8</f>
        <v>0.53729999999995925</v>
      </c>
      <c r="C43" s="3">
        <v>1.3</v>
      </c>
      <c r="D43" s="4">
        <f>(B42+B43)/2</f>
        <v>0.53729999999995925</v>
      </c>
      <c r="E43" s="5">
        <f>(A43-A42)*D43</f>
        <v>2.149199999999837</v>
      </c>
      <c r="F43" s="6">
        <f t="shared" si="7"/>
        <v>2.7939599999997884</v>
      </c>
      <c r="I43" s="4">
        <v>7</v>
      </c>
      <c r="J43" s="4">
        <f>1.6+J9</f>
        <v>1.4174999999999955</v>
      </c>
      <c r="K43" s="3">
        <v>0</v>
      </c>
      <c r="L43" s="4">
        <f>(J42+J43)/2</f>
        <v>0.70874999999999777</v>
      </c>
      <c r="M43" s="5">
        <f>(I43-I42)*L43</f>
        <v>2.8349999999999911</v>
      </c>
      <c r="N43" s="6">
        <f t="shared" si="8"/>
        <v>0</v>
      </c>
    </row>
    <row r="44" spans="1:14" x14ac:dyDescent="0.3">
      <c r="A44" s="3">
        <v>10</v>
      </c>
      <c r="B44" s="3">
        <f>0.76+J8</f>
        <v>0.79729999999995926</v>
      </c>
      <c r="C44" s="3">
        <v>1.3</v>
      </c>
      <c r="D44" s="4">
        <f>(B43+B44)/2</f>
        <v>0.66729999999995926</v>
      </c>
      <c r="E44" s="5">
        <f t="shared" ref="E44:E55" si="9">(A44-A43)*D44</f>
        <v>2.669199999999837</v>
      </c>
      <c r="F44" s="6">
        <f t="shared" si="7"/>
        <v>3.4699599999997881</v>
      </c>
      <c r="I44" s="3">
        <v>10</v>
      </c>
      <c r="J44" s="3">
        <f>2.28+J9</f>
        <v>2.0974999999999953</v>
      </c>
      <c r="K44" s="3">
        <v>0</v>
      </c>
      <c r="L44" s="4">
        <f>(J43+J44)/2</f>
        <v>1.7574999999999954</v>
      </c>
      <c r="M44" s="5">
        <f t="shared" ref="M44:M51" si="10">(I44-I43)*L44</f>
        <v>5.2724999999999866</v>
      </c>
      <c r="N44" s="6">
        <f t="shared" si="8"/>
        <v>0</v>
      </c>
    </row>
    <row r="45" spans="1:14" x14ac:dyDescent="0.3">
      <c r="A45" s="3">
        <v>14</v>
      </c>
      <c r="B45" s="3">
        <f>1+J8</f>
        <v>1.0372999999999593</v>
      </c>
      <c r="C45" s="3">
        <v>1.3</v>
      </c>
      <c r="D45" s="4">
        <f t="shared" ref="D45:D55" si="11">(B44+B45)/2</f>
        <v>0.91729999999995926</v>
      </c>
      <c r="E45" s="5">
        <f t="shared" si="9"/>
        <v>3.669199999999837</v>
      </c>
      <c r="F45" s="6">
        <f t="shared" si="7"/>
        <v>4.7699599999997879</v>
      </c>
      <c r="I45" s="3">
        <v>13</v>
      </c>
      <c r="J45" s="3">
        <f>2.12+J9</f>
        <v>1.9374999999999956</v>
      </c>
      <c r="K45" s="3">
        <v>0</v>
      </c>
      <c r="L45" s="4">
        <f t="shared" ref="L45:L51" si="12">(J44+J45)/2</f>
        <v>2.0174999999999956</v>
      </c>
      <c r="M45" s="5">
        <f t="shared" si="10"/>
        <v>6.0524999999999869</v>
      </c>
      <c r="N45" s="6">
        <f t="shared" si="8"/>
        <v>0</v>
      </c>
    </row>
    <row r="46" spans="1:14" x14ac:dyDescent="0.3">
      <c r="A46" s="3">
        <v>18</v>
      </c>
      <c r="B46" s="3">
        <f>1.06+J8</f>
        <v>1.0972999999999593</v>
      </c>
      <c r="C46" s="3">
        <v>1.3</v>
      </c>
      <c r="D46" s="4">
        <f t="shared" si="11"/>
        <v>1.0672999999999593</v>
      </c>
      <c r="E46" s="5">
        <f t="shared" si="9"/>
        <v>4.2691999999998371</v>
      </c>
      <c r="F46" s="6">
        <f t="shared" si="7"/>
        <v>5.5499599999997882</v>
      </c>
      <c r="I46" s="3">
        <v>16</v>
      </c>
      <c r="J46" s="3">
        <f>1.6+J9</f>
        <v>1.4174999999999955</v>
      </c>
      <c r="K46" s="3">
        <v>0</v>
      </c>
      <c r="L46" s="4">
        <f t="shared" si="12"/>
        <v>1.6774999999999956</v>
      </c>
      <c r="M46" s="5">
        <f t="shared" si="10"/>
        <v>5.0324999999999864</v>
      </c>
      <c r="N46" s="6">
        <f t="shared" si="8"/>
        <v>0</v>
      </c>
    </row>
    <row r="47" spans="1:14" x14ac:dyDescent="0.3">
      <c r="A47" s="3">
        <v>22</v>
      </c>
      <c r="B47" s="3">
        <f>0.82+J8</f>
        <v>0.85729999999995921</v>
      </c>
      <c r="C47" s="3">
        <v>1.3</v>
      </c>
      <c r="D47" s="4">
        <f t="shared" si="11"/>
        <v>0.9772999999999592</v>
      </c>
      <c r="E47" s="5">
        <f t="shared" si="9"/>
        <v>3.9091999999998368</v>
      </c>
      <c r="F47" s="6">
        <f t="shared" si="7"/>
        <v>5.0819599999997882</v>
      </c>
      <c r="I47" s="3">
        <v>19</v>
      </c>
      <c r="J47" s="3">
        <f>1.5+J9</f>
        <v>1.3174999999999955</v>
      </c>
      <c r="K47" s="3">
        <v>0</v>
      </c>
      <c r="L47" s="4">
        <f t="shared" si="12"/>
        <v>1.3674999999999955</v>
      </c>
      <c r="M47" s="5">
        <f t="shared" si="10"/>
        <v>4.1024999999999867</v>
      </c>
      <c r="N47" s="6">
        <f t="shared" si="8"/>
        <v>0</v>
      </c>
    </row>
    <row r="48" spans="1:14" x14ac:dyDescent="0.3">
      <c r="A48" s="3">
        <v>26</v>
      </c>
      <c r="B48" s="3">
        <f>0.76+J8</f>
        <v>0.79729999999995926</v>
      </c>
      <c r="C48" s="3">
        <v>1.3</v>
      </c>
      <c r="D48" s="4">
        <f t="shared" si="11"/>
        <v>0.82729999999995929</v>
      </c>
      <c r="E48" s="5">
        <f t="shared" si="9"/>
        <v>3.3091999999998372</v>
      </c>
      <c r="F48" s="6">
        <f t="shared" si="7"/>
        <v>4.3019599999997888</v>
      </c>
      <c r="I48" s="3">
        <v>22</v>
      </c>
      <c r="J48" s="3">
        <f>1.5+J9</f>
        <v>1.3174999999999955</v>
      </c>
      <c r="K48" s="3">
        <v>0</v>
      </c>
      <c r="L48" s="4">
        <f t="shared" si="12"/>
        <v>1.3174999999999955</v>
      </c>
      <c r="M48" s="5">
        <f t="shared" si="10"/>
        <v>3.9524999999999864</v>
      </c>
      <c r="N48" s="6">
        <f t="shared" si="8"/>
        <v>0</v>
      </c>
    </row>
    <row r="49" spans="1:14" x14ac:dyDescent="0.3">
      <c r="A49" s="3">
        <v>30</v>
      </c>
      <c r="B49" s="3">
        <f>0.96+J8</f>
        <v>0.99729999999995922</v>
      </c>
      <c r="C49" s="3">
        <v>1.3</v>
      </c>
      <c r="D49" s="4">
        <f t="shared" si="11"/>
        <v>0.89729999999995924</v>
      </c>
      <c r="E49" s="5">
        <f t="shared" si="9"/>
        <v>3.589199999999837</v>
      </c>
      <c r="F49" s="6">
        <f t="shared" si="7"/>
        <v>4.6659599999997878</v>
      </c>
      <c r="I49" s="3">
        <v>25</v>
      </c>
      <c r="J49" s="3">
        <f>1.4+J9</f>
        <v>1.2174999999999954</v>
      </c>
      <c r="K49" s="3">
        <v>0</v>
      </c>
      <c r="L49" s="4">
        <f t="shared" si="12"/>
        <v>1.2674999999999954</v>
      </c>
      <c r="M49" s="5">
        <f t="shared" si="10"/>
        <v>3.802499999999986</v>
      </c>
      <c r="N49" s="6">
        <f t="shared" si="8"/>
        <v>0</v>
      </c>
    </row>
    <row r="50" spans="1:14" x14ac:dyDescent="0.3">
      <c r="A50" s="3">
        <v>34</v>
      </c>
      <c r="B50" s="3">
        <f>0.9+J8</f>
        <v>0.93729999999995928</v>
      </c>
      <c r="C50" s="3">
        <v>1.3</v>
      </c>
      <c r="D50" s="4">
        <f t="shared" si="11"/>
        <v>0.96729999999995919</v>
      </c>
      <c r="E50" s="5">
        <f t="shared" si="9"/>
        <v>3.8691999999998368</v>
      </c>
      <c r="F50" s="6">
        <f t="shared" si="7"/>
        <v>5.0299599999997877</v>
      </c>
      <c r="I50" s="3">
        <v>28</v>
      </c>
      <c r="J50" s="3">
        <f>1.1+J9</f>
        <v>0.91749999999999554</v>
      </c>
      <c r="K50" s="3">
        <v>0</v>
      </c>
      <c r="L50" s="4">
        <f t="shared" si="12"/>
        <v>1.0674999999999955</v>
      </c>
      <c r="M50" s="5">
        <f t="shared" si="10"/>
        <v>3.2024999999999864</v>
      </c>
      <c r="N50" s="6">
        <f t="shared" si="8"/>
        <v>0</v>
      </c>
    </row>
    <row r="51" spans="1:14" x14ac:dyDescent="0.3">
      <c r="A51" s="3">
        <v>38</v>
      </c>
      <c r="B51" s="3">
        <f>1+J8</f>
        <v>1.0372999999999593</v>
      </c>
      <c r="C51" s="3">
        <v>1.3</v>
      </c>
      <c r="D51" s="4">
        <f t="shared" si="11"/>
        <v>0.98729999999995921</v>
      </c>
      <c r="E51" s="5">
        <f t="shared" si="9"/>
        <v>3.9491999999998368</v>
      </c>
      <c r="F51" s="6">
        <f t="shared" si="7"/>
        <v>5.1339599999997878</v>
      </c>
      <c r="I51" s="3">
        <v>31</v>
      </c>
      <c r="J51" s="3">
        <f>0.4+J9</f>
        <v>0.21749999999999547</v>
      </c>
      <c r="K51" s="3">
        <v>0</v>
      </c>
      <c r="L51" s="4">
        <f t="shared" si="12"/>
        <v>0.56749999999999545</v>
      </c>
      <c r="M51" s="5">
        <f t="shared" si="10"/>
        <v>1.7024999999999864</v>
      </c>
      <c r="N51" s="6">
        <f t="shared" si="8"/>
        <v>0</v>
      </c>
    </row>
    <row r="52" spans="1:14" x14ac:dyDescent="0.3">
      <c r="A52" s="3">
        <v>42</v>
      </c>
      <c r="B52" s="3">
        <f>1.04+J8</f>
        <v>1.0772999999999593</v>
      </c>
      <c r="C52" s="3">
        <v>1.3</v>
      </c>
      <c r="D52" s="4">
        <f t="shared" si="11"/>
        <v>1.0572999999999593</v>
      </c>
      <c r="E52" s="5">
        <f t="shared" si="9"/>
        <v>4.2291999999998371</v>
      </c>
      <c r="F52" s="6">
        <f t="shared" si="7"/>
        <v>5.4979599999997886</v>
      </c>
      <c r="I52" s="3"/>
      <c r="J52" s="3"/>
      <c r="K52" s="3"/>
      <c r="L52" s="4"/>
      <c r="M52" t="s">
        <v>13</v>
      </c>
      <c r="N52" s="6" t="s">
        <v>94</v>
      </c>
    </row>
    <row r="53" spans="1:14" x14ac:dyDescent="0.3">
      <c r="A53" s="3">
        <v>46</v>
      </c>
      <c r="B53" s="3">
        <f>1+J8</f>
        <v>1.0372999999999593</v>
      </c>
      <c r="C53" s="3">
        <v>1.3</v>
      </c>
      <c r="D53" s="4">
        <f t="shared" si="11"/>
        <v>1.0572999999999593</v>
      </c>
      <c r="E53" s="5">
        <f t="shared" si="9"/>
        <v>4.2291999999998371</v>
      </c>
      <c r="F53" s="6">
        <f t="shared" si="7"/>
        <v>5.4979599999997886</v>
      </c>
      <c r="I53" s="3"/>
      <c r="J53" s="3"/>
      <c r="K53" s="3"/>
      <c r="L53" s="4"/>
      <c r="M53" t="s">
        <v>14</v>
      </c>
      <c r="N53">
        <f>D9</f>
        <v>81</v>
      </c>
    </row>
    <row r="54" spans="1:14" x14ac:dyDescent="0.3">
      <c r="A54" s="3">
        <v>50</v>
      </c>
      <c r="B54" s="3">
        <f>0.78+J8</f>
        <v>0.81729999999995928</v>
      </c>
      <c r="C54" s="3">
        <v>1.3</v>
      </c>
      <c r="D54" s="4">
        <f t="shared" si="11"/>
        <v>0.92729999999995927</v>
      </c>
      <c r="E54" s="5">
        <f t="shared" si="9"/>
        <v>3.7091999999998371</v>
      </c>
      <c r="F54" s="6">
        <f t="shared" si="7"/>
        <v>4.8219599999997884</v>
      </c>
      <c r="I54" s="3"/>
      <c r="J54" s="3"/>
      <c r="K54" s="3"/>
      <c r="L54" s="4"/>
      <c r="M54" t="s">
        <v>15</v>
      </c>
      <c r="N54">
        <f>E9</f>
        <v>74.2</v>
      </c>
    </row>
    <row r="55" spans="1:14" x14ac:dyDescent="0.3">
      <c r="A55" s="3">
        <v>54</v>
      </c>
      <c r="B55" s="3">
        <f>0+J8</f>
        <v>3.7299999999959255E-2</v>
      </c>
      <c r="C55" s="3">
        <v>1.3</v>
      </c>
      <c r="D55" s="4">
        <f t="shared" si="11"/>
        <v>0.42729999999995927</v>
      </c>
      <c r="E55" s="5">
        <f t="shared" si="9"/>
        <v>1.7091999999998371</v>
      </c>
      <c r="F55" s="6">
        <f t="shared" si="7"/>
        <v>2.2219599999997883</v>
      </c>
      <c r="I55" s="3"/>
      <c r="J55" s="3"/>
      <c r="K55" s="3"/>
      <c r="L55" s="4"/>
    </row>
    <row r="56" spans="1:14" x14ac:dyDescent="0.3">
      <c r="E56" t="s">
        <v>13</v>
      </c>
      <c r="F56" s="6">
        <f>SUM(F42:F55)</f>
        <v>59.535969999997192</v>
      </c>
      <c r="N56" s="6"/>
    </row>
    <row r="57" spans="1:14" x14ac:dyDescent="0.3">
      <c r="E57" t="s">
        <v>14</v>
      </c>
      <c r="F57">
        <f>D8</f>
        <v>79.3</v>
      </c>
    </row>
    <row r="58" spans="1:14" x14ac:dyDescent="0.3">
      <c r="E58" t="s">
        <v>15</v>
      </c>
      <c r="F58">
        <f>E8</f>
        <v>70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95</v>
      </c>
      <c r="C61" s="11"/>
      <c r="D61" s="11"/>
      <c r="E61" s="11"/>
      <c r="F61" s="11"/>
      <c r="I61" s="3"/>
      <c r="J61" s="11" t="s">
        <v>96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x14ac:dyDescent="0.3">
      <c r="A64" s="4">
        <v>2</v>
      </c>
      <c r="B64" s="4">
        <f>0.7+J10</f>
        <v>0.56419999999998249</v>
      </c>
      <c r="C64" s="3">
        <v>0</v>
      </c>
      <c r="D64" s="4">
        <f>(0+B64)/2</f>
        <v>0.28209999999999125</v>
      </c>
      <c r="E64" s="5">
        <f>(A64-0)*D64</f>
        <v>0.56419999999998249</v>
      </c>
      <c r="F64" s="6">
        <f t="shared" ref="F64:F74" si="13">C64*E64</f>
        <v>0</v>
      </c>
      <c r="I64" s="4">
        <v>5</v>
      </c>
      <c r="J64" s="4">
        <v>0</v>
      </c>
      <c r="K64" s="4">
        <v>0</v>
      </c>
      <c r="L64" s="4">
        <f>(0+J64)/2</f>
        <v>0</v>
      </c>
      <c r="M64" s="5">
        <f>(I64-0)*L64</f>
        <v>0</v>
      </c>
      <c r="N64" s="6">
        <f t="shared" ref="N64:N72" si="14">K64*M64</f>
        <v>0</v>
      </c>
    </row>
    <row r="65" spans="1:14" x14ac:dyDescent="0.3">
      <c r="A65" s="4">
        <v>4</v>
      </c>
      <c r="B65" s="4">
        <f>0.75+J10</f>
        <v>0.61419999999998254</v>
      </c>
      <c r="C65" s="3">
        <v>0</v>
      </c>
      <c r="D65" s="4">
        <f>(B64+B65)/2</f>
        <v>0.58919999999998252</v>
      </c>
      <c r="E65" s="5">
        <f>(A65-A64)*D65</f>
        <v>1.178399999999965</v>
      </c>
      <c r="F65" s="6">
        <f t="shared" si="13"/>
        <v>0</v>
      </c>
      <c r="I65" s="4">
        <v>7</v>
      </c>
      <c r="J65" s="4">
        <f>0.74+J11</f>
        <v>0.57719999999993887</v>
      </c>
      <c r="K65" s="4">
        <v>0</v>
      </c>
      <c r="L65" s="4">
        <f>(J64+J65)/2</f>
        <v>0.28859999999996944</v>
      </c>
      <c r="M65" s="5">
        <f>(I65-I64)*L65</f>
        <v>0.57719999999993887</v>
      </c>
      <c r="N65" s="6">
        <f t="shared" si="14"/>
        <v>0</v>
      </c>
    </row>
    <row r="66" spans="1:14" x14ac:dyDescent="0.3">
      <c r="A66" s="3">
        <v>6</v>
      </c>
      <c r="B66" s="3">
        <f>1.1+J10</f>
        <v>0.96419999999998263</v>
      </c>
      <c r="C66" s="3">
        <v>0</v>
      </c>
      <c r="D66" s="4">
        <f>(B65+B66)/2</f>
        <v>0.78919999999998258</v>
      </c>
      <c r="E66" s="5">
        <f t="shared" ref="E66:E74" si="15">(A66-A65)*D66</f>
        <v>1.5783999999999652</v>
      </c>
      <c r="F66" s="6">
        <f t="shared" si="13"/>
        <v>0</v>
      </c>
      <c r="I66" s="3">
        <v>9</v>
      </c>
      <c r="J66" s="3">
        <f>1.24+J11</f>
        <v>1.0771999999999389</v>
      </c>
      <c r="K66" s="4">
        <v>0</v>
      </c>
      <c r="L66" s="4">
        <f>(J65+J66)/2</f>
        <v>0.82719999999993887</v>
      </c>
      <c r="M66" s="5">
        <f t="shared" ref="M66:M72" si="16">(I66-I65)*L66</f>
        <v>1.6543999999998777</v>
      </c>
      <c r="N66" s="6">
        <f t="shared" si="14"/>
        <v>0</v>
      </c>
    </row>
    <row r="67" spans="1:14" x14ac:dyDescent="0.3">
      <c r="A67" s="3">
        <v>8</v>
      </c>
      <c r="B67" s="3">
        <f>0.9+J10</f>
        <v>0.76419999999998256</v>
      </c>
      <c r="C67" s="3">
        <v>0</v>
      </c>
      <c r="D67" s="4">
        <f t="shared" ref="D67:D74" si="17">(B66+B67)/2</f>
        <v>0.86419999999998254</v>
      </c>
      <c r="E67" s="5">
        <f t="shared" si="15"/>
        <v>1.7283999999999651</v>
      </c>
      <c r="F67" s="6">
        <f t="shared" si="13"/>
        <v>0</v>
      </c>
      <c r="I67" s="3">
        <v>11</v>
      </c>
      <c r="J67" s="3">
        <f>1.38+J11</f>
        <v>1.2171999999999388</v>
      </c>
      <c r="K67" s="4">
        <v>0</v>
      </c>
      <c r="L67" s="4">
        <f t="shared" ref="L67:L72" si="18">(J66+J67)/2</f>
        <v>1.1471999999999389</v>
      </c>
      <c r="M67" s="5">
        <f t="shared" si="16"/>
        <v>2.2943999999998779</v>
      </c>
      <c r="N67" s="6">
        <f t="shared" si="14"/>
        <v>0</v>
      </c>
    </row>
    <row r="68" spans="1:14" x14ac:dyDescent="0.3">
      <c r="A68" s="3">
        <v>10</v>
      </c>
      <c r="B68" s="3">
        <f>0.76+J10</f>
        <v>0.62419999999998255</v>
      </c>
      <c r="C68" s="3">
        <v>0</v>
      </c>
      <c r="D68" s="4">
        <f t="shared" si="17"/>
        <v>0.69419999999998261</v>
      </c>
      <c r="E68" s="5">
        <f t="shared" si="15"/>
        <v>1.3883999999999652</v>
      </c>
      <c r="F68" s="6">
        <f t="shared" si="13"/>
        <v>0</v>
      </c>
      <c r="I68" s="3">
        <v>13</v>
      </c>
      <c r="J68" s="3">
        <f>1.36+J11</f>
        <v>1.197199999999939</v>
      </c>
      <c r="K68" s="4">
        <v>0</v>
      </c>
      <c r="L68" s="4">
        <f t="shared" si="18"/>
        <v>1.207199999999939</v>
      </c>
      <c r="M68" s="5">
        <f t="shared" si="16"/>
        <v>2.414399999999878</v>
      </c>
      <c r="N68" s="6">
        <f t="shared" si="14"/>
        <v>0</v>
      </c>
    </row>
    <row r="69" spans="1:14" x14ac:dyDescent="0.3">
      <c r="A69" s="3">
        <v>12</v>
      </c>
      <c r="B69" s="3">
        <f>0.5+J10</f>
        <v>0.36419999999998254</v>
      </c>
      <c r="C69" s="3">
        <v>0</v>
      </c>
      <c r="D69" s="4">
        <f t="shared" si="17"/>
        <v>0.49419999999998254</v>
      </c>
      <c r="E69" s="5">
        <f t="shared" si="15"/>
        <v>0.98839999999996508</v>
      </c>
      <c r="F69" s="6">
        <f t="shared" si="13"/>
        <v>0</v>
      </c>
      <c r="I69" s="3">
        <v>15</v>
      </c>
      <c r="J69" s="3">
        <f>1.36+J11</f>
        <v>1.197199999999939</v>
      </c>
      <c r="K69" s="4">
        <v>0</v>
      </c>
      <c r="L69" s="4">
        <f t="shared" si="18"/>
        <v>1.197199999999939</v>
      </c>
      <c r="M69" s="5">
        <f t="shared" si="16"/>
        <v>2.394399999999878</v>
      </c>
      <c r="N69" s="6">
        <f t="shared" si="14"/>
        <v>0</v>
      </c>
    </row>
    <row r="70" spans="1:14" x14ac:dyDescent="0.3">
      <c r="A70" s="3">
        <v>14</v>
      </c>
      <c r="B70" s="3">
        <f>0.5+J10</f>
        <v>0.36419999999998254</v>
      </c>
      <c r="C70" s="3">
        <v>0</v>
      </c>
      <c r="D70" s="4">
        <f t="shared" si="17"/>
        <v>0.36419999999998254</v>
      </c>
      <c r="E70" s="5">
        <f t="shared" si="15"/>
        <v>0.72839999999996508</v>
      </c>
      <c r="F70" s="6">
        <f t="shared" si="13"/>
        <v>0</v>
      </c>
      <c r="I70" s="3">
        <v>17</v>
      </c>
      <c r="J70" s="3">
        <f>1.32+J11</f>
        <v>1.1571999999999389</v>
      </c>
      <c r="K70" s="4">
        <v>0</v>
      </c>
      <c r="L70" s="4">
        <f t="shared" si="18"/>
        <v>1.177199999999939</v>
      </c>
      <c r="M70" s="5">
        <f t="shared" si="16"/>
        <v>2.3543999999998779</v>
      </c>
      <c r="N70" s="6">
        <f t="shared" si="14"/>
        <v>0</v>
      </c>
    </row>
    <row r="71" spans="1:14" x14ac:dyDescent="0.3">
      <c r="A71" s="3">
        <v>16</v>
      </c>
      <c r="B71" s="3">
        <f>0.36+J10</f>
        <v>0.22419999999998252</v>
      </c>
      <c r="C71" s="3">
        <v>0</v>
      </c>
      <c r="D71" s="4">
        <f t="shared" si="17"/>
        <v>0.29419999999998253</v>
      </c>
      <c r="E71" s="5">
        <f t="shared" si="15"/>
        <v>0.58839999999996506</v>
      </c>
      <c r="F71" s="6">
        <f t="shared" si="13"/>
        <v>0</v>
      </c>
      <c r="I71" s="3">
        <v>19</v>
      </c>
      <c r="J71" s="3">
        <f>0.52+J11</f>
        <v>0.3571999999999389</v>
      </c>
      <c r="K71" s="4">
        <v>0</v>
      </c>
      <c r="L71" s="4">
        <f t="shared" si="18"/>
        <v>0.75719999999993892</v>
      </c>
      <c r="M71" s="5">
        <f t="shared" si="16"/>
        <v>1.5143999999998778</v>
      </c>
      <c r="N71" s="6">
        <f t="shared" si="14"/>
        <v>0</v>
      </c>
    </row>
    <row r="72" spans="1:14" x14ac:dyDescent="0.3">
      <c r="A72" s="3">
        <v>18</v>
      </c>
      <c r="B72" s="3">
        <f>0.42+J10</f>
        <v>0.28419999999998252</v>
      </c>
      <c r="C72" s="3">
        <v>0</v>
      </c>
      <c r="D72" s="4">
        <f t="shared" si="17"/>
        <v>0.25419999999998255</v>
      </c>
      <c r="E72" s="5">
        <f t="shared" si="15"/>
        <v>0.5083999999999651</v>
      </c>
      <c r="F72" s="6">
        <f t="shared" si="13"/>
        <v>0</v>
      </c>
      <c r="I72" s="3">
        <v>20.5</v>
      </c>
      <c r="J72" s="3">
        <v>0</v>
      </c>
      <c r="K72" s="4">
        <v>0</v>
      </c>
      <c r="L72" s="4">
        <f t="shared" si="18"/>
        <v>0.17859999999996945</v>
      </c>
      <c r="M72" s="5">
        <f t="shared" si="16"/>
        <v>0.26789999999995417</v>
      </c>
      <c r="N72" s="6">
        <f t="shared" si="14"/>
        <v>0</v>
      </c>
    </row>
    <row r="73" spans="1:14" x14ac:dyDescent="0.3">
      <c r="A73" s="3">
        <v>20</v>
      </c>
      <c r="B73" s="3">
        <f>0.26+J10</f>
        <v>0.12419999999998255</v>
      </c>
      <c r="C73" s="3">
        <v>0</v>
      </c>
      <c r="D73" s="4">
        <f t="shared" si="17"/>
        <v>0.20419999999998253</v>
      </c>
      <c r="E73" s="5">
        <f t="shared" si="15"/>
        <v>0.40839999999996507</v>
      </c>
      <c r="F73" s="6">
        <f t="shared" si="13"/>
        <v>0</v>
      </c>
      <c r="I73" s="3"/>
      <c r="J73" s="3"/>
      <c r="K73" s="3"/>
      <c r="L73" s="4"/>
      <c r="M73" t="s">
        <v>13</v>
      </c>
      <c r="N73" s="6" t="s">
        <v>97</v>
      </c>
    </row>
    <row r="74" spans="1:14" x14ac:dyDescent="0.3">
      <c r="A74" s="3">
        <v>22</v>
      </c>
      <c r="B74" s="3">
        <v>0</v>
      </c>
      <c r="C74" s="3">
        <v>0</v>
      </c>
      <c r="D74" s="4">
        <f t="shared" si="17"/>
        <v>6.2099999999991273E-2</v>
      </c>
      <c r="E74" s="5">
        <f t="shared" si="15"/>
        <v>0.12419999999998255</v>
      </c>
      <c r="F74" s="6">
        <f t="shared" si="13"/>
        <v>0</v>
      </c>
      <c r="I74" s="3"/>
      <c r="J74" s="3"/>
      <c r="K74" s="3"/>
      <c r="L74" s="4"/>
      <c r="M74" t="s">
        <v>14</v>
      </c>
      <c r="N74">
        <f>D11</f>
        <v>87</v>
      </c>
    </row>
    <row r="75" spans="1:14" x14ac:dyDescent="0.3">
      <c r="C75" s="3"/>
      <c r="E75" t="s">
        <v>13</v>
      </c>
      <c r="F75" s="6" t="s">
        <v>94</v>
      </c>
      <c r="M75" t="s">
        <v>15</v>
      </c>
      <c r="N75">
        <f>E11</f>
        <v>74.3</v>
      </c>
    </row>
    <row r="76" spans="1:14" x14ac:dyDescent="0.3">
      <c r="E76" t="s">
        <v>14</v>
      </c>
      <c r="F76">
        <f>D10</f>
        <v>86</v>
      </c>
    </row>
    <row r="77" spans="1:14" x14ac:dyDescent="0.3">
      <c r="E77" t="s">
        <v>15</v>
      </c>
      <c r="F77">
        <v>74.5</v>
      </c>
    </row>
  </sheetData>
  <mergeCells count="13">
    <mergeCell ref="B39:F39"/>
    <mergeCell ref="J39:N39"/>
    <mergeCell ref="B60:F60"/>
    <mergeCell ref="J60:N60"/>
    <mergeCell ref="B61:F61"/>
    <mergeCell ref="J61:N61"/>
    <mergeCell ref="B38:F38"/>
    <mergeCell ref="J38:N38"/>
    <mergeCell ref="D1:K1"/>
    <mergeCell ref="D2:K2"/>
    <mergeCell ref="J14:N14"/>
    <mergeCell ref="B15:F15"/>
    <mergeCell ref="J15:N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6E305-D21B-4FBC-AFC8-646F4568B218}">
  <dimension ref="A1:O77"/>
  <sheetViews>
    <sheetView topLeftCell="A37" workbookViewId="0">
      <selection activeCell="J42" sqref="J42:N51"/>
    </sheetView>
  </sheetViews>
  <sheetFormatPr defaultRowHeight="14.4" x14ac:dyDescent="0.3"/>
  <cols>
    <col min="2" max="2" width="11.21875" customWidth="1"/>
    <col min="8" max="8" width="12.21875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98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72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4" t="s">
        <v>99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0.37986111111111115</v>
      </c>
      <c r="D6" s="3">
        <v>71</v>
      </c>
      <c r="E6" s="3">
        <v>66</v>
      </c>
      <c r="F6" s="3">
        <v>0</v>
      </c>
      <c r="H6" s="3">
        <v>681.9751</v>
      </c>
      <c r="I6" s="3">
        <v>681.66600000000005</v>
      </c>
      <c r="J6" s="3">
        <f>I6-H6</f>
        <v>-0.30909999999994398</v>
      </c>
    </row>
    <row r="7" spans="1:14" s="3" customFormat="1" x14ac:dyDescent="0.3">
      <c r="B7" s="3" t="s">
        <v>2</v>
      </c>
      <c r="C7" s="8">
        <v>0.39513888888888887</v>
      </c>
      <c r="D7" s="3">
        <v>73.2</v>
      </c>
      <c r="E7" s="3">
        <v>66.900000000000006</v>
      </c>
      <c r="F7" s="3">
        <v>0.02</v>
      </c>
      <c r="H7" s="3">
        <v>713.72400000000005</v>
      </c>
      <c r="I7" s="3" t="s">
        <v>54</v>
      </c>
      <c r="J7" s="3" t="e">
        <f t="shared" ref="J7:J11" si="0">I7-H7</f>
        <v>#VALUE!</v>
      </c>
    </row>
    <row r="8" spans="1:14" s="3" customFormat="1" x14ac:dyDescent="0.3">
      <c r="B8" s="3" t="s">
        <v>46</v>
      </c>
      <c r="C8" s="8">
        <v>0.47430555555555554</v>
      </c>
      <c r="D8" s="3">
        <v>79.3</v>
      </c>
      <c r="E8" s="3">
        <v>69</v>
      </c>
      <c r="F8" s="3">
        <v>2.1</v>
      </c>
      <c r="H8" s="3">
        <v>727.48360000000002</v>
      </c>
      <c r="I8" s="3">
        <v>727.28840000000002</v>
      </c>
      <c r="J8" s="3">
        <f>I8-H8</f>
        <v>-0.19519999999999982</v>
      </c>
    </row>
    <row r="9" spans="1:14" s="3" customFormat="1" x14ac:dyDescent="0.3">
      <c r="B9" s="3" t="s">
        <v>42</v>
      </c>
      <c r="C9" s="8">
        <v>0.43958333333333338</v>
      </c>
      <c r="D9" s="3">
        <v>79.3</v>
      </c>
      <c r="E9" s="3">
        <v>68.8</v>
      </c>
      <c r="F9" s="3">
        <v>3.1</v>
      </c>
      <c r="H9" s="3">
        <v>772.54899999999998</v>
      </c>
      <c r="I9" s="3">
        <v>772.34619999999995</v>
      </c>
      <c r="J9" s="3">
        <f>I9-H9</f>
        <v>-0.20280000000002474</v>
      </c>
    </row>
    <row r="10" spans="1:14" s="3" customFormat="1" x14ac:dyDescent="0.3">
      <c r="B10" s="3" t="s">
        <v>43</v>
      </c>
      <c r="C10" s="8">
        <v>0.45555555555555555</v>
      </c>
      <c r="D10" s="3">
        <v>76.8</v>
      </c>
      <c r="E10" s="3">
        <v>66.5</v>
      </c>
      <c r="F10" s="3">
        <v>0</v>
      </c>
      <c r="H10" s="3">
        <v>943.60599999999999</v>
      </c>
      <c r="I10" s="3">
        <v>943.38660000000004</v>
      </c>
      <c r="J10" s="3">
        <f t="shared" si="0"/>
        <v>-0.21939999999995052</v>
      </c>
    </row>
    <row r="11" spans="1:14" s="3" customFormat="1" x14ac:dyDescent="0.3">
      <c r="B11" s="3" t="s">
        <v>44</v>
      </c>
      <c r="C11" s="8">
        <v>0.50347222222222221</v>
      </c>
      <c r="D11" s="3">
        <v>77.5</v>
      </c>
      <c r="E11" s="3">
        <v>71.400000000000006</v>
      </c>
      <c r="F11" s="3">
        <v>0</v>
      </c>
      <c r="H11" s="3">
        <v>711.60440000000006</v>
      </c>
      <c r="I11" s="3">
        <v>711.24770000000001</v>
      </c>
      <c r="J11" s="3">
        <f t="shared" si="0"/>
        <v>-0.3567000000000462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100</v>
      </c>
      <c r="C15" s="11"/>
      <c r="D15" s="11"/>
      <c r="E15" s="11"/>
      <c r="F15" s="11"/>
      <c r="I15" s="3"/>
      <c r="J15" s="11" t="s">
        <v>49</v>
      </c>
      <c r="K15" s="11"/>
      <c r="L15" s="11"/>
      <c r="M15" s="11"/>
      <c r="N15" s="11"/>
    </row>
    <row r="16" spans="1:14" x14ac:dyDescent="0.3">
      <c r="A16" s="3"/>
      <c r="C16" t="s">
        <v>5</v>
      </c>
      <c r="F16" s="3">
        <v>681.9751</v>
      </c>
      <c r="I16" s="3"/>
      <c r="K16" t="s">
        <v>6</v>
      </c>
      <c r="N16">
        <v>713.73400000000004</v>
      </c>
    </row>
    <row r="17" spans="1:15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5" x14ac:dyDescent="0.3">
      <c r="A18" s="4">
        <v>1.5</v>
      </c>
      <c r="B18" s="4">
        <v>0</v>
      </c>
      <c r="C18" s="4">
        <f>F6</f>
        <v>0</v>
      </c>
      <c r="D18" s="4">
        <v>0</v>
      </c>
      <c r="E18" s="4"/>
      <c r="F18" s="4"/>
      <c r="I18" s="4">
        <v>2</v>
      </c>
      <c r="J18" s="4">
        <v>0</v>
      </c>
      <c r="K18" s="4">
        <v>0</v>
      </c>
      <c r="L18" s="4">
        <v>0</v>
      </c>
      <c r="M18" s="4"/>
      <c r="N18" s="4"/>
      <c r="O18" s="4"/>
    </row>
    <row r="19" spans="1:15" x14ac:dyDescent="0.3">
      <c r="A19" s="4">
        <v>2.5</v>
      </c>
      <c r="B19" s="4">
        <f>0.78+J6</f>
        <v>0.47090000000005605</v>
      </c>
      <c r="C19" s="4">
        <f>F6</f>
        <v>0</v>
      </c>
      <c r="D19" s="4">
        <f>(B18+B19)/2</f>
        <v>0.23545000000002803</v>
      </c>
      <c r="E19" s="5">
        <f>(A19-A18)*D19</f>
        <v>0.23545000000002803</v>
      </c>
      <c r="F19" s="6">
        <f t="shared" ref="F19:F28" si="1">C19*E19</f>
        <v>0</v>
      </c>
      <c r="I19" s="4">
        <v>4</v>
      </c>
      <c r="J19" s="4" t="s">
        <v>101</v>
      </c>
      <c r="K19" s="4">
        <v>0.02</v>
      </c>
      <c r="L19" s="4" t="e">
        <f>(J18+J19)/2</f>
        <v>#VALUE!</v>
      </c>
      <c r="M19" s="5" t="e">
        <f>(I19-I18)*L19</f>
        <v>#VALUE!</v>
      </c>
      <c r="N19" s="6" t="e">
        <f t="shared" ref="N19:N33" si="2">K19*M19</f>
        <v>#VALUE!</v>
      </c>
      <c r="O19" s="6"/>
    </row>
    <row r="20" spans="1:15" x14ac:dyDescent="0.3">
      <c r="A20" s="3">
        <v>3.5</v>
      </c>
      <c r="B20" s="3">
        <f>0.9+J6</f>
        <v>0.59090000000005605</v>
      </c>
      <c r="C20" s="4">
        <f>F6</f>
        <v>0</v>
      </c>
      <c r="D20" s="4">
        <f>(B19+B20)/2</f>
        <v>0.5309000000000561</v>
      </c>
      <c r="E20" s="5">
        <f>(A20-A19)*D20</f>
        <v>0.5309000000000561</v>
      </c>
      <c r="F20" s="6">
        <f t="shared" si="1"/>
        <v>0</v>
      </c>
      <c r="I20" s="3">
        <v>6</v>
      </c>
      <c r="J20" s="4" t="s">
        <v>101</v>
      </c>
      <c r="K20" s="4">
        <v>0.02</v>
      </c>
      <c r="L20" s="4" t="e">
        <f>(J19+J20)/2</f>
        <v>#VALUE!</v>
      </c>
      <c r="M20" s="5" t="e">
        <f t="shared" ref="M20:M33" si="3">(I20-I19)*L20</f>
        <v>#VALUE!</v>
      </c>
      <c r="N20" s="6" t="e">
        <f t="shared" si="2"/>
        <v>#VALUE!</v>
      </c>
      <c r="O20" s="6"/>
    </row>
    <row r="21" spans="1:15" x14ac:dyDescent="0.3">
      <c r="A21" s="3">
        <v>4.5</v>
      </c>
      <c r="B21" s="3">
        <f>0.82+J6</f>
        <v>0.51090000000005598</v>
      </c>
      <c r="C21" s="4">
        <f>F6</f>
        <v>0</v>
      </c>
      <c r="D21" s="4">
        <f t="shared" ref="D21:D28" si="4">(B20+B21)/2</f>
        <v>0.55090000000005601</v>
      </c>
      <c r="E21" s="5">
        <f t="shared" ref="E21:E28" si="5">(A21-A20)*D21</f>
        <v>0.55090000000005601</v>
      </c>
      <c r="F21" s="6">
        <f t="shared" si="1"/>
        <v>0</v>
      </c>
      <c r="I21" s="3">
        <v>8</v>
      </c>
      <c r="J21" s="4" t="s">
        <v>101</v>
      </c>
      <c r="K21" s="4">
        <v>0.02</v>
      </c>
      <c r="L21" s="4" t="e">
        <f t="shared" ref="L21:L33" si="6">(J20+J21)/2</f>
        <v>#VALUE!</v>
      </c>
      <c r="M21" s="5" t="e">
        <f t="shared" si="3"/>
        <v>#VALUE!</v>
      </c>
      <c r="N21" s="6" t="e">
        <f t="shared" si="2"/>
        <v>#VALUE!</v>
      </c>
      <c r="O21" s="6"/>
    </row>
    <row r="22" spans="1:15" x14ac:dyDescent="0.3">
      <c r="A22" s="3">
        <v>5.5</v>
      </c>
      <c r="B22" s="3">
        <f>1+J6</f>
        <v>0.69090000000005602</v>
      </c>
      <c r="C22" s="4">
        <f>F6</f>
        <v>0</v>
      </c>
      <c r="D22" s="4">
        <f t="shared" si="4"/>
        <v>0.60090000000005594</v>
      </c>
      <c r="E22" s="5">
        <f t="shared" si="5"/>
        <v>0.60090000000005594</v>
      </c>
      <c r="F22" s="6">
        <f t="shared" si="1"/>
        <v>0</v>
      </c>
      <c r="I22" s="3">
        <v>10</v>
      </c>
      <c r="J22" s="4" t="s">
        <v>101</v>
      </c>
      <c r="K22" s="4">
        <v>0.02</v>
      </c>
      <c r="L22" s="4" t="e">
        <f t="shared" si="6"/>
        <v>#VALUE!</v>
      </c>
      <c r="M22" s="5" t="e">
        <f t="shared" si="3"/>
        <v>#VALUE!</v>
      </c>
      <c r="N22" s="6" t="e">
        <f t="shared" si="2"/>
        <v>#VALUE!</v>
      </c>
      <c r="O22" s="6"/>
    </row>
    <row r="23" spans="1:15" x14ac:dyDescent="0.3">
      <c r="A23" s="3">
        <v>6.5</v>
      </c>
      <c r="B23" s="3">
        <f>1.01+J6</f>
        <v>0.70090000000005603</v>
      </c>
      <c r="C23" s="4">
        <f>F6</f>
        <v>0</v>
      </c>
      <c r="D23" s="4">
        <f t="shared" si="4"/>
        <v>0.69590000000005603</v>
      </c>
      <c r="E23" s="5">
        <f t="shared" si="5"/>
        <v>0.69590000000005603</v>
      </c>
      <c r="F23" s="6">
        <f t="shared" si="1"/>
        <v>0</v>
      </c>
      <c r="I23" s="3">
        <v>12</v>
      </c>
      <c r="J23" s="4" t="s">
        <v>101</v>
      </c>
      <c r="K23" s="4">
        <v>0.02</v>
      </c>
      <c r="L23" s="4" t="e">
        <f t="shared" si="6"/>
        <v>#VALUE!</v>
      </c>
      <c r="M23" s="5" t="e">
        <f t="shared" si="3"/>
        <v>#VALUE!</v>
      </c>
      <c r="N23" s="6" t="e">
        <f t="shared" si="2"/>
        <v>#VALUE!</v>
      </c>
      <c r="O23" s="6"/>
    </row>
    <row r="24" spans="1:15" x14ac:dyDescent="0.3">
      <c r="A24" s="3">
        <v>7.5</v>
      </c>
      <c r="B24" s="3">
        <f>1.22+J6</f>
        <v>0.910900000000056</v>
      </c>
      <c r="C24" s="4">
        <f>F6</f>
        <v>0</v>
      </c>
      <c r="D24" s="4">
        <f t="shared" si="4"/>
        <v>0.80590000000005602</v>
      </c>
      <c r="E24" s="5">
        <f t="shared" si="5"/>
        <v>0.80590000000005602</v>
      </c>
      <c r="F24" s="6">
        <f t="shared" si="1"/>
        <v>0</v>
      </c>
      <c r="I24" s="3">
        <v>14</v>
      </c>
      <c r="J24" s="4" t="s">
        <v>101</v>
      </c>
      <c r="K24" s="4">
        <v>0.02</v>
      </c>
      <c r="L24" s="4" t="e">
        <f t="shared" si="6"/>
        <v>#VALUE!</v>
      </c>
      <c r="M24" s="5" t="e">
        <f t="shared" si="3"/>
        <v>#VALUE!</v>
      </c>
      <c r="N24" s="6" t="e">
        <f t="shared" si="2"/>
        <v>#VALUE!</v>
      </c>
      <c r="O24" s="6"/>
    </row>
    <row r="25" spans="1:15" x14ac:dyDescent="0.3">
      <c r="A25" s="3">
        <v>8.5</v>
      </c>
      <c r="B25" s="3">
        <f>0.98+J6</f>
        <v>0.67090000000005601</v>
      </c>
      <c r="C25" s="4">
        <f>F6</f>
        <v>0</v>
      </c>
      <c r="D25" s="4">
        <f t="shared" si="4"/>
        <v>0.790900000000056</v>
      </c>
      <c r="E25" s="5">
        <f t="shared" si="5"/>
        <v>0.790900000000056</v>
      </c>
      <c r="F25" s="6">
        <f t="shared" si="1"/>
        <v>0</v>
      </c>
      <c r="I25" s="3">
        <v>16</v>
      </c>
      <c r="J25" s="4" t="s">
        <v>101</v>
      </c>
      <c r="K25" s="4">
        <v>0.02</v>
      </c>
      <c r="L25" s="4" t="e">
        <f t="shared" si="6"/>
        <v>#VALUE!</v>
      </c>
      <c r="M25" s="5" t="e">
        <f t="shared" si="3"/>
        <v>#VALUE!</v>
      </c>
      <c r="N25" s="6" t="e">
        <f t="shared" si="2"/>
        <v>#VALUE!</v>
      </c>
      <c r="O25" s="6"/>
    </row>
    <row r="26" spans="1:15" x14ac:dyDescent="0.3">
      <c r="A26" s="3">
        <v>9.5</v>
      </c>
      <c r="B26" s="3">
        <f>0.92+J6</f>
        <v>0.61090000000005606</v>
      </c>
      <c r="C26" s="4">
        <f>F6</f>
        <v>0</v>
      </c>
      <c r="D26" s="4">
        <f t="shared" si="4"/>
        <v>0.64090000000005598</v>
      </c>
      <c r="E26" s="5">
        <f t="shared" si="5"/>
        <v>0.64090000000005598</v>
      </c>
      <c r="F26" s="6">
        <f t="shared" si="1"/>
        <v>0</v>
      </c>
      <c r="I26" s="3">
        <v>18</v>
      </c>
      <c r="J26" s="4" t="s">
        <v>101</v>
      </c>
      <c r="K26" s="4">
        <v>0.02</v>
      </c>
      <c r="L26" s="4" t="e">
        <f t="shared" si="6"/>
        <v>#VALUE!</v>
      </c>
      <c r="M26" s="5" t="e">
        <f t="shared" si="3"/>
        <v>#VALUE!</v>
      </c>
      <c r="N26" s="6" t="e">
        <f t="shared" si="2"/>
        <v>#VALUE!</v>
      </c>
      <c r="O26" s="6"/>
    </row>
    <row r="27" spans="1:15" x14ac:dyDescent="0.3">
      <c r="A27" s="3">
        <v>10.5</v>
      </c>
      <c r="B27" s="3">
        <v>0</v>
      </c>
      <c r="C27" s="4">
        <f>F6</f>
        <v>0</v>
      </c>
      <c r="D27" s="4">
        <f t="shared" si="4"/>
        <v>0.30545000000002803</v>
      </c>
      <c r="E27" s="5">
        <f t="shared" si="5"/>
        <v>0.30545000000002803</v>
      </c>
      <c r="F27" s="6">
        <f t="shared" si="1"/>
        <v>0</v>
      </c>
      <c r="I27" s="3">
        <v>20</v>
      </c>
      <c r="J27" s="4" t="s">
        <v>101</v>
      </c>
      <c r="K27" s="4">
        <v>0.02</v>
      </c>
      <c r="L27" s="4" t="e">
        <f t="shared" si="6"/>
        <v>#VALUE!</v>
      </c>
      <c r="M27" s="5" t="e">
        <f t="shared" si="3"/>
        <v>#VALUE!</v>
      </c>
      <c r="N27" s="6" t="e">
        <f t="shared" si="2"/>
        <v>#VALUE!</v>
      </c>
      <c r="O27" s="6"/>
    </row>
    <row r="28" spans="1:15" x14ac:dyDescent="0.3">
      <c r="A28" s="3">
        <v>12</v>
      </c>
      <c r="B28" s="3">
        <v>0</v>
      </c>
      <c r="C28" s="4">
        <f>F6</f>
        <v>0</v>
      </c>
      <c r="D28" s="4">
        <f t="shared" si="4"/>
        <v>0</v>
      </c>
      <c r="E28" s="5">
        <f t="shared" si="5"/>
        <v>0</v>
      </c>
      <c r="F28" s="6">
        <f t="shared" si="1"/>
        <v>0</v>
      </c>
      <c r="I28" s="3">
        <v>22</v>
      </c>
      <c r="J28" s="4" t="s">
        <v>101</v>
      </c>
      <c r="K28" s="4">
        <v>0.02</v>
      </c>
      <c r="L28" s="4" t="e">
        <f t="shared" si="6"/>
        <v>#VALUE!</v>
      </c>
      <c r="M28" s="5" t="e">
        <f t="shared" si="3"/>
        <v>#VALUE!</v>
      </c>
      <c r="N28" s="6" t="e">
        <f t="shared" si="2"/>
        <v>#VALUE!</v>
      </c>
      <c r="O28" s="6"/>
    </row>
    <row r="29" spans="1:15" x14ac:dyDescent="0.3">
      <c r="A29" s="3"/>
      <c r="B29" s="3"/>
      <c r="C29" s="3"/>
      <c r="E29" t="s">
        <v>13</v>
      </c>
      <c r="F29" s="6" t="s">
        <v>94</v>
      </c>
      <c r="I29" s="3">
        <v>24</v>
      </c>
      <c r="J29" s="4" t="s">
        <v>101</v>
      </c>
      <c r="K29" s="4">
        <v>0.02</v>
      </c>
      <c r="L29" s="4" t="e">
        <f t="shared" si="6"/>
        <v>#VALUE!</v>
      </c>
      <c r="M29" s="5" t="e">
        <f t="shared" si="3"/>
        <v>#VALUE!</v>
      </c>
      <c r="N29" s="6" t="e">
        <f t="shared" si="2"/>
        <v>#VALUE!</v>
      </c>
      <c r="O29" s="6"/>
    </row>
    <row r="30" spans="1:15" x14ac:dyDescent="0.3">
      <c r="A30" s="3"/>
      <c r="B30" s="3"/>
      <c r="C30" s="3"/>
      <c r="E30" t="s">
        <v>14</v>
      </c>
      <c r="F30">
        <f>D6</f>
        <v>71</v>
      </c>
      <c r="I30" s="3">
        <v>26</v>
      </c>
      <c r="J30" s="4" t="s">
        <v>101</v>
      </c>
      <c r="K30" s="4">
        <v>0.02</v>
      </c>
      <c r="L30" s="4" t="e">
        <f t="shared" si="6"/>
        <v>#VALUE!</v>
      </c>
      <c r="M30" s="5" t="e">
        <f t="shared" si="3"/>
        <v>#VALUE!</v>
      </c>
      <c r="N30" s="6" t="e">
        <f t="shared" si="2"/>
        <v>#VALUE!</v>
      </c>
      <c r="O30" s="6"/>
    </row>
    <row r="31" spans="1:15" x14ac:dyDescent="0.3">
      <c r="A31" s="3"/>
      <c r="B31" s="3"/>
      <c r="C31" s="3"/>
      <c r="E31" t="s">
        <v>15</v>
      </c>
      <c r="F31">
        <f>E6</f>
        <v>66</v>
      </c>
      <c r="I31" s="3">
        <v>28</v>
      </c>
      <c r="J31" s="4" t="s">
        <v>101</v>
      </c>
      <c r="K31" s="4">
        <v>0.02</v>
      </c>
      <c r="L31" s="4" t="e">
        <f t="shared" si="6"/>
        <v>#VALUE!</v>
      </c>
      <c r="M31" s="5" t="e">
        <f t="shared" si="3"/>
        <v>#VALUE!</v>
      </c>
      <c r="N31" s="6" t="e">
        <f t="shared" si="2"/>
        <v>#VALUE!</v>
      </c>
      <c r="O31" s="6"/>
    </row>
    <row r="32" spans="1:15" x14ac:dyDescent="0.3">
      <c r="A32" s="3"/>
      <c r="B32" s="3"/>
      <c r="C32" s="3"/>
      <c r="I32" s="3">
        <v>30</v>
      </c>
      <c r="J32" s="4" t="s">
        <v>101</v>
      </c>
      <c r="K32" s="4">
        <v>0.02</v>
      </c>
      <c r="L32" s="4" t="e">
        <f t="shared" si="6"/>
        <v>#VALUE!</v>
      </c>
      <c r="M32" s="5" t="e">
        <f t="shared" si="3"/>
        <v>#VALUE!</v>
      </c>
      <c r="N32" s="6" t="e">
        <f t="shared" si="2"/>
        <v>#VALUE!</v>
      </c>
      <c r="O32" s="6"/>
    </row>
    <row r="33" spans="1:15" x14ac:dyDescent="0.3">
      <c r="A33" s="3"/>
      <c r="B33" s="3"/>
      <c r="C33" s="3"/>
      <c r="I33" s="3">
        <v>31</v>
      </c>
      <c r="J33" s="4" t="s">
        <v>101</v>
      </c>
      <c r="K33" s="4">
        <v>0.02</v>
      </c>
      <c r="L33" s="4" t="e">
        <f t="shared" si="6"/>
        <v>#VALUE!</v>
      </c>
      <c r="M33" s="5" t="e">
        <f t="shared" si="3"/>
        <v>#VALUE!</v>
      </c>
      <c r="N33" s="6" t="e">
        <f t="shared" si="2"/>
        <v>#VALUE!</v>
      </c>
      <c r="O33" s="6"/>
    </row>
    <row r="34" spans="1:15" x14ac:dyDescent="0.3">
      <c r="A34" s="3"/>
      <c r="B34" s="3"/>
      <c r="C34" s="3"/>
      <c r="M34" t="s">
        <v>13</v>
      </c>
      <c r="N34" s="6" t="s">
        <v>54</v>
      </c>
    </row>
    <row r="35" spans="1:15" x14ac:dyDescent="0.3">
      <c r="A35" s="3"/>
      <c r="B35" s="3"/>
      <c r="C35" s="3"/>
      <c r="M35" t="s">
        <v>14</v>
      </c>
      <c r="N35">
        <f>D7</f>
        <v>73.2</v>
      </c>
    </row>
    <row r="36" spans="1:15" x14ac:dyDescent="0.3">
      <c r="A36" s="3"/>
      <c r="B36" s="3"/>
      <c r="C36" s="3"/>
      <c r="M36" t="s">
        <v>15</v>
      </c>
      <c r="N36">
        <f>E7</f>
        <v>66.900000000000006</v>
      </c>
    </row>
    <row r="37" spans="1:15" x14ac:dyDescent="0.3">
      <c r="A37" s="3"/>
      <c r="B37" s="3"/>
      <c r="C37" s="3"/>
    </row>
    <row r="38" spans="1:15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5" x14ac:dyDescent="0.3">
      <c r="A39" s="3"/>
      <c r="B39" s="11" t="s">
        <v>102</v>
      </c>
      <c r="C39" s="11"/>
      <c r="D39" s="11"/>
      <c r="E39" s="11"/>
      <c r="F39" s="11"/>
      <c r="I39" s="3"/>
      <c r="J39" s="11" t="s">
        <v>103</v>
      </c>
      <c r="K39" s="11"/>
      <c r="L39" s="11"/>
      <c r="M39" s="11"/>
      <c r="N39" s="11"/>
    </row>
    <row r="40" spans="1:15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5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5" x14ac:dyDescent="0.3">
      <c r="A42" s="4">
        <v>2</v>
      </c>
      <c r="B42" s="4">
        <f>0.5+J8</f>
        <v>0.30480000000000018</v>
      </c>
      <c r="C42" s="4">
        <v>2.1</v>
      </c>
      <c r="D42" s="4">
        <f>(0+B42)/2</f>
        <v>0.15240000000000009</v>
      </c>
      <c r="E42" s="5">
        <f>(A42-0)*D42</f>
        <v>0.30480000000000018</v>
      </c>
      <c r="F42" s="6">
        <f t="shared" ref="F42:F55" si="7">C42*E42</f>
        <v>0.64008000000000043</v>
      </c>
      <c r="I42" s="4">
        <v>3</v>
      </c>
      <c r="J42" s="4">
        <v>0</v>
      </c>
      <c r="K42" s="4">
        <v>3.1</v>
      </c>
      <c r="L42" s="4">
        <f>(0+J42)/2</f>
        <v>0</v>
      </c>
      <c r="M42" s="5">
        <f>(I42-0)*L42</f>
        <v>0</v>
      </c>
      <c r="N42" s="6">
        <f t="shared" ref="N42:N51" si="8">K42*M42</f>
        <v>0</v>
      </c>
    </row>
    <row r="43" spans="1:15" x14ac:dyDescent="0.3">
      <c r="A43" s="4">
        <v>6</v>
      </c>
      <c r="B43" s="4">
        <f>0.5+J8</f>
        <v>0.30480000000000018</v>
      </c>
      <c r="C43" s="4">
        <v>2.1</v>
      </c>
      <c r="D43" s="4">
        <f>(B42+B43)/2</f>
        <v>0.30480000000000018</v>
      </c>
      <c r="E43" s="5">
        <f>(A43-A42)*D43</f>
        <v>1.2192000000000007</v>
      </c>
      <c r="F43" s="6">
        <f t="shared" si="7"/>
        <v>2.5603200000000017</v>
      </c>
      <c r="I43" s="4">
        <v>7</v>
      </c>
      <c r="J43" s="4">
        <f>1.6+J9</f>
        <v>1.3971999999999754</v>
      </c>
      <c r="K43" s="4">
        <v>3.1</v>
      </c>
      <c r="L43" s="4">
        <f>(J42+J43)/2</f>
        <v>0.69859999999998768</v>
      </c>
      <c r="M43" s="5">
        <f>(I43-I42)*L43</f>
        <v>2.7943999999999507</v>
      </c>
      <c r="N43" s="6">
        <f t="shared" si="8"/>
        <v>8.6626399999998469</v>
      </c>
    </row>
    <row r="44" spans="1:15" x14ac:dyDescent="0.3">
      <c r="A44" s="3">
        <v>10</v>
      </c>
      <c r="B44" s="3">
        <f>0.76+J8</f>
        <v>0.56480000000000019</v>
      </c>
      <c r="C44" s="4">
        <v>2.1</v>
      </c>
      <c r="D44" s="4">
        <f>(B43+B44)/2</f>
        <v>0.43480000000000019</v>
      </c>
      <c r="E44" s="5">
        <f t="shared" ref="E44:E55" si="9">(A44-A43)*D44</f>
        <v>1.7392000000000007</v>
      </c>
      <c r="F44" s="6">
        <f t="shared" si="7"/>
        <v>3.6523200000000018</v>
      </c>
      <c r="I44" s="3">
        <v>10</v>
      </c>
      <c r="J44" s="3">
        <f>2.28+J9</f>
        <v>2.0771999999999751</v>
      </c>
      <c r="K44" s="4">
        <v>3.1</v>
      </c>
      <c r="L44" s="4">
        <f>(J43+J44)/2</f>
        <v>1.7371999999999752</v>
      </c>
      <c r="M44" s="5">
        <f t="shared" ref="M44:M51" si="10">(I44-I43)*L44</f>
        <v>5.2115999999999261</v>
      </c>
      <c r="N44" s="6">
        <f t="shared" si="8"/>
        <v>16.155959999999773</v>
      </c>
    </row>
    <row r="45" spans="1:15" x14ac:dyDescent="0.3">
      <c r="A45" s="3">
        <v>14</v>
      </c>
      <c r="B45" s="3">
        <f>1+J8</f>
        <v>0.80480000000000018</v>
      </c>
      <c r="C45" s="4">
        <v>2.1</v>
      </c>
      <c r="D45" s="4">
        <f t="shared" ref="D45:D55" si="11">(B44+B45)/2</f>
        <v>0.68480000000000019</v>
      </c>
      <c r="E45" s="5">
        <f t="shared" si="9"/>
        <v>2.7392000000000007</v>
      </c>
      <c r="F45" s="6">
        <f t="shared" si="7"/>
        <v>5.7523200000000019</v>
      </c>
      <c r="I45" s="3">
        <v>13</v>
      </c>
      <c r="J45" s="3">
        <f>2.12+J9</f>
        <v>1.9171999999999754</v>
      </c>
      <c r="K45" s="4">
        <v>3.1</v>
      </c>
      <c r="L45" s="4">
        <f t="shared" ref="L45:L51" si="12">(J44+J45)/2</f>
        <v>1.9971999999999752</v>
      </c>
      <c r="M45" s="5">
        <f t="shared" si="10"/>
        <v>5.9915999999999254</v>
      </c>
      <c r="N45" s="6">
        <f t="shared" si="8"/>
        <v>18.573959999999769</v>
      </c>
    </row>
    <row r="46" spans="1:15" x14ac:dyDescent="0.3">
      <c r="A46" s="3">
        <v>18</v>
      </c>
      <c r="B46" s="3">
        <f>1.06+J8</f>
        <v>0.86480000000000024</v>
      </c>
      <c r="C46" s="4">
        <v>2.1</v>
      </c>
      <c r="D46" s="4">
        <f t="shared" si="11"/>
        <v>0.83480000000000021</v>
      </c>
      <c r="E46" s="5">
        <f t="shared" si="9"/>
        <v>3.3392000000000008</v>
      </c>
      <c r="F46" s="6">
        <f t="shared" si="7"/>
        <v>7.0123200000000017</v>
      </c>
      <c r="I46" s="3">
        <v>16</v>
      </c>
      <c r="J46" s="3">
        <f>1.6+J9</f>
        <v>1.3971999999999754</v>
      </c>
      <c r="K46" s="4">
        <v>3.1</v>
      </c>
      <c r="L46" s="4">
        <f t="shared" si="12"/>
        <v>1.6571999999999754</v>
      </c>
      <c r="M46" s="5">
        <f t="shared" si="10"/>
        <v>4.9715999999999259</v>
      </c>
      <c r="N46" s="6">
        <f t="shared" si="8"/>
        <v>15.411959999999771</v>
      </c>
    </row>
    <row r="47" spans="1:15" x14ac:dyDescent="0.3">
      <c r="A47" s="3">
        <v>22</v>
      </c>
      <c r="B47" s="3">
        <f>0.82+J8</f>
        <v>0.62480000000000013</v>
      </c>
      <c r="C47" s="4">
        <v>2.1</v>
      </c>
      <c r="D47" s="4">
        <f t="shared" si="11"/>
        <v>0.74480000000000013</v>
      </c>
      <c r="E47" s="5">
        <f t="shared" si="9"/>
        <v>2.9792000000000005</v>
      </c>
      <c r="F47" s="6">
        <f t="shared" si="7"/>
        <v>6.2563200000000014</v>
      </c>
      <c r="I47" s="3">
        <v>19</v>
      </c>
      <c r="J47" s="3">
        <f>1.5+J9</f>
        <v>1.2971999999999753</v>
      </c>
      <c r="K47" s="4">
        <v>3.1</v>
      </c>
      <c r="L47" s="4">
        <f t="shared" si="12"/>
        <v>1.3471999999999753</v>
      </c>
      <c r="M47" s="5">
        <f t="shared" si="10"/>
        <v>4.0415999999999261</v>
      </c>
      <c r="N47" s="6">
        <f t="shared" si="8"/>
        <v>12.528959999999772</v>
      </c>
    </row>
    <row r="48" spans="1:15" x14ac:dyDescent="0.3">
      <c r="A48" s="3">
        <v>26</v>
      </c>
      <c r="B48" s="3">
        <f>0.76+J8</f>
        <v>0.56480000000000019</v>
      </c>
      <c r="C48" s="4">
        <v>2.1</v>
      </c>
      <c r="D48" s="4">
        <f t="shared" si="11"/>
        <v>0.59480000000000022</v>
      </c>
      <c r="E48" s="5">
        <f t="shared" si="9"/>
        <v>2.3792000000000009</v>
      </c>
      <c r="F48" s="6">
        <f t="shared" si="7"/>
        <v>4.9963200000000016</v>
      </c>
      <c r="I48" s="3">
        <v>22</v>
      </c>
      <c r="J48" s="3">
        <f>1.5+J9</f>
        <v>1.2971999999999753</v>
      </c>
      <c r="K48" s="4">
        <v>3.1</v>
      </c>
      <c r="L48" s="4">
        <f t="shared" si="12"/>
        <v>1.2971999999999753</v>
      </c>
      <c r="M48" s="5">
        <f t="shared" si="10"/>
        <v>3.8915999999999258</v>
      </c>
      <c r="N48" s="6">
        <f t="shared" si="8"/>
        <v>12.063959999999771</v>
      </c>
    </row>
    <row r="49" spans="1:14" x14ac:dyDescent="0.3">
      <c r="A49" s="3">
        <v>30</v>
      </c>
      <c r="B49" s="3">
        <f>0.96+J8</f>
        <v>0.76480000000000015</v>
      </c>
      <c r="C49" s="4">
        <v>2.1</v>
      </c>
      <c r="D49" s="4">
        <f t="shared" si="11"/>
        <v>0.66480000000000017</v>
      </c>
      <c r="E49" s="5">
        <f t="shared" si="9"/>
        <v>2.6592000000000007</v>
      </c>
      <c r="F49" s="6">
        <f t="shared" si="7"/>
        <v>5.5843200000000017</v>
      </c>
      <c r="I49" s="3">
        <v>25</v>
      </c>
      <c r="J49" s="3">
        <f>1.4+J9</f>
        <v>1.1971999999999752</v>
      </c>
      <c r="K49" s="4">
        <v>3.1</v>
      </c>
      <c r="L49" s="4">
        <f t="shared" si="12"/>
        <v>1.2471999999999752</v>
      </c>
      <c r="M49" s="5">
        <f t="shared" si="10"/>
        <v>3.7415999999999254</v>
      </c>
      <c r="N49" s="6">
        <f t="shared" si="8"/>
        <v>11.598959999999769</v>
      </c>
    </row>
    <row r="50" spans="1:14" x14ac:dyDescent="0.3">
      <c r="A50" s="3">
        <v>34</v>
      </c>
      <c r="B50" s="3">
        <f>0.9+J8</f>
        <v>0.7048000000000002</v>
      </c>
      <c r="C50" s="4">
        <v>2.1</v>
      </c>
      <c r="D50" s="4">
        <f t="shared" si="11"/>
        <v>0.73480000000000012</v>
      </c>
      <c r="E50" s="5">
        <f t="shared" si="9"/>
        <v>2.9392000000000005</v>
      </c>
      <c r="F50" s="6">
        <f t="shared" si="7"/>
        <v>6.1723200000000009</v>
      </c>
      <c r="I50" s="3">
        <v>28</v>
      </c>
      <c r="J50" s="3">
        <f>1.1+J9</f>
        <v>0.89719999999997535</v>
      </c>
      <c r="K50" s="4">
        <v>3.1</v>
      </c>
      <c r="L50" s="4">
        <f t="shared" si="12"/>
        <v>1.0471999999999753</v>
      </c>
      <c r="M50" s="5">
        <f t="shared" si="10"/>
        <v>3.1415999999999258</v>
      </c>
      <c r="N50" s="6">
        <f t="shared" si="8"/>
        <v>9.7389599999997696</v>
      </c>
    </row>
    <row r="51" spans="1:14" x14ac:dyDescent="0.3">
      <c r="A51" s="3">
        <v>38</v>
      </c>
      <c r="B51" s="3">
        <f>1+J8</f>
        <v>0.80480000000000018</v>
      </c>
      <c r="C51" s="4">
        <v>2.1</v>
      </c>
      <c r="D51" s="4">
        <f t="shared" si="11"/>
        <v>0.75480000000000014</v>
      </c>
      <c r="E51" s="5">
        <f t="shared" si="9"/>
        <v>3.0192000000000005</v>
      </c>
      <c r="F51" s="6">
        <f t="shared" si="7"/>
        <v>6.3403200000000011</v>
      </c>
      <c r="I51" s="3">
        <v>31</v>
      </c>
      <c r="J51" s="3">
        <f>0.4+J9</f>
        <v>0.19719999999997528</v>
      </c>
      <c r="K51" s="4">
        <v>3.1</v>
      </c>
      <c r="L51" s="4">
        <f t="shared" si="12"/>
        <v>0.54719999999997526</v>
      </c>
      <c r="M51" s="5">
        <f t="shared" si="10"/>
        <v>1.6415999999999258</v>
      </c>
      <c r="N51" s="6">
        <f t="shared" si="8"/>
        <v>5.0889599999997701</v>
      </c>
    </row>
    <row r="52" spans="1:14" x14ac:dyDescent="0.3">
      <c r="A52" s="3">
        <v>42</v>
      </c>
      <c r="B52" s="3">
        <f>1.04+J8</f>
        <v>0.84480000000000022</v>
      </c>
      <c r="C52" s="4">
        <v>2.1</v>
      </c>
      <c r="D52" s="4">
        <f t="shared" si="11"/>
        <v>0.8248000000000002</v>
      </c>
      <c r="E52" s="5">
        <f t="shared" si="9"/>
        <v>3.2992000000000008</v>
      </c>
      <c r="F52" s="6">
        <f t="shared" si="7"/>
        <v>6.928320000000002</v>
      </c>
      <c r="I52" s="3"/>
      <c r="J52" s="3"/>
      <c r="K52" s="3"/>
      <c r="L52" s="4"/>
      <c r="M52" t="s">
        <v>13</v>
      </c>
      <c r="N52" s="6">
        <f>SUM(N42:N51)</f>
        <v>109.82431999999801</v>
      </c>
    </row>
    <row r="53" spans="1:14" x14ac:dyDescent="0.3">
      <c r="A53" s="3">
        <v>46</v>
      </c>
      <c r="B53" s="3">
        <f>1+J8</f>
        <v>0.80480000000000018</v>
      </c>
      <c r="C53" s="4">
        <v>2.1</v>
      </c>
      <c r="D53" s="4">
        <f t="shared" si="11"/>
        <v>0.8248000000000002</v>
      </c>
      <c r="E53" s="5">
        <f t="shared" si="9"/>
        <v>3.2992000000000008</v>
      </c>
      <c r="F53" s="6">
        <f t="shared" si="7"/>
        <v>6.928320000000002</v>
      </c>
      <c r="I53" s="3"/>
      <c r="J53" s="3"/>
      <c r="K53" s="3"/>
      <c r="L53" s="4"/>
      <c r="M53" t="s">
        <v>14</v>
      </c>
      <c r="N53">
        <f>D9</f>
        <v>79.3</v>
      </c>
    </row>
    <row r="54" spans="1:14" x14ac:dyDescent="0.3">
      <c r="A54" s="3">
        <v>50</v>
      </c>
      <c r="B54" s="3">
        <f>0.78+J8</f>
        <v>0.58480000000000021</v>
      </c>
      <c r="C54" s="4">
        <v>2.1</v>
      </c>
      <c r="D54" s="4">
        <f t="shared" si="11"/>
        <v>0.6948000000000002</v>
      </c>
      <c r="E54" s="5">
        <f t="shared" si="9"/>
        <v>2.7792000000000008</v>
      </c>
      <c r="F54" s="6">
        <f t="shared" si="7"/>
        <v>5.8363200000000015</v>
      </c>
      <c r="I54" s="3"/>
      <c r="J54" s="3"/>
      <c r="K54" s="3"/>
      <c r="L54" s="4"/>
      <c r="M54" t="s">
        <v>15</v>
      </c>
      <c r="N54">
        <f>E9</f>
        <v>68.8</v>
      </c>
    </row>
    <row r="55" spans="1:14" x14ac:dyDescent="0.3">
      <c r="A55" s="3">
        <v>54</v>
      </c>
      <c r="B55" s="3">
        <v>0</v>
      </c>
      <c r="C55" s="4">
        <v>2.1</v>
      </c>
      <c r="D55" s="4">
        <f t="shared" si="11"/>
        <v>0.2924000000000001</v>
      </c>
      <c r="E55" s="5">
        <f t="shared" si="9"/>
        <v>1.1696000000000004</v>
      </c>
      <c r="F55" s="6">
        <f t="shared" si="7"/>
        <v>2.456160000000001</v>
      </c>
      <c r="I55" s="3"/>
      <c r="J55" s="3"/>
      <c r="K55" s="3"/>
      <c r="L55" s="4"/>
    </row>
    <row r="56" spans="1:14" x14ac:dyDescent="0.3">
      <c r="E56" t="s">
        <v>13</v>
      </c>
      <c r="F56" s="6">
        <f>SUM(F42:F55)</f>
        <v>71.116080000000011</v>
      </c>
      <c r="N56" s="6"/>
    </row>
    <row r="57" spans="1:14" x14ac:dyDescent="0.3">
      <c r="E57" t="s">
        <v>14</v>
      </c>
      <c r="F57">
        <f>D8</f>
        <v>79.3</v>
      </c>
    </row>
    <row r="58" spans="1:14" x14ac:dyDescent="0.3">
      <c r="E58" t="s">
        <v>15</v>
      </c>
      <c r="F58">
        <f>E8</f>
        <v>69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104</v>
      </c>
      <c r="C61" s="11"/>
      <c r="D61" s="11"/>
      <c r="E61" s="11"/>
      <c r="F61" s="11"/>
      <c r="I61" s="3"/>
      <c r="J61" s="11" t="s">
        <v>105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x14ac:dyDescent="0.3">
      <c r="A64" s="4">
        <v>2</v>
      </c>
      <c r="B64" s="4">
        <f>0.7+J10</f>
        <v>0.48060000000004943</v>
      </c>
      <c r="C64" s="3">
        <v>0</v>
      </c>
      <c r="D64" s="4">
        <f>(0+B64)/2</f>
        <v>0.24030000000002472</v>
      </c>
      <c r="E64" s="5">
        <f>(A64-0)*D64</f>
        <v>0.48060000000004943</v>
      </c>
      <c r="F64" s="6">
        <f t="shared" ref="F64:F74" si="13">C64*E64</f>
        <v>0</v>
      </c>
      <c r="I64" s="4">
        <v>5</v>
      </c>
      <c r="J64" s="4">
        <f>0+J11</f>
        <v>-0.3567000000000462</v>
      </c>
      <c r="K64" s="4">
        <v>0</v>
      </c>
      <c r="L64" s="4">
        <f>(0+J64)/2</f>
        <v>-0.1783500000000231</v>
      </c>
      <c r="M64" s="5">
        <f>(I64-0)*L64</f>
        <v>-0.89175000000011551</v>
      </c>
      <c r="N64" s="6">
        <f t="shared" ref="N64:N72" si="14">K64*M64</f>
        <v>0</v>
      </c>
    </row>
    <row r="65" spans="1:14" x14ac:dyDescent="0.3">
      <c r="A65" s="4">
        <v>4</v>
      </c>
      <c r="B65" s="4">
        <f>0.75+J10</f>
        <v>0.53060000000004948</v>
      </c>
      <c r="C65" s="3">
        <v>0</v>
      </c>
      <c r="D65" s="4">
        <f>(B64+B65)/2</f>
        <v>0.50560000000004945</v>
      </c>
      <c r="E65" s="5">
        <f>(A65-A64)*D65</f>
        <v>1.0112000000000989</v>
      </c>
      <c r="F65" s="6">
        <f t="shared" si="13"/>
        <v>0</v>
      </c>
      <c r="I65" s="4">
        <v>7</v>
      </c>
      <c r="J65" s="4">
        <f>0.74+J11</f>
        <v>0.38329999999995379</v>
      </c>
      <c r="K65" s="4">
        <v>0</v>
      </c>
      <c r="L65" s="4">
        <f>(J64+J65)/2</f>
        <v>1.3299999999953793E-2</v>
      </c>
      <c r="M65" s="5">
        <f>(I65-I64)*L65</f>
        <v>2.6599999999907586E-2</v>
      </c>
      <c r="N65" s="6">
        <f t="shared" si="14"/>
        <v>0</v>
      </c>
    </row>
    <row r="66" spans="1:14" x14ac:dyDescent="0.3">
      <c r="A66" s="3">
        <v>6</v>
      </c>
      <c r="B66" s="3">
        <f>1.1+J10</f>
        <v>0.88060000000004957</v>
      </c>
      <c r="C66" s="3">
        <v>0</v>
      </c>
      <c r="D66" s="4">
        <f>(B65+B66)/2</f>
        <v>0.70560000000004952</v>
      </c>
      <c r="E66" s="5">
        <f t="shared" ref="E66:E74" si="15">(A66-A65)*D66</f>
        <v>1.411200000000099</v>
      </c>
      <c r="F66" s="6">
        <f t="shared" si="13"/>
        <v>0</v>
      </c>
      <c r="I66" s="3">
        <v>9</v>
      </c>
      <c r="J66" s="3">
        <f>1.24+J11</f>
        <v>0.88329999999995379</v>
      </c>
      <c r="K66" s="4">
        <v>0</v>
      </c>
      <c r="L66" s="4">
        <f>(J65+J66)/2</f>
        <v>0.63329999999995379</v>
      </c>
      <c r="M66" s="5">
        <f t="shared" ref="M66:M72" si="16">(I66-I65)*L66</f>
        <v>1.2665999999999076</v>
      </c>
      <c r="N66" s="6">
        <f t="shared" si="14"/>
        <v>0</v>
      </c>
    </row>
    <row r="67" spans="1:14" x14ac:dyDescent="0.3">
      <c r="A67" s="3">
        <v>8</v>
      </c>
      <c r="B67" s="3">
        <f>0.9+J10</f>
        <v>0.6806000000000495</v>
      </c>
      <c r="C67" s="3">
        <v>0</v>
      </c>
      <c r="D67" s="4">
        <f t="shared" ref="D67:D74" si="17">(B66+B67)/2</f>
        <v>0.78060000000004948</v>
      </c>
      <c r="E67" s="5">
        <f t="shared" si="15"/>
        <v>1.561200000000099</v>
      </c>
      <c r="F67" s="6">
        <f t="shared" si="13"/>
        <v>0</v>
      </c>
      <c r="I67" s="3">
        <v>11</v>
      </c>
      <c r="J67" s="3">
        <f>1.38+J11</f>
        <v>1.0232999999999537</v>
      </c>
      <c r="K67" s="4">
        <v>0</v>
      </c>
      <c r="L67" s="4">
        <f t="shared" ref="L67:L72" si="18">(J66+J67)/2</f>
        <v>0.95329999999995374</v>
      </c>
      <c r="M67" s="5">
        <f t="shared" si="16"/>
        <v>1.9065999999999075</v>
      </c>
      <c r="N67" s="6">
        <f t="shared" si="14"/>
        <v>0</v>
      </c>
    </row>
    <row r="68" spans="1:14" x14ac:dyDescent="0.3">
      <c r="A68" s="3">
        <v>10</v>
      </c>
      <c r="B68" s="3">
        <f>0.76+J10</f>
        <v>0.54060000000004949</v>
      </c>
      <c r="C68" s="3">
        <v>0</v>
      </c>
      <c r="D68" s="4">
        <f t="shared" si="17"/>
        <v>0.61060000000004955</v>
      </c>
      <c r="E68" s="5">
        <f t="shared" si="15"/>
        <v>1.2212000000000991</v>
      </c>
      <c r="F68" s="6">
        <f t="shared" si="13"/>
        <v>0</v>
      </c>
      <c r="I68" s="3">
        <v>13</v>
      </c>
      <c r="J68" s="3">
        <f>1.36+J11</f>
        <v>1.0032999999999539</v>
      </c>
      <c r="K68" s="4">
        <v>0</v>
      </c>
      <c r="L68" s="4">
        <f t="shared" si="18"/>
        <v>1.0132999999999539</v>
      </c>
      <c r="M68" s="5">
        <f t="shared" si="16"/>
        <v>2.0265999999999078</v>
      </c>
      <c r="N68" s="6">
        <f t="shared" si="14"/>
        <v>0</v>
      </c>
    </row>
    <row r="69" spans="1:14" x14ac:dyDescent="0.3">
      <c r="A69" s="3">
        <v>12</v>
      </c>
      <c r="B69" s="3">
        <f>0.5+J10</f>
        <v>0.28060000000004948</v>
      </c>
      <c r="C69" s="3">
        <v>0</v>
      </c>
      <c r="D69" s="4">
        <f t="shared" si="17"/>
        <v>0.41060000000004948</v>
      </c>
      <c r="E69" s="5">
        <f t="shared" si="15"/>
        <v>0.82120000000009896</v>
      </c>
      <c r="F69" s="6">
        <f t="shared" si="13"/>
        <v>0</v>
      </c>
      <c r="I69" s="3">
        <v>15</v>
      </c>
      <c r="J69" s="3">
        <f>1.36+J11</f>
        <v>1.0032999999999539</v>
      </c>
      <c r="K69" s="4">
        <v>0</v>
      </c>
      <c r="L69" s="4">
        <f t="shared" si="18"/>
        <v>1.0032999999999539</v>
      </c>
      <c r="M69" s="5">
        <f t="shared" si="16"/>
        <v>2.0065999999999078</v>
      </c>
      <c r="N69" s="6">
        <f t="shared" si="14"/>
        <v>0</v>
      </c>
    </row>
    <row r="70" spans="1:14" x14ac:dyDescent="0.3">
      <c r="A70" s="3">
        <v>14</v>
      </c>
      <c r="B70" s="3">
        <f>0.5+J10</f>
        <v>0.28060000000004948</v>
      </c>
      <c r="C70" s="3">
        <v>0</v>
      </c>
      <c r="D70" s="4">
        <f t="shared" si="17"/>
        <v>0.28060000000004948</v>
      </c>
      <c r="E70" s="5">
        <f t="shared" si="15"/>
        <v>0.56120000000009895</v>
      </c>
      <c r="F70" s="6">
        <f t="shared" si="13"/>
        <v>0</v>
      </c>
      <c r="I70" s="3">
        <v>17</v>
      </c>
      <c r="J70" s="3">
        <f>1.32+J11</f>
        <v>0.96329999999995386</v>
      </c>
      <c r="K70" s="4">
        <v>0</v>
      </c>
      <c r="L70" s="4">
        <f t="shared" si="18"/>
        <v>0.98329999999995388</v>
      </c>
      <c r="M70" s="5">
        <f t="shared" si="16"/>
        <v>1.9665999999999078</v>
      </c>
      <c r="N70" s="6">
        <f t="shared" si="14"/>
        <v>0</v>
      </c>
    </row>
    <row r="71" spans="1:14" x14ac:dyDescent="0.3">
      <c r="A71" s="3">
        <v>16</v>
      </c>
      <c r="B71" s="3">
        <f>0.36+J10</f>
        <v>0.14060000000004946</v>
      </c>
      <c r="C71" s="3">
        <v>0</v>
      </c>
      <c r="D71" s="4">
        <f t="shared" si="17"/>
        <v>0.21060000000004947</v>
      </c>
      <c r="E71" s="5">
        <f t="shared" si="15"/>
        <v>0.42120000000009894</v>
      </c>
      <c r="F71" s="6">
        <f t="shared" si="13"/>
        <v>0</v>
      </c>
      <c r="I71" s="3">
        <v>19</v>
      </c>
      <c r="J71" s="3">
        <f>0.52+J11</f>
        <v>0.16329999999995382</v>
      </c>
      <c r="K71" s="4">
        <v>0</v>
      </c>
      <c r="L71" s="4">
        <f t="shared" si="18"/>
        <v>0.56329999999995384</v>
      </c>
      <c r="M71" s="5">
        <f t="shared" si="16"/>
        <v>1.1265999999999077</v>
      </c>
      <c r="N71" s="6">
        <f t="shared" si="14"/>
        <v>0</v>
      </c>
    </row>
    <row r="72" spans="1:14" x14ac:dyDescent="0.3">
      <c r="A72" s="3">
        <v>18</v>
      </c>
      <c r="B72" s="3">
        <f>0.42+J10</f>
        <v>0.20060000000004946</v>
      </c>
      <c r="C72" s="3">
        <v>0</v>
      </c>
      <c r="D72" s="4">
        <f t="shared" si="17"/>
        <v>0.17060000000004946</v>
      </c>
      <c r="E72" s="5">
        <f t="shared" si="15"/>
        <v>0.34120000000009892</v>
      </c>
      <c r="F72" s="6">
        <f t="shared" si="13"/>
        <v>0</v>
      </c>
      <c r="I72" s="3">
        <v>20.5</v>
      </c>
      <c r="J72" s="3">
        <f>0+J11</f>
        <v>-0.3567000000000462</v>
      </c>
      <c r="K72" s="4">
        <v>0</v>
      </c>
      <c r="L72" s="4">
        <f t="shared" si="18"/>
        <v>-9.6700000000046193E-2</v>
      </c>
      <c r="M72" s="5">
        <f t="shared" si="16"/>
        <v>-0.14505000000006929</v>
      </c>
      <c r="N72" s="6">
        <f t="shared" si="14"/>
        <v>0</v>
      </c>
    </row>
    <row r="73" spans="1:14" x14ac:dyDescent="0.3">
      <c r="A73" s="3">
        <v>20</v>
      </c>
      <c r="B73" s="3">
        <f>0.26+J10</f>
        <v>4.0600000000049485E-2</v>
      </c>
      <c r="C73" s="3">
        <v>0</v>
      </c>
      <c r="D73" s="4">
        <f t="shared" si="17"/>
        <v>0.12060000000004947</v>
      </c>
      <c r="E73" s="5">
        <f t="shared" si="15"/>
        <v>0.24120000000009895</v>
      </c>
      <c r="F73" s="6">
        <f t="shared" si="13"/>
        <v>0</v>
      </c>
      <c r="I73" s="3"/>
      <c r="J73" s="3"/>
      <c r="K73" s="3"/>
      <c r="L73" s="4"/>
      <c r="M73" t="s">
        <v>13</v>
      </c>
      <c r="N73" s="6" t="s">
        <v>94</v>
      </c>
    </row>
    <row r="74" spans="1:14" x14ac:dyDescent="0.3">
      <c r="A74" s="3">
        <v>22</v>
      </c>
      <c r="B74" s="3">
        <v>0</v>
      </c>
      <c r="C74" s="3">
        <v>0</v>
      </c>
      <c r="D74" s="4">
        <f t="shared" si="17"/>
        <v>2.0300000000024743E-2</v>
      </c>
      <c r="E74" s="5">
        <f t="shared" si="15"/>
        <v>4.0600000000049485E-2</v>
      </c>
      <c r="F74" s="6">
        <f t="shared" si="13"/>
        <v>0</v>
      </c>
      <c r="I74" s="3"/>
      <c r="J74" s="3"/>
      <c r="K74" s="3"/>
      <c r="L74" s="4"/>
      <c r="M74" t="s">
        <v>14</v>
      </c>
      <c r="N74">
        <f>D11</f>
        <v>77.5</v>
      </c>
    </row>
    <row r="75" spans="1:14" x14ac:dyDescent="0.3">
      <c r="C75" s="3"/>
      <c r="E75" t="s">
        <v>13</v>
      </c>
      <c r="F75" s="6" t="s">
        <v>94</v>
      </c>
      <c r="M75" t="s">
        <v>15</v>
      </c>
      <c r="N75">
        <f>E11</f>
        <v>71.400000000000006</v>
      </c>
    </row>
    <row r="76" spans="1:14" x14ac:dyDescent="0.3">
      <c r="E76" t="s">
        <v>14</v>
      </c>
      <c r="F76">
        <f>D10</f>
        <v>76.8</v>
      </c>
    </row>
    <row r="77" spans="1:14" x14ac:dyDescent="0.3">
      <c r="E77" t="s">
        <v>15</v>
      </c>
      <c r="F77">
        <f>E10</f>
        <v>66.5</v>
      </c>
    </row>
  </sheetData>
  <mergeCells count="13">
    <mergeCell ref="B39:F39"/>
    <mergeCell ref="J39:N39"/>
    <mergeCell ref="B60:F60"/>
    <mergeCell ref="J60:N60"/>
    <mergeCell ref="B61:F61"/>
    <mergeCell ref="J61:N61"/>
    <mergeCell ref="B38:F38"/>
    <mergeCell ref="J38:N38"/>
    <mergeCell ref="D1:K1"/>
    <mergeCell ref="D2:K2"/>
    <mergeCell ref="J14:N14"/>
    <mergeCell ref="B15:F15"/>
    <mergeCell ref="J15:N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0132-AC57-435D-8873-131E1048899B}">
  <dimension ref="A1:N77"/>
  <sheetViews>
    <sheetView topLeftCell="A37" workbookViewId="0">
      <selection activeCell="B42" sqref="B42:F55"/>
    </sheetView>
  </sheetViews>
  <sheetFormatPr defaultRowHeight="14.4" x14ac:dyDescent="0.3"/>
  <cols>
    <col min="2" max="2" width="11.21875" customWidth="1"/>
    <col min="8" max="8" width="12.21875" customWidth="1"/>
  </cols>
  <sheetData>
    <row r="1" spans="1:14" x14ac:dyDescent="0.3">
      <c r="D1" s="11" t="s">
        <v>30</v>
      </c>
      <c r="E1" s="11"/>
      <c r="F1" s="11"/>
      <c r="G1" s="11"/>
      <c r="H1" s="11"/>
      <c r="I1" s="11"/>
      <c r="J1" s="11"/>
      <c r="K1" s="11"/>
    </row>
    <row r="2" spans="1:14" x14ac:dyDescent="0.3">
      <c r="D2" s="11" t="s">
        <v>106</v>
      </c>
      <c r="E2" s="11"/>
      <c r="F2" s="11"/>
      <c r="G2" s="11"/>
      <c r="H2" s="11"/>
      <c r="I2" s="11"/>
      <c r="J2" s="11"/>
      <c r="K2" s="11"/>
    </row>
    <row r="3" spans="1:14" x14ac:dyDescent="0.3">
      <c r="D3" s="3"/>
      <c r="E3" s="3"/>
      <c r="F3" s="3"/>
      <c r="G3" s="3"/>
      <c r="H3" s="3"/>
      <c r="I3" s="3"/>
      <c r="J3" s="3"/>
      <c r="K3" s="3"/>
    </row>
    <row r="4" spans="1:14" s="3" customFormat="1" ht="72" x14ac:dyDescent="0.3">
      <c r="B4" s="4" t="s">
        <v>35</v>
      </c>
      <c r="C4" s="3" t="s">
        <v>36</v>
      </c>
      <c r="D4" s="3" t="s">
        <v>14</v>
      </c>
      <c r="E4" s="4" t="s">
        <v>37</v>
      </c>
      <c r="F4" s="3" t="s">
        <v>38</v>
      </c>
      <c r="G4" s="3" t="s">
        <v>16</v>
      </c>
      <c r="H4" s="4" t="s">
        <v>39</v>
      </c>
      <c r="I4" s="4" t="s">
        <v>99</v>
      </c>
      <c r="J4" s="4" t="s">
        <v>40</v>
      </c>
    </row>
    <row r="5" spans="1:14" s="3" customFormat="1" x14ac:dyDescent="0.3"/>
    <row r="6" spans="1:14" s="3" customFormat="1" x14ac:dyDescent="0.3">
      <c r="B6" s="3" t="s">
        <v>41</v>
      </c>
      <c r="C6" s="8">
        <v>0.375</v>
      </c>
      <c r="D6" s="3">
        <v>74.400000000000006</v>
      </c>
      <c r="E6" s="3">
        <v>69.900000000000006</v>
      </c>
      <c r="F6" s="3">
        <v>1</v>
      </c>
      <c r="H6" s="3">
        <v>681.9751</v>
      </c>
      <c r="I6" s="3">
        <v>681.67219999999998</v>
      </c>
      <c r="J6" s="3">
        <f>I6-H6</f>
        <v>-0.30290000000002237</v>
      </c>
    </row>
    <row r="7" spans="1:14" s="3" customFormat="1" x14ac:dyDescent="0.3">
      <c r="B7" s="3" t="s">
        <v>2</v>
      </c>
      <c r="C7" s="8">
        <v>0.40277777777777773</v>
      </c>
      <c r="D7" s="3">
        <v>70.3</v>
      </c>
      <c r="E7" s="3">
        <v>68.900000000000006</v>
      </c>
      <c r="F7" s="3">
        <v>1.7</v>
      </c>
      <c r="H7" s="3">
        <v>713.72400000000005</v>
      </c>
      <c r="I7" s="3">
        <v>713.74670000000003</v>
      </c>
      <c r="J7" s="3">
        <f t="shared" ref="J7:J11" si="0">I7-H7</f>
        <v>2.2699999999986176E-2</v>
      </c>
    </row>
    <row r="8" spans="1:14" s="3" customFormat="1" x14ac:dyDescent="0.3">
      <c r="B8" s="3" t="s">
        <v>46</v>
      </c>
      <c r="C8" s="8">
        <v>0.49305555555555558</v>
      </c>
      <c r="D8" s="3">
        <v>71.7</v>
      </c>
      <c r="E8" s="3">
        <v>66.599999999999994</v>
      </c>
      <c r="F8" s="3">
        <v>3.6</v>
      </c>
      <c r="H8" s="3">
        <v>727.48360000000002</v>
      </c>
      <c r="I8" s="3">
        <v>727.83150000000001</v>
      </c>
      <c r="J8" s="3">
        <f t="shared" si="0"/>
        <v>0.34789999999998145</v>
      </c>
    </row>
    <row r="9" spans="1:14" s="3" customFormat="1" x14ac:dyDescent="0.3">
      <c r="B9" s="3" t="s">
        <v>42</v>
      </c>
      <c r="C9" s="8">
        <v>0.4513888888888889</v>
      </c>
      <c r="D9" s="3">
        <v>70.3</v>
      </c>
      <c r="E9" s="3">
        <v>66.400000000000006</v>
      </c>
      <c r="F9" s="3">
        <v>5.2</v>
      </c>
      <c r="H9" s="3">
        <v>772.54899999999998</v>
      </c>
      <c r="I9" s="3">
        <v>772.63559999999995</v>
      </c>
      <c r="J9" s="3">
        <f t="shared" si="0"/>
        <v>8.6599999999975807E-2</v>
      </c>
    </row>
    <row r="10" spans="1:14" s="3" customFormat="1" x14ac:dyDescent="0.3">
      <c r="B10" s="3" t="s">
        <v>43</v>
      </c>
      <c r="C10" s="8">
        <v>0.47083333333333338</v>
      </c>
      <c r="D10" s="3">
        <v>69.599999999999994</v>
      </c>
      <c r="E10" s="3">
        <v>66</v>
      </c>
      <c r="F10" s="3">
        <v>0</v>
      </c>
      <c r="H10" s="3">
        <v>943.60599999999999</v>
      </c>
      <c r="I10" s="3">
        <v>943.63530000000003</v>
      </c>
      <c r="J10" s="3">
        <f t="shared" si="0"/>
        <v>2.9300000000034743E-2</v>
      </c>
    </row>
    <row r="11" spans="1:14" s="3" customFormat="1" x14ac:dyDescent="0.3">
      <c r="B11" s="3" t="s">
        <v>44</v>
      </c>
      <c r="C11" s="8">
        <v>0.51250000000000007</v>
      </c>
      <c r="D11" s="3">
        <v>73.2</v>
      </c>
      <c r="E11" s="3">
        <v>69.8</v>
      </c>
      <c r="F11" s="3">
        <v>0</v>
      </c>
      <c r="H11" s="3">
        <v>711.60440000000006</v>
      </c>
      <c r="I11" s="3">
        <v>711.33529999999996</v>
      </c>
      <c r="J11" s="3">
        <f t="shared" si="0"/>
        <v>-0.26910000000009404</v>
      </c>
      <c r="M11" s="9"/>
    </row>
    <row r="12" spans="1:14" s="3" customFormat="1" x14ac:dyDescent="0.3">
      <c r="C12" s="8"/>
      <c r="M12" s="9"/>
    </row>
    <row r="13" spans="1:14" s="3" customFormat="1" x14ac:dyDescent="0.3">
      <c r="C13" s="8"/>
      <c r="M13" s="9"/>
    </row>
    <row r="14" spans="1:14" x14ac:dyDescent="0.3">
      <c r="A14" s="3"/>
      <c r="B14" t="s">
        <v>32</v>
      </c>
      <c r="I14" s="3"/>
      <c r="J14" s="11" t="s">
        <v>48</v>
      </c>
      <c r="K14" s="11"/>
      <c r="L14" s="11"/>
      <c r="M14" s="11"/>
      <c r="N14" s="11"/>
    </row>
    <row r="15" spans="1:14" x14ac:dyDescent="0.3">
      <c r="A15" s="3"/>
      <c r="B15" s="11" t="s">
        <v>107</v>
      </c>
      <c r="C15" s="11"/>
      <c r="D15" s="11"/>
      <c r="E15" s="11"/>
      <c r="F15" s="11"/>
      <c r="I15" s="3"/>
      <c r="J15" s="11" t="s">
        <v>108</v>
      </c>
      <c r="K15" s="11"/>
      <c r="L15" s="11"/>
      <c r="M15" s="11"/>
      <c r="N15" s="11"/>
    </row>
    <row r="16" spans="1:14" x14ac:dyDescent="0.3">
      <c r="A16" s="3"/>
      <c r="C16" t="s">
        <v>5</v>
      </c>
      <c r="I16" s="3"/>
      <c r="K16" t="s">
        <v>6</v>
      </c>
      <c r="N16">
        <v>713.73400000000004</v>
      </c>
    </row>
    <row r="17" spans="1:14" ht="43.2" x14ac:dyDescent="0.3">
      <c r="A17" s="4" t="s">
        <v>7</v>
      </c>
      <c r="B17" s="4" t="s">
        <v>8</v>
      </c>
      <c r="C17" s="4" t="s">
        <v>9</v>
      </c>
      <c r="D17" s="4" t="s">
        <v>10</v>
      </c>
      <c r="E17" s="4" t="s">
        <v>11</v>
      </c>
      <c r="F17" s="4" t="s">
        <v>12</v>
      </c>
      <c r="I17" s="4" t="s">
        <v>7</v>
      </c>
      <c r="J17" s="4" t="s">
        <v>8</v>
      </c>
      <c r="K17" s="4" t="s">
        <v>9</v>
      </c>
      <c r="L17" s="4" t="s">
        <v>10</v>
      </c>
      <c r="M17" s="4" t="s">
        <v>11</v>
      </c>
      <c r="N17" s="4" t="s">
        <v>12</v>
      </c>
    </row>
    <row r="18" spans="1:14" x14ac:dyDescent="0.3">
      <c r="A18" s="4">
        <v>1.5</v>
      </c>
      <c r="B18" s="4">
        <v>0</v>
      </c>
      <c r="C18" s="4">
        <f>F6</f>
        <v>1</v>
      </c>
      <c r="D18" s="4">
        <v>0</v>
      </c>
      <c r="E18" s="4"/>
      <c r="F18" s="4"/>
      <c r="I18" s="4">
        <v>2</v>
      </c>
      <c r="J18" s="4">
        <f>0+J7</f>
        <v>2.2699999999986176E-2</v>
      </c>
      <c r="K18" s="4">
        <f>F7</f>
        <v>1.7</v>
      </c>
      <c r="L18" s="4">
        <v>0</v>
      </c>
      <c r="M18" s="4"/>
      <c r="N18" s="4"/>
    </row>
    <row r="19" spans="1:14" x14ac:dyDescent="0.3">
      <c r="A19" s="4">
        <v>2.5</v>
      </c>
      <c r="B19" s="4">
        <f>0.78+J6</f>
        <v>0.47709999999997765</v>
      </c>
      <c r="C19" s="4">
        <f>F6</f>
        <v>1</v>
      </c>
      <c r="D19" s="4">
        <f>(B18+B19)/2</f>
        <v>0.23854999999998883</v>
      </c>
      <c r="E19" s="5">
        <f>(A19-A18)*D19</f>
        <v>0.23854999999998883</v>
      </c>
      <c r="F19" s="6">
        <f t="shared" ref="F19:F28" si="1">C19*E19</f>
        <v>0.23854999999998883</v>
      </c>
      <c r="I19" s="4">
        <v>4</v>
      </c>
      <c r="J19" s="4">
        <f>0.38+J7</f>
        <v>0.40269999999998618</v>
      </c>
      <c r="K19" s="4">
        <f>F7</f>
        <v>1.7</v>
      </c>
      <c r="L19" s="4">
        <f>(J18+J19)/2</f>
        <v>0.21269999999998618</v>
      </c>
      <c r="M19" s="5">
        <f>(I19-I18)*L19</f>
        <v>0.42539999999997236</v>
      </c>
      <c r="N19" s="6">
        <f t="shared" ref="N19:N33" si="2">K19*M19</f>
        <v>0.72317999999995297</v>
      </c>
    </row>
    <row r="20" spans="1:14" x14ac:dyDescent="0.3">
      <c r="A20" s="3">
        <v>3.5</v>
      </c>
      <c r="B20" s="3">
        <f>0.9+J6</f>
        <v>0.59709999999997765</v>
      </c>
      <c r="C20" s="4">
        <f>F6</f>
        <v>1</v>
      </c>
      <c r="D20" s="4">
        <f>(B19+B20)/2</f>
        <v>0.53709999999997771</v>
      </c>
      <c r="E20" s="5">
        <f>(A20-A19)*D20</f>
        <v>0.53709999999997771</v>
      </c>
      <c r="F20" s="6">
        <f t="shared" si="1"/>
        <v>0.53709999999997771</v>
      </c>
      <c r="I20" s="3">
        <v>6</v>
      </c>
      <c r="J20" s="3">
        <f>0.64+J7</f>
        <v>0.66269999999998619</v>
      </c>
      <c r="K20" s="4">
        <f>F7</f>
        <v>1.7</v>
      </c>
      <c r="L20" s="4">
        <f>(J19+J20)/2</f>
        <v>0.53269999999998618</v>
      </c>
      <c r="M20" s="5">
        <f t="shared" ref="M20:M33" si="3">(I20-I19)*L20</f>
        <v>1.0653999999999724</v>
      </c>
      <c r="N20" s="6">
        <f t="shared" si="2"/>
        <v>1.8111799999999529</v>
      </c>
    </row>
    <row r="21" spans="1:14" x14ac:dyDescent="0.3">
      <c r="A21" s="3">
        <v>4.5</v>
      </c>
      <c r="B21" s="3">
        <f>0.82+J6</f>
        <v>0.51709999999997758</v>
      </c>
      <c r="C21" s="4">
        <f>F6</f>
        <v>1</v>
      </c>
      <c r="D21" s="4">
        <f t="shared" ref="D21:D28" si="4">(B20+B21)/2</f>
        <v>0.55709999999997761</v>
      </c>
      <c r="E21" s="5">
        <f t="shared" ref="E21:E28" si="5">(A21-A20)*D21</f>
        <v>0.55709999999997761</v>
      </c>
      <c r="F21" s="6">
        <f t="shared" si="1"/>
        <v>0.55709999999997761</v>
      </c>
      <c r="I21" s="3">
        <v>8</v>
      </c>
      <c r="J21" s="3">
        <f>0.58+J7</f>
        <v>0.60269999999998614</v>
      </c>
      <c r="K21" s="3">
        <f>F7</f>
        <v>1.7</v>
      </c>
      <c r="L21" s="4">
        <f t="shared" ref="L21:L33" si="6">(J20+J21)/2</f>
        <v>0.63269999999998616</v>
      </c>
      <c r="M21" s="5">
        <f t="shared" si="3"/>
        <v>1.2653999999999723</v>
      </c>
      <c r="N21" s="6">
        <f t="shared" si="2"/>
        <v>2.151179999999953</v>
      </c>
    </row>
    <row r="22" spans="1:14" x14ac:dyDescent="0.3">
      <c r="A22" s="3">
        <v>5.5</v>
      </c>
      <c r="B22" s="3">
        <f>1+J6</f>
        <v>0.69709999999997763</v>
      </c>
      <c r="C22" s="4">
        <f>F6</f>
        <v>1</v>
      </c>
      <c r="D22" s="4">
        <f t="shared" si="4"/>
        <v>0.60709999999997755</v>
      </c>
      <c r="E22" s="5">
        <f t="shared" si="5"/>
        <v>0.60709999999997755</v>
      </c>
      <c r="F22" s="6">
        <f t="shared" si="1"/>
        <v>0.60709999999997755</v>
      </c>
      <c r="I22" s="3">
        <v>10</v>
      </c>
      <c r="J22" s="3">
        <f>0.4+J7</f>
        <v>0.4226999999999862</v>
      </c>
      <c r="K22" s="3">
        <f>F7</f>
        <v>1.7</v>
      </c>
      <c r="L22" s="4">
        <f t="shared" si="6"/>
        <v>0.51269999999998617</v>
      </c>
      <c r="M22" s="5">
        <f t="shared" si="3"/>
        <v>1.0253999999999723</v>
      </c>
      <c r="N22" s="6">
        <f t="shared" si="2"/>
        <v>1.7431799999999529</v>
      </c>
    </row>
    <row r="23" spans="1:14" x14ac:dyDescent="0.3">
      <c r="A23" s="3">
        <v>6.5</v>
      </c>
      <c r="B23" s="3">
        <f>1.01+J6</f>
        <v>0.70709999999997764</v>
      </c>
      <c r="C23" s="4">
        <f>F6</f>
        <v>1</v>
      </c>
      <c r="D23" s="4">
        <f t="shared" si="4"/>
        <v>0.70209999999997763</v>
      </c>
      <c r="E23" s="5">
        <f t="shared" si="5"/>
        <v>0.70209999999997763</v>
      </c>
      <c r="F23" s="6">
        <f t="shared" si="1"/>
        <v>0.70209999999997763</v>
      </c>
      <c r="I23" s="3">
        <v>12</v>
      </c>
      <c r="J23" s="3">
        <f>0.8+J7</f>
        <v>0.82269999999998622</v>
      </c>
      <c r="K23" s="3">
        <f>F7</f>
        <v>1.7</v>
      </c>
      <c r="L23" s="4">
        <f t="shared" si="6"/>
        <v>0.62269999999998626</v>
      </c>
      <c r="M23" s="5">
        <f t="shared" si="3"/>
        <v>1.2453999999999725</v>
      </c>
      <c r="N23" s="6">
        <f t="shared" si="2"/>
        <v>2.1171799999999532</v>
      </c>
    </row>
    <row r="24" spans="1:14" x14ac:dyDescent="0.3">
      <c r="A24" s="3">
        <v>7.5</v>
      </c>
      <c r="B24" s="3">
        <f>1.22+J6</f>
        <v>0.9170999999999776</v>
      </c>
      <c r="C24" s="4">
        <f>F6</f>
        <v>1</v>
      </c>
      <c r="D24" s="4">
        <f t="shared" si="4"/>
        <v>0.81209999999997762</v>
      </c>
      <c r="E24" s="5">
        <f t="shared" si="5"/>
        <v>0.81209999999997762</v>
      </c>
      <c r="F24" s="6">
        <f t="shared" si="1"/>
        <v>0.81209999999997762</v>
      </c>
      <c r="I24" s="3">
        <v>14</v>
      </c>
      <c r="J24" s="3">
        <f>0.7+J7</f>
        <v>0.72269999999998613</v>
      </c>
      <c r="K24" s="3">
        <f>F7</f>
        <v>1.7</v>
      </c>
      <c r="L24" s="4">
        <f t="shared" si="6"/>
        <v>0.77269999999998618</v>
      </c>
      <c r="M24" s="5">
        <f t="shared" si="3"/>
        <v>1.5453999999999724</v>
      </c>
      <c r="N24" s="6">
        <f t="shared" si="2"/>
        <v>2.627179999999953</v>
      </c>
    </row>
    <row r="25" spans="1:14" x14ac:dyDescent="0.3">
      <c r="A25" s="3">
        <v>8.5</v>
      </c>
      <c r="B25" s="3">
        <f>0.98+J6</f>
        <v>0.67709999999997761</v>
      </c>
      <c r="C25" s="4">
        <f>F6</f>
        <v>1</v>
      </c>
      <c r="D25" s="4">
        <f t="shared" si="4"/>
        <v>0.7970999999999776</v>
      </c>
      <c r="E25" s="5">
        <f t="shared" si="5"/>
        <v>0.7970999999999776</v>
      </c>
      <c r="F25" s="6">
        <f t="shared" si="1"/>
        <v>0.7970999999999776</v>
      </c>
      <c r="I25" s="3">
        <v>16</v>
      </c>
      <c r="J25" s="3">
        <f>1+J7</f>
        <v>1.0226999999999862</v>
      </c>
      <c r="K25" s="3">
        <f>F7</f>
        <v>1.7</v>
      </c>
      <c r="L25" s="4">
        <f t="shared" si="6"/>
        <v>0.87269999999998615</v>
      </c>
      <c r="M25" s="5">
        <f t="shared" si="3"/>
        <v>1.7453999999999723</v>
      </c>
      <c r="N25" s="6">
        <f t="shared" si="2"/>
        <v>2.9671799999999529</v>
      </c>
    </row>
    <row r="26" spans="1:14" x14ac:dyDescent="0.3">
      <c r="A26" s="3">
        <v>9.5</v>
      </c>
      <c r="B26" s="3">
        <f>0.92+J6</f>
        <v>0.61709999999997767</v>
      </c>
      <c r="C26" s="4">
        <f>F6</f>
        <v>1</v>
      </c>
      <c r="D26" s="4">
        <f t="shared" si="4"/>
        <v>0.64709999999997758</v>
      </c>
      <c r="E26" s="5">
        <f t="shared" si="5"/>
        <v>0.64709999999997758</v>
      </c>
      <c r="F26" s="6">
        <f t="shared" si="1"/>
        <v>0.64709999999997758</v>
      </c>
      <c r="I26" s="3">
        <v>18</v>
      </c>
      <c r="J26" s="3">
        <f>2+J7</f>
        <v>2.0226999999999862</v>
      </c>
      <c r="K26" s="3">
        <f>F7</f>
        <v>1.7</v>
      </c>
      <c r="L26" s="4">
        <f t="shared" si="6"/>
        <v>1.5226999999999862</v>
      </c>
      <c r="M26" s="5">
        <f t="shared" si="3"/>
        <v>3.0453999999999724</v>
      </c>
      <c r="N26" s="6">
        <f t="shared" si="2"/>
        <v>5.1771799999999528</v>
      </c>
    </row>
    <row r="27" spans="1:14" x14ac:dyDescent="0.3">
      <c r="A27" s="3">
        <v>10.5</v>
      </c>
      <c r="B27" s="3">
        <v>0</v>
      </c>
      <c r="C27" s="4">
        <f>F6</f>
        <v>1</v>
      </c>
      <c r="D27" s="4">
        <f t="shared" si="4"/>
        <v>0.30854999999998883</v>
      </c>
      <c r="E27" s="5">
        <f t="shared" si="5"/>
        <v>0.30854999999998883</v>
      </c>
      <c r="F27" s="6">
        <f t="shared" si="1"/>
        <v>0.30854999999998883</v>
      </c>
      <c r="I27" s="3">
        <v>20</v>
      </c>
      <c r="J27" s="3">
        <f>1+J7</f>
        <v>1.0226999999999862</v>
      </c>
      <c r="K27" s="3">
        <f>F7</f>
        <v>1.7</v>
      </c>
      <c r="L27" s="4">
        <f t="shared" si="6"/>
        <v>1.5226999999999862</v>
      </c>
      <c r="M27" s="5">
        <f t="shared" si="3"/>
        <v>3.0453999999999724</v>
      </c>
      <c r="N27" s="6">
        <f t="shared" si="2"/>
        <v>5.1771799999999528</v>
      </c>
    </row>
    <row r="28" spans="1:14" x14ac:dyDescent="0.3">
      <c r="A28" s="3">
        <v>12</v>
      </c>
      <c r="B28" s="3">
        <v>0</v>
      </c>
      <c r="C28" s="4">
        <f>F6</f>
        <v>1</v>
      </c>
      <c r="D28" s="4">
        <f t="shared" si="4"/>
        <v>0</v>
      </c>
      <c r="E28" s="5">
        <f t="shared" si="5"/>
        <v>0</v>
      </c>
      <c r="F28" s="6">
        <f t="shared" si="1"/>
        <v>0</v>
      </c>
      <c r="I28" s="3">
        <v>22</v>
      </c>
      <c r="J28" s="3">
        <f>1.1+J7</f>
        <v>1.1226999999999863</v>
      </c>
      <c r="K28" s="3">
        <f>F7</f>
        <v>1.7</v>
      </c>
      <c r="L28" s="4">
        <f t="shared" si="6"/>
        <v>1.0726999999999862</v>
      </c>
      <c r="M28" s="5">
        <f t="shared" si="3"/>
        <v>2.1453999999999724</v>
      </c>
      <c r="N28" s="6">
        <f t="shared" si="2"/>
        <v>3.647179999999953</v>
      </c>
    </row>
    <row r="29" spans="1:14" x14ac:dyDescent="0.3">
      <c r="A29" s="3"/>
      <c r="B29" s="3"/>
      <c r="C29" s="3"/>
      <c r="E29" t="s">
        <v>13</v>
      </c>
      <c r="F29" s="6">
        <f>SUM(F19:F28)</f>
        <v>5.2067999999998209</v>
      </c>
      <c r="I29" s="3">
        <v>24</v>
      </c>
      <c r="J29" s="3">
        <f>1+J7</f>
        <v>1.0226999999999862</v>
      </c>
      <c r="K29" s="3">
        <f>F7</f>
        <v>1.7</v>
      </c>
      <c r="L29" s="4">
        <f t="shared" si="6"/>
        <v>1.0726999999999862</v>
      </c>
      <c r="M29" s="5">
        <f t="shared" si="3"/>
        <v>2.1453999999999724</v>
      </c>
      <c r="N29" s="6">
        <f t="shared" si="2"/>
        <v>3.647179999999953</v>
      </c>
    </row>
    <row r="30" spans="1:14" x14ac:dyDescent="0.3">
      <c r="A30" s="3"/>
      <c r="B30" s="3"/>
      <c r="C30" s="3"/>
      <c r="E30" t="s">
        <v>14</v>
      </c>
      <c r="F30">
        <f>D6</f>
        <v>74.400000000000006</v>
      </c>
      <c r="I30" s="3">
        <v>26</v>
      </c>
      <c r="J30" s="3">
        <f>0.96+J7</f>
        <v>0.98269999999998614</v>
      </c>
      <c r="K30" s="3">
        <f>F7</f>
        <v>1.7</v>
      </c>
      <c r="L30" s="4">
        <f t="shared" si="6"/>
        <v>1.0026999999999862</v>
      </c>
      <c r="M30" s="5">
        <f t="shared" si="3"/>
        <v>2.0053999999999723</v>
      </c>
      <c r="N30" s="6">
        <f t="shared" si="2"/>
        <v>3.409179999999953</v>
      </c>
    </row>
    <row r="31" spans="1:14" x14ac:dyDescent="0.3">
      <c r="A31" s="3"/>
      <c r="B31" s="3"/>
      <c r="C31" s="3"/>
      <c r="E31" t="s">
        <v>15</v>
      </c>
      <c r="F31">
        <f>E6</f>
        <v>69.900000000000006</v>
      </c>
      <c r="I31" s="3">
        <v>28</v>
      </c>
      <c r="J31" s="3">
        <f>0.6+J7</f>
        <v>0.62269999999998615</v>
      </c>
      <c r="K31" s="3">
        <f>F7</f>
        <v>1.7</v>
      </c>
      <c r="L31" s="4">
        <f t="shared" si="6"/>
        <v>0.8026999999999862</v>
      </c>
      <c r="M31" s="5">
        <f t="shared" si="3"/>
        <v>1.6053999999999724</v>
      </c>
      <c r="N31" s="6">
        <f t="shared" si="2"/>
        <v>2.7291799999999529</v>
      </c>
    </row>
    <row r="32" spans="1:14" x14ac:dyDescent="0.3">
      <c r="A32" s="3"/>
      <c r="B32" s="3"/>
      <c r="C32" s="3"/>
      <c r="I32" s="3">
        <v>30</v>
      </c>
      <c r="J32" s="3">
        <f>0.3+J7</f>
        <v>0.32269999999998616</v>
      </c>
      <c r="K32" s="3">
        <f>F7</f>
        <v>1.7</v>
      </c>
      <c r="L32" s="4">
        <f t="shared" si="6"/>
        <v>0.47269999999998613</v>
      </c>
      <c r="M32" s="5">
        <f t="shared" si="3"/>
        <v>0.94539999999997226</v>
      </c>
      <c r="N32" s="6">
        <f t="shared" si="2"/>
        <v>1.6071799999999528</v>
      </c>
    </row>
    <row r="33" spans="1:14" x14ac:dyDescent="0.3">
      <c r="A33" s="3"/>
      <c r="B33" s="3"/>
      <c r="C33" s="3"/>
      <c r="I33" s="3">
        <v>31</v>
      </c>
      <c r="J33" s="3">
        <f>0+J7</f>
        <v>2.2699999999986176E-2</v>
      </c>
      <c r="K33" s="3">
        <f>F7</f>
        <v>1.7</v>
      </c>
      <c r="L33" s="4">
        <f t="shared" si="6"/>
        <v>0.17269999999998617</v>
      </c>
      <c r="M33" s="5">
        <f t="shared" si="3"/>
        <v>0.17269999999998617</v>
      </c>
      <c r="N33" s="6">
        <f t="shared" si="2"/>
        <v>0.29358999999997648</v>
      </c>
    </row>
    <row r="34" spans="1:14" x14ac:dyDescent="0.3">
      <c r="A34" s="3"/>
      <c r="B34" s="3"/>
      <c r="C34" s="3"/>
      <c r="M34" t="s">
        <v>13</v>
      </c>
      <c r="N34" s="6">
        <f>SUM(N19:N33)</f>
        <v>39.828109999999306</v>
      </c>
    </row>
    <row r="35" spans="1:14" x14ac:dyDescent="0.3">
      <c r="A35" s="3"/>
      <c r="B35" s="3"/>
      <c r="C35" s="3"/>
      <c r="M35" t="s">
        <v>14</v>
      </c>
      <c r="N35">
        <f>D7</f>
        <v>70.3</v>
      </c>
    </row>
    <row r="36" spans="1:14" x14ac:dyDescent="0.3">
      <c r="A36" s="3"/>
      <c r="B36" s="3"/>
      <c r="C36" s="3"/>
      <c r="M36" t="s">
        <v>15</v>
      </c>
      <c r="N36">
        <f>E7</f>
        <v>68.900000000000006</v>
      </c>
    </row>
    <row r="37" spans="1:14" x14ac:dyDescent="0.3">
      <c r="A37" s="3"/>
      <c r="B37" s="3"/>
      <c r="C37" s="3"/>
    </row>
    <row r="38" spans="1:14" x14ac:dyDescent="0.3">
      <c r="A38" s="3"/>
      <c r="B38" s="11" t="s">
        <v>17</v>
      </c>
      <c r="C38" s="11"/>
      <c r="D38" s="11"/>
      <c r="E38" s="11"/>
      <c r="F38" s="11"/>
      <c r="I38" s="3"/>
      <c r="J38" s="11" t="s">
        <v>18</v>
      </c>
      <c r="K38" s="11"/>
      <c r="L38" s="11"/>
      <c r="M38" s="11"/>
      <c r="N38" s="11"/>
    </row>
    <row r="39" spans="1:14" x14ac:dyDescent="0.3">
      <c r="A39" s="3"/>
      <c r="B39" s="11" t="s">
        <v>109</v>
      </c>
      <c r="C39" s="11"/>
      <c r="D39" s="11"/>
      <c r="E39" s="11"/>
      <c r="F39" s="11"/>
      <c r="I39" s="3"/>
      <c r="J39" s="11" t="s">
        <v>110</v>
      </c>
      <c r="K39" s="11"/>
      <c r="L39" s="11"/>
      <c r="M39" s="11"/>
      <c r="N39" s="11"/>
    </row>
    <row r="40" spans="1:14" x14ac:dyDescent="0.3">
      <c r="A40" s="3"/>
      <c r="C40" t="s">
        <v>21</v>
      </c>
      <c r="I40" s="3"/>
      <c r="K40" t="s">
        <v>5</v>
      </c>
      <c r="N40">
        <v>772.54899999999998</v>
      </c>
    </row>
    <row r="41" spans="1:14" ht="43.2" x14ac:dyDescent="0.3">
      <c r="A41" s="4" t="s">
        <v>7</v>
      </c>
      <c r="B41" s="4" t="s">
        <v>8</v>
      </c>
      <c r="C41" s="4" t="s">
        <v>9</v>
      </c>
      <c r="D41" s="4" t="s">
        <v>10</v>
      </c>
      <c r="E41" s="4" t="s">
        <v>11</v>
      </c>
      <c r="F41" s="4" t="s">
        <v>12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</row>
    <row r="42" spans="1:14" x14ac:dyDescent="0.3">
      <c r="A42" s="4">
        <v>2</v>
      </c>
      <c r="B42" s="4">
        <f>0.5+J8</f>
        <v>0.84789999999998145</v>
      </c>
      <c r="C42" s="4">
        <v>3.6</v>
      </c>
      <c r="D42" s="4">
        <f>(0+B42)/2</f>
        <v>0.42394999999999072</v>
      </c>
      <c r="E42" s="5">
        <f>(A42-0)*D42</f>
        <v>0.84789999999998145</v>
      </c>
      <c r="F42" s="6">
        <f t="shared" ref="F42:F55" si="7">C42*E42</f>
        <v>3.0524399999999332</v>
      </c>
      <c r="I42" s="4">
        <v>3</v>
      </c>
      <c r="J42" s="4">
        <f>0+J9</f>
        <v>8.6599999999975807E-2</v>
      </c>
      <c r="K42" s="4">
        <v>5.2</v>
      </c>
      <c r="L42" s="4">
        <f>(0+J42)/2</f>
        <v>4.3299999999987904E-2</v>
      </c>
      <c r="M42" s="5">
        <f>(I42-0)*L42</f>
        <v>0.12989999999996371</v>
      </c>
      <c r="N42" s="6">
        <f t="shared" ref="N42:N51" si="8">K42*M42</f>
        <v>0.67547999999981134</v>
      </c>
    </row>
    <row r="43" spans="1:14" x14ac:dyDescent="0.3">
      <c r="A43" s="4">
        <v>6</v>
      </c>
      <c r="B43" s="4">
        <f>0.5+J8</f>
        <v>0.84789999999998145</v>
      </c>
      <c r="C43" s="4">
        <v>3.6</v>
      </c>
      <c r="D43" s="4">
        <f>(B42+B43)/2</f>
        <v>0.84789999999998145</v>
      </c>
      <c r="E43" s="5">
        <f>(A43-A42)*D43</f>
        <v>3.3915999999999258</v>
      </c>
      <c r="F43" s="6">
        <f t="shared" si="7"/>
        <v>12.209759999999733</v>
      </c>
      <c r="I43" s="4">
        <v>7</v>
      </c>
      <c r="J43" s="4">
        <f>1.6+J9</f>
        <v>1.6865999999999759</v>
      </c>
      <c r="K43" s="4">
        <v>5.2</v>
      </c>
      <c r="L43" s="4">
        <f>(J42+J43)/2</f>
        <v>0.88659999999997585</v>
      </c>
      <c r="M43" s="5">
        <f>(I43-I42)*L43</f>
        <v>3.5463999999999034</v>
      </c>
      <c r="N43" s="6">
        <f t="shared" si="8"/>
        <v>18.441279999999498</v>
      </c>
    </row>
    <row r="44" spans="1:14" x14ac:dyDescent="0.3">
      <c r="A44" s="3">
        <v>10</v>
      </c>
      <c r="B44" s="3">
        <f>0.76+J8</f>
        <v>1.1078999999999815</v>
      </c>
      <c r="C44" s="4">
        <v>3.6</v>
      </c>
      <c r="D44" s="4">
        <f>(B43+B44)/2</f>
        <v>0.97789999999998145</v>
      </c>
      <c r="E44" s="5">
        <f t="shared" ref="E44:E55" si="9">(A44-A43)*D44</f>
        <v>3.9115999999999258</v>
      </c>
      <c r="F44" s="6">
        <f t="shared" si="7"/>
        <v>14.081759999999733</v>
      </c>
      <c r="I44" s="3">
        <v>10</v>
      </c>
      <c r="J44" s="3">
        <f>2.28+J9</f>
        <v>2.3665999999999756</v>
      </c>
      <c r="K44" s="4">
        <v>5.2</v>
      </c>
      <c r="L44" s="4">
        <f>(J43+J44)/2</f>
        <v>2.0265999999999758</v>
      </c>
      <c r="M44" s="5">
        <f t="shared" ref="M44:M51" si="10">(I44-I43)*L44</f>
        <v>6.0797999999999277</v>
      </c>
      <c r="N44" s="6">
        <f t="shared" si="8"/>
        <v>31.614959999999627</v>
      </c>
    </row>
    <row r="45" spans="1:14" x14ac:dyDescent="0.3">
      <c r="A45" s="3">
        <v>14</v>
      </c>
      <c r="B45" s="3">
        <f>1+J8</f>
        <v>1.3478999999999814</v>
      </c>
      <c r="C45" s="4">
        <v>3.6</v>
      </c>
      <c r="D45" s="4">
        <f t="shared" ref="D45:D55" si="11">(B44+B45)/2</f>
        <v>1.2278999999999813</v>
      </c>
      <c r="E45" s="5">
        <f t="shared" si="9"/>
        <v>4.9115999999999254</v>
      </c>
      <c r="F45" s="6">
        <f t="shared" si="7"/>
        <v>17.681759999999731</v>
      </c>
      <c r="I45" s="3">
        <v>13</v>
      </c>
      <c r="J45" s="3">
        <f>2.12+J9</f>
        <v>2.2065999999999759</v>
      </c>
      <c r="K45" s="4">
        <v>5.2</v>
      </c>
      <c r="L45" s="4">
        <f t="shared" ref="L45:L51" si="12">(J44+J45)/2</f>
        <v>2.286599999999976</v>
      </c>
      <c r="M45" s="5">
        <f t="shared" si="10"/>
        <v>6.859799999999928</v>
      </c>
      <c r="N45" s="6">
        <f t="shared" si="8"/>
        <v>35.670959999999624</v>
      </c>
    </row>
    <row r="46" spans="1:14" x14ac:dyDescent="0.3">
      <c r="A46" s="3">
        <v>18</v>
      </c>
      <c r="B46" s="3">
        <f>1.06+J8</f>
        <v>1.4078999999999815</v>
      </c>
      <c r="C46" s="4">
        <v>3.6</v>
      </c>
      <c r="D46" s="4">
        <f t="shared" si="11"/>
        <v>1.3778999999999815</v>
      </c>
      <c r="E46" s="5">
        <f t="shared" si="9"/>
        <v>5.5115999999999259</v>
      </c>
      <c r="F46" s="6">
        <f t="shared" si="7"/>
        <v>19.841759999999734</v>
      </c>
      <c r="I46" s="3">
        <v>16</v>
      </c>
      <c r="J46" s="3">
        <f>1.6+J9</f>
        <v>1.6865999999999759</v>
      </c>
      <c r="K46" s="4">
        <v>5.2</v>
      </c>
      <c r="L46" s="4">
        <f t="shared" si="12"/>
        <v>1.9465999999999759</v>
      </c>
      <c r="M46" s="5">
        <f t="shared" si="10"/>
        <v>5.8397999999999275</v>
      </c>
      <c r="N46" s="6">
        <f t="shared" si="8"/>
        <v>30.366959999999622</v>
      </c>
    </row>
    <row r="47" spans="1:14" x14ac:dyDescent="0.3">
      <c r="A47" s="3">
        <v>22</v>
      </c>
      <c r="B47" s="3">
        <f>0.82+J8</f>
        <v>1.1678999999999813</v>
      </c>
      <c r="C47" s="4">
        <v>3.6</v>
      </c>
      <c r="D47" s="4">
        <f t="shared" si="11"/>
        <v>1.2878999999999814</v>
      </c>
      <c r="E47" s="5">
        <f t="shared" si="9"/>
        <v>5.1515999999999256</v>
      </c>
      <c r="F47" s="6">
        <f t="shared" si="7"/>
        <v>18.545759999999731</v>
      </c>
      <c r="I47" s="3">
        <v>19</v>
      </c>
      <c r="J47" s="3">
        <f>1.5+J9</f>
        <v>1.5865999999999758</v>
      </c>
      <c r="K47" s="4">
        <v>5.2</v>
      </c>
      <c r="L47" s="4">
        <f t="shared" si="12"/>
        <v>1.6365999999999759</v>
      </c>
      <c r="M47" s="5">
        <f t="shared" si="10"/>
        <v>4.9097999999999278</v>
      </c>
      <c r="N47" s="6">
        <f t="shared" si="8"/>
        <v>25.530959999999624</v>
      </c>
    </row>
    <row r="48" spans="1:14" x14ac:dyDescent="0.3">
      <c r="A48" s="3">
        <v>26</v>
      </c>
      <c r="B48" s="3">
        <f>0.76+J8</f>
        <v>1.1078999999999815</v>
      </c>
      <c r="C48" s="4">
        <v>3.6</v>
      </c>
      <c r="D48" s="4">
        <f t="shared" si="11"/>
        <v>1.1378999999999815</v>
      </c>
      <c r="E48" s="5">
        <f t="shared" si="9"/>
        <v>4.5515999999999259</v>
      </c>
      <c r="F48" s="6">
        <f t="shared" si="7"/>
        <v>16.385759999999735</v>
      </c>
      <c r="I48" s="3">
        <v>22</v>
      </c>
      <c r="J48" s="3">
        <f>1.5+J9</f>
        <v>1.5865999999999758</v>
      </c>
      <c r="K48" s="4">
        <v>5.2</v>
      </c>
      <c r="L48" s="4">
        <f t="shared" si="12"/>
        <v>1.5865999999999758</v>
      </c>
      <c r="M48" s="5">
        <f t="shared" si="10"/>
        <v>4.7597999999999274</v>
      </c>
      <c r="N48" s="6">
        <f t="shared" si="8"/>
        <v>24.750959999999623</v>
      </c>
    </row>
    <row r="49" spans="1:14" x14ac:dyDescent="0.3">
      <c r="A49" s="3">
        <v>30</v>
      </c>
      <c r="B49" s="3">
        <f>0.96+J8</f>
        <v>1.3078999999999814</v>
      </c>
      <c r="C49" s="4">
        <v>3.6</v>
      </c>
      <c r="D49" s="4">
        <f t="shared" si="11"/>
        <v>1.2078999999999813</v>
      </c>
      <c r="E49" s="5">
        <f t="shared" si="9"/>
        <v>4.8315999999999253</v>
      </c>
      <c r="F49" s="6">
        <f t="shared" si="7"/>
        <v>17.39375999999973</v>
      </c>
      <c r="I49" s="3">
        <v>25</v>
      </c>
      <c r="J49" s="3">
        <f>1.4+J9</f>
        <v>1.4865999999999757</v>
      </c>
      <c r="K49" s="4">
        <v>5.2</v>
      </c>
      <c r="L49" s="4">
        <f t="shared" si="12"/>
        <v>1.5365999999999758</v>
      </c>
      <c r="M49" s="5">
        <f t="shared" si="10"/>
        <v>4.6097999999999271</v>
      </c>
      <c r="N49" s="6">
        <f t="shared" si="8"/>
        <v>23.970959999999621</v>
      </c>
    </row>
    <row r="50" spans="1:14" x14ac:dyDescent="0.3">
      <c r="A50" s="3">
        <v>34</v>
      </c>
      <c r="B50" s="3">
        <f>0.9+J8</f>
        <v>1.2478999999999814</v>
      </c>
      <c r="C50" s="4">
        <v>3.6</v>
      </c>
      <c r="D50" s="4">
        <f t="shared" si="11"/>
        <v>1.2778999999999814</v>
      </c>
      <c r="E50" s="5">
        <f t="shared" si="9"/>
        <v>5.1115999999999255</v>
      </c>
      <c r="F50" s="6">
        <f t="shared" si="7"/>
        <v>18.401759999999733</v>
      </c>
      <c r="I50" s="3">
        <v>28</v>
      </c>
      <c r="J50" s="3">
        <f>1.1+J9</f>
        <v>1.1865999999999759</v>
      </c>
      <c r="K50" s="4">
        <v>5.2</v>
      </c>
      <c r="L50" s="4">
        <f t="shared" si="12"/>
        <v>1.3365999999999758</v>
      </c>
      <c r="M50" s="5">
        <f t="shared" si="10"/>
        <v>4.0097999999999274</v>
      </c>
      <c r="N50" s="6">
        <f t="shared" si="8"/>
        <v>20.850959999999624</v>
      </c>
    </row>
    <row r="51" spans="1:14" x14ac:dyDescent="0.3">
      <c r="A51" s="3">
        <v>38</v>
      </c>
      <c r="B51" s="3">
        <f>1+J8</f>
        <v>1.3478999999999814</v>
      </c>
      <c r="C51" s="4">
        <v>3.6</v>
      </c>
      <c r="D51" s="4">
        <f t="shared" si="11"/>
        <v>1.2978999999999814</v>
      </c>
      <c r="E51" s="5">
        <f t="shared" si="9"/>
        <v>5.1915999999999256</v>
      </c>
      <c r="F51" s="6">
        <f t="shared" si="7"/>
        <v>18.689759999999733</v>
      </c>
      <c r="I51" s="3">
        <v>31</v>
      </c>
      <c r="J51" s="3">
        <f>0.4+J9</f>
        <v>0.48659999999997583</v>
      </c>
      <c r="K51" s="4">
        <v>5.2</v>
      </c>
      <c r="L51" s="4">
        <f t="shared" si="12"/>
        <v>0.83659999999997581</v>
      </c>
      <c r="M51" s="5">
        <f t="shared" si="10"/>
        <v>2.5097999999999274</v>
      </c>
      <c r="N51" s="6">
        <f t="shared" si="8"/>
        <v>13.050959999999623</v>
      </c>
    </row>
    <row r="52" spans="1:14" x14ac:dyDescent="0.3">
      <c r="A52" s="3">
        <v>42</v>
      </c>
      <c r="B52" s="3">
        <f>1.04+J8</f>
        <v>1.3878999999999815</v>
      </c>
      <c r="C52" s="4">
        <v>3.6</v>
      </c>
      <c r="D52" s="4">
        <f t="shared" si="11"/>
        <v>1.3678999999999815</v>
      </c>
      <c r="E52" s="5">
        <f t="shared" si="9"/>
        <v>5.4715999999999259</v>
      </c>
      <c r="F52" s="6">
        <f t="shared" si="7"/>
        <v>19.697759999999732</v>
      </c>
      <c r="I52" s="3"/>
      <c r="J52" s="3"/>
      <c r="K52" s="3"/>
      <c r="L52" s="4"/>
      <c r="M52" t="s">
        <v>13</v>
      </c>
      <c r="N52" s="6">
        <f>SUM(N42:N51)</f>
        <v>224.92443999999631</v>
      </c>
    </row>
    <row r="53" spans="1:14" x14ac:dyDescent="0.3">
      <c r="A53" s="3">
        <v>46</v>
      </c>
      <c r="B53" s="3">
        <f>1+J9</f>
        <v>1.0865999999999758</v>
      </c>
      <c r="C53" s="4">
        <v>3.6</v>
      </c>
      <c r="D53" s="4">
        <f t="shared" si="11"/>
        <v>1.2372499999999786</v>
      </c>
      <c r="E53" s="5">
        <f t="shared" si="9"/>
        <v>4.9489999999999146</v>
      </c>
      <c r="F53" s="6">
        <f t="shared" si="7"/>
        <v>17.816399999999692</v>
      </c>
      <c r="I53" s="3"/>
      <c r="J53" s="3"/>
      <c r="K53" s="3"/>
      <c r="L53" s="4"/>
      <c r="M53" t="s">
        <v>14</v>
      </c>
      <c r="N53">
        <f>D9</f>
        <v>70.3</v>
      </c>
    </row>
    <row r="54" spans="1:14" x14ac:dyDescent="0.3">
      <c r="A54" s="3">
        <v>50</v>
      </c>
      <c r="B54" s="3">
        <f>0.78+J8</f>
        <v>1.1278999999999815</v>
      </c>
      <c r="C54" s="4">
        <v>3.6</v>
      </c>
      <c r="D54" s="4">
        <f t="shared" si="11"/>
        <v>1.1072499999999788</v>
      </c>
      <c r="E54" s="5">
        <f t="shared" si="9"/>
        <v>4.428999999999915</v>
      </c>
      <c r="F54" s="6">
        <f t="shared" si="7"/>
        <v>15.944399999999694</v>
      </c>
      <c r="I54" s="3"/>
      <c r="J54" s="3"/>
      <c r="K54" s="3"/>
      <c r="L54" s="4"/>
      <c r="M54" t="s">
        <v>15</v>
      </c>
      <c r="N54">
        <f>E9</f>
        <v>66.400000000000006</v>
      </c>
    </row>
    <row r="55" spans="1:14" x14ac:dyDescent="0.3">
      <c r="A55" s="3">
        <v>54</v>
      </c>
      <c r="B55" s="3">
        <f>0+J8</f>
        <v>0.34789999999998145</v>
      </c>
      <c r="C55" s="4">
        <v>3.6</v>
      </c>
      <c r="D55" s="4">
        <f t="shared" si="11"/>
        <v>0.73789999999998146</v>
      </c>
      <c r="E55" s="5">
        <f t="shared" si="9"/>
        <v>2.9515999999999258</v>
      </c>
      <c r="F55" s="6">
        <f t="shared" si="7"/>
        <v>10.625759999999733</v>
      </c>
      <c r="I55" s="3"/>
      <c r="J55" s="3"/>
      <c r="K55" s="3"/>
      <c r="L55" s="4"/>
    </row>
    <row r="56" spans="1:14" x14ac:dyDescent="0.3">
      <c r="E56" t="s">
        <v>13</v>
      </c>
      <c r="F56" s="6">
        <f>SUM(F42:F55)</f>
        <v>220.36859999999638</v>
      </c>
      <c r="N56" s="6"/>
    </row>
    <row r="57" spans="1:14" x14ac:dyDescent="0.3">
      <c r="E57" t="s">
        <v>14</v>
      </c>
      <c r="F57">
        <f>D8</f>
        <v>71.7</v>
      </c>
    </row>
    <row r="58" spans="1:14" x14ac:dyDescent="0.3">
      <c r="E58" t="s">
        <v>15</v>
      </c>
      <c r="F58">
        <f>E8</f>
        <v>66.599999999999994</v>
      </c>
    </row>
    <row r="59" spans="1:14" x14ac:dyDescent="0.3">
      <c r="A59" s="3"/>
      <c r="B59" s="3"/>
      <c r="C59" s="3"/>
    </row>
    <row r="60" spans="1:14" x14ac:dyDescent="0.3">
      <c r="A60" s="3"/>
      <c r="B60" s="11" t="s">
        <v>34</v>
      </c>
      <c r="C60" s="11"/>
      <c r="D60" s="11"/>
      <c r="E60" s="11"/>
      <c r="F60" s="11"/>
      <c r="I60" s="3"/>
      <c r="J60" s="11" t="s">
        <v>22</v>
      </c>
      <c r="K60" s="11"/>
      <c r="L60" s="11"/>
      <c r="M60" s="11"/>
      <c r="N60" s="11"/>
    </row>
    <row r="61" spans="1:14" x14ac:dyDescent="0.3">
      <c r="A61" s="3"/>
      <c r="B61" s="11" t="s">
        <v>111</v>
      </c>
      <c r="C61" s="11"/>
      <c r="D61" s="11"/>
      <c r="E61" s="11"/>
      <c r="F61" s="11"/>
      <c r="I61" s="3"/>
      <c r="J61" s="11" t="s">
        <v>112</v>
      </c>
      <c r="K61" s="11"/>
      <c r="L61" s="11"/>
      <c r="M61" s="11"/>
      <c r="N61" s="11"/>
    </row>
    <row r="62" spans="1:14" x14ac:dyDescent="0.3">
      <c r="A62" s="3"/>
      <c r="C62" t="s">
        <v>5</v>
      </c>
      <c r="F62">
        <v>943.60599999999999</v>
      </c>
      <c r="I62" s="3"/>
      <c r="K62" t="s">
        <v>25</v>
      </c>
    </row>
    <row r="63" spans="1:14" ht="43.2" x14ac:dyDescent="0.3">
      <c r="A63" s="4" t="s">
        <v>7</v>
      </c>
      <c r="B63" s="4" t="s">
        <v>8</v>
      </c>
      <c r="C63" s="4" t="s">
        <v>9</v>
      </c>
      <c r="D63" s="4" t="s">
        <v>10</v>
      </c>
      <c r="E63" s="4" t="s">
        <v>11</v>
      </c>
      <c r="F63" s="4" t="s">
        <v>12</v>
      </c>
      <c r="I63" s="4" t="s">
        <v>7</v>
      </c>
      <c r="J63" s="4" t="s">
        <v>8</v>
      </c>
      <c r="K63" s="4" t="s">
        <v>9</v>
      </c>
      <c r="L63" s="4" t="s">
        <v>10</v>
      </c>
      <c r="M63" s="4" t="s">
        <v>11</v>
      </c>
      <c r="N63" s="4" t="s">
        <v>12</v>
      </c>
    </row>
    <row r="64" spans="1:14" x14ac:dyDescent="0.3">
      <c r="A64" s="4">
        <v>2</v>
      </c>
      <c r="B64" s="4">
        <f>0.7+J10</f>
        <v>0.7293000000000347</v>
      </c>
      <c r="C64" s="3">
        <v>0</v>
      </c>
      <c r="D64" s="4">
        <f>(0+B64)/2</f>
        <v>0.36465000000001735</v>
      </c>
      <c r="E64" s="5">
        <f>(A64-0)*D64</f>
        <v>0.7293000000000347</v>
      </c>
      <c r="F64" s="6">
        <f t="shared" ref="F64:F74" si="13">C64*E64</f>
        <v>0</v>
      </c>
      <c r="I64" s="4">
        <v>5</v>
      </c>
      <c r="J64" s="4">
        <v>0</v>
      </c>
      <c r="K64" s="4">
        <v>0</v>
      </c>
      <c r="L64" s="4">
        <f>(0+J64)/2</f>
        <v>0</v>
      </c>
      <c r="M64" s="5">
        <f>(I64-0)*L64</f>
        <v>0</v>
      </c>
      <c r="N64" s="6">
        <f t="shared" ref="N64:N72" si="14">K64*M64</f>
        <v>0</v>
      </c>
    </row>
    <row r="65" spans="1:14" x14ac:dyDescent="0.3">
      <c r="A65" s="4">
        <v>4</v>
      </c>
      <c r="B65" s="4">
        <f>0.75+J10</f>
        <v>0.77930000000003474</v>
      </c>
      <c r="C65" s="3">
        <v>0</v>
      </c>
      <c r="D65" s="4">
        <f>(B64+B65)/2</f>
        <v>0.75430000000003472</v>
      </c>
      <c r="E65" s="5">
        <f>(A65-A64)*D65</f>
        <v>1.5086000000000694</v>
      </c>
      <c r="F65" s="6">
        <f t="shared" si="13"/>
        <v>0</v>
      </c>
      <c r="I65" s="4">
        <v>7</v>
      </c>
      <c r="J65" s="4">
        <f>0.74+J11</f>
        <v>0.47089999999990595</v>
      </c>
      <c r="K65" s="4">
        <v>0</v>
      </c>
      <c r="L65" s="4">
        <f>(J64+J65)/2</f>
        <v>0.23544999999995297</v>
      </c>
      <c r="M65" s="5">
        <f>(I65-I64)*L65</f>
        <v>0.47089999999990595</v>
      </c>
      <c r="N65" s="6">
        <f t="shared" si="14"/>
        <v>0</v>
      </c>
    </row>
    <row r="66" spans="1:14" x14ac:dyDescent="0.3">
      <c r="A66" s="3">
        <v>6</v>
      </c>
      <c r="B66" s="3">
        <f>1.1+J10</f>
        <v>1.1293000000000348</v>
      </c>
      <c r="C66" s="3">
        <v>0</v>
      </c>
      <c r="D66" s="4">
        <f>(B65+B66)/2</f>
        <v>0.95430000000003479</v>
      </c>
      <c r="E66" s="5">
        <f t="shared" ref="E66:E74" si="15">(A66-A65)*D66</f>
        <v>1.9086000000000696</v>
      </c>
      <c r="F66" s="6">
        <f t="shared" si="13"/>
        <v>0</v>
      </c>
      <c r="I66" s="3">
        <v>9</v>
      </c>
      <c r="J66" s="3">
        <f>1.24+J11</f>
        <v>0.97089999999990595</v>
      </c>
      <c r="K66" s="4">
        <v>0</v>
      </c>
      <c r="L66" s="4">
        <f>(J65+J66)/2</f>
        <v>0.72089999999990595</v>
      </c>
      <c r="M66" s="5">
        <f t="shared" ref="M66:M72" si="16">(I66-I65)*L66</f>
        <v>1.4417999999998119</v>
      </c>
      <c r="N66" s="6">
        <f t="shared" si="14"/>
        <v>0</v>
      </c>
    </row>
    <row r="67" spans="1:14" x14ac:dyDescent="0.3">
      <c r="A67" s="3">
        <v>8</v>
      </c>
      <c r="B67" s="3">
        <f>0.9+J10</f>
        <v>0.92930000000003476</v>
      </c>
      <c r="C67" s="3">
        <v>0</v>
      </c>
      <c r="D67" s="4">
        <f t="shared" ref="D67:D74" si="17">(B66+B67)/2</f>
        <v>1.0293000000000347</v>
      </c>
      <c r="E67" s="5">
        <f t="shared" si="15"/>
        <v>2.0586000000000695</v>
      </c>
      <c r="F67" s="6">
        <f t="shared" si="13"/>
        <v>0</v>
      </c>
      <c r="I67" s="3">
        <v>11</v>
      </c>
      <c r="J67" s="3">
        <f>1.38+J11</f>
        <v>1.1108999999999059</v>
      </c>
      <c r="K67" s="4">
        <v>0</v>
      </c>
      <c r="L67" s="4">
        <f t="shared" ref="L67:L72" si="18">(J66+J67)/2</f>
        <v>1.040899999999906</v>
      </c>
      <c r="M67" s="5">
        <f t="shared" si="16"/>
        <v>2.081799999999812</v>
      </c>
      <c r="N67" s="6">
        <f t="shared" si="14"/>
        <v>0</v>
      </c>
    </row>
    <row r="68" spans="1:14" x14ac:dyDescent="0.3">
      <c r="A68" s="3">
        <v>10</v>
      </c>
      <c r="B68" s="3">
        <f>0.76+J10</f>
        <v>0.78930000000003475</v>
      </c>
      <c r="C68" s="3">
        <v>0</v>
      </c>
      <c r="D68" s="4">
        <f t="shared" si="17"/>
        <v>0.85930000000003481</v>
      </c>
      <c r="E68" s="5">
        <f t="shared" si="15"/>
        <v>1.7186000000000696</v>
      </c>
      <c r="F68" s="6">
        <f t="shared" si="13"/>
        <v>0</v>
      </c>
      <c r="I68" s="3">
        <v>13</v>
      </c>
      <c r="J68" s="3">
        <f>1.36+J11</f>
        <v>1.0908999999999061</v>
      </c>
      <c r="K68" s="4">
        <v>0</v>
      </c>
      <c r="L68" s="4">
        <f t="shared" si="18"/>
        <v>1.1008999999999061</v>
      </c>
      <c r="M68" s="5">
        <f t="shared" si="16"/>
        <v>2.2017999999998121</v>
      </c>
      <c r="N68" s="6">
        <f t="shared" si="14"/>
        <v>0</v>
      </c>
    </row>
    <row r="69" spans="1:14" x14ac:dyDescent="0.3">
      <c r="A69" s="3">
        <v>12</v>
      </c>
      <c r="B69" s="3">
        <f>0.5+J10</f>
        <v>0.52930000000003474</v>
      </c>
      <c r="C69" s="3">
        <v>0</v>
      </c>
      <c r="D69" s="4">
        <f t="shared" si="17"/>
        <v>0.65930000000003475</v>
      </c>
      <c r="E69" s="5">
        <f t="shared" si="15"/>
        <v>1.3186000000000695</v>
      </c>
      <c r="F69" s="6">
        <f t="shared" si="13"/>
        <v>0</v>
      </c>
      <c r="I69" s="3">
        <v>15</v>
      </c>
      <c r="J69" s="3">
        <f>1.36+J11</f>
        <v>1.0908999999999061</v>
      </c>
      <c r="K69" s="4">
        <v>0</v>
      </c>
      <c r="L69" s="4">
        <f t="shared" si="18"/>
        <v>1.0908999999999061</v>
      </c>
      <c r="M69" s="5">
        <f t="shared" si="16"/>
        <v>2.1817999999998121</v>
      </c>
      <c r="N69" s="6">
        <f t="shared" si="14"/>
        <v>0</v>
      </c>
    </row>
    <row r="70" spans="1:14" x14ac:dyDescent="0.3">
      <c r="A70" s="3">
        <v>14</v>
      </c>
      <c r="B70" s="3">
        <f>0.5+J10</f>
        <v>0.52930000000003474</v>
      </c>
      <c r="C70" s="3">
        <v>0</v>
      </c>
      <c r="D70" s="4">
        <f t="shared" si="17"/>
        <v>0.52930000000003474</v>
      </c>
      <c r="E70" s="5">
        <f t="shared" si="15"/>
        <v>1.0586000000000695</v>
      </c>
      <c r="F70" s="6">
        <f t="shared" si="13"/>
        <v>0</v>
      </c>
      <c r="I70" s="3">
        <v>17</v>
      </c>
      <c r="J70" s="3">
        <f>1.32+J11</f>
        <v>1.050899999999906</v>
      </c>
      <c r="K70" s="4">
        <v>0</v>
      </c>
      <c r="L70" s="4">
        <f t="shared" si="18"/>
        <v>1.070899999999906</v>
      </c>
      <c r="M70" s="5">
        <f t="shared" si="16"/>
        <v>2.1417999999998121</v>
      </c>
      <c r="N70" s="6">
        <f t="shared" si="14"/>
        <v>0</v>
      </c>
    </row>
    <row r="71" spans="1:14" x14ac:dyDescent="0.3">
      <c r="A71" s="3">
        <v>16</v>
      </c>
      <c r="B71" s="3">
        <f>0.36+J10</f>
        <v>0.38930000000003473</v>
      </c>
      <c r="C71" s="3">
        <v>0</v>
      </c>
      <c r="D71" s="4">
        <f t="shared" si="17"/>
        <v>0.45930000000003474</v>
      </c>
      <c r="E71" s="5">
        <f t="shared" si="15"/>
        <v>0.91860000000006947</v>
      </c>
      <c r="F71" s="6">
        <f t="shared" si="13"/>
        <v>0</v>
      </c>
      <c r="I71" s="3">
        <v>19</v>
      </c>
      <c r="J71" s="3">
        <f>0.52+J11</f>
        <v>0.25089999999990598</v>
      </c>
      <c r="K71" s="4">
        <v>0</v>
      </c>
      <c r="L71" s="4">
        <f t="shared" si="18"/>
        <v>0.650899999999906</v>
      </c>
      <c r="M71" s="5">
        <f t="shared" si="16"/>
        <v>1.301799999999812</v>
      </c>
      <c r="N71" s="6">
        <f t="shared" si="14"/>
        <v>0</v>
      </c>
    </row>
    <row r="72" spans="1:14" x14ac:dyDescent="0.3">
      <c r="A72" s="3">
        <v>18</v>
      </c>
      <c r="B72" s="3">
        <f>0.42+J10</f>
        <v>0.44930000000003473</v>
      </c>
      <c r="C72" s="3">
        <v>0</v>
      </c>
      <c r="D72" s="4">
        <f t="shared" si="17"/>
        <v>0.41930000000003476</v>
      </c>
      <c r="E72" s="5">
        <f t="shared" si="15"/>
        <v>0.83860000000006951</v>
      </c>
      <c r="F72" s="6">
        <f t="shared" si="13"/>
        <v>0</v>
      </c>
      <c r="I72" s="3">
        <v>20.5</v>
      </c>
      <c r="J72" s="3">
        <v>0</v>
      </c>
      <c r="K72" s="4">
        <v>0</v>
      </c>
      <c r="L72" s="4">
        <f t="shared" si="18"/>
        <v>0.12544999999995299</v>
      </c>
      <c r="M72" s="5">
        <f t="shared" si="16"/>
        <v>0.18817499999992948</v>
      </c>
      <c r="N72" s="6">
        <f t="shared" si="14"/>
        <v>0</v>
      </c>
    </row>
    <row r="73" spans="1:14" x14ac:dyDescent="0.3">
      <c r="A73" s="3">
        <v>20</v>
      </c>
      <c r="B73" s="3">
        <f>0.26+J10</f>
        <v>0.28930000000003475</v>
      </c>
      <c r="C73" s="3">
        <v>0</v>
      </c>
      <c r="D73" s="4">
        <f t="shared" si="17"/>
        <v>0.36930000000003471</v>
      </c>
      <c r="E73" s="5">
        <f t="shared" si="15"/>
        <v>0.73860000000006942</v>
      </c>
      <c r="F73" s="6">
        <f t="shared" si="13"/>
        <v>0</v>
      </c>
      <c r="I73" s="3"/>
      <c r="J73" s="3"/>
      <c r="K73" s="3"/>
      <c r="L73" s="4"/>
      <c r="M73" t="s">
        <v>13</v>
      </c>
      <c r="N73" s="6" t="s">
        <v>94</v>
      </c>
    </row>
    <row r="74" spans="1:14" x14ac:dyDescent="0.3">
      <c r="A74" s="3">
        <v>22</v>
      </c>
      <c r="B74" s="3">
        <f>0+J10</f>
        <v>2.9300000000034743E-2</v>
      </c>
      <c r="C74" s="3">
        <v>0</v>
      </c>
      <c r="D74" s="4">
        <f t="shared" si="17"/>
        <v>0.15930000000003475</v>
      </c>
      <c r="E74" s="5">
        <f t="shared" si="15"/>
        <v>0.31860000000006949</v>
      </c>
      <c r="F74" s="6">
        <f t="shared" si="13"/>
        <v>0</v>
      </c>
      <c r="I74" s="3"/>
      <c r="J74" s="3"/>
      <c r="K74" s="3"/>
      <c r="L74" s="4"/>
      <c r="M74" t="s">
        <v>14</v>
      </c>
      <c r="N74">
        <f>D11</f>
        <v>73.2</v>
      </c>
    </row>
    <row r="75" spans="1:14" x14ac:dyDescent="0.3">
      <c r="C75" s="3"/>
      <c r="E75" t="s">
        <v>13</v>
      </c>
      <c r="F75" s="6" t="s">
        <v>94</v>
      </c>
      <c r="M75" t="s">
        <v>15</v>
      </c>
      <c r="N75">
        <f>E11</f>
        <v>69.8</v>
      </c>
    </row>
    <row r="76" spans="1:14" x14ac:dyDescent="0.3">
      <c r="E76" t="s">
        <v>14</v>
      </c>
      <c r="F76">
        <f>D10</f>
        <v>69.599999999999994</v>
      </c>
    </row>
    <row r="77" spans="1:14" x14ac:dyDescent="0.3">
      <c r="E77" t="s">
        <v>15</v>
      </c>
      <c r="F77">
        <f>E10</f>
        <v>66</v>
      </c>
    </row>
  </sheetData>
  <mergeCells count="13">
    <mergeCell ref="B39:F39"/>
    <mergeCell ref="J39:N39"/>
    <mergeCell ref="B60:F60"/>
    <mergeCell ref="J60:N60"/>
    <mergeCell ref="B61:F61"/>
    <mergeCell ref="J61:N61"/>
    <mergeCell ref="B38:F38"/>
    <mergeCell ref="J38:N38"/>
    <mergeCell ref="D1:K1"/>
    <mergeCell ref="D2:K2"/>
    <mergeCell ref="J14:N14"/>
    <mergeCell ref="B15:F15"/>
    <mergeCell ref="J15:N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Reference Baseline</vt:lpstr>
      <vt:lpstr>5-5-22</vt:lpstr>
      <vt:lpstr>5-20-22</vt:lpstr>
      <vt:lpstr>6-1-22</vt:lpstr>
      <vt:lpstr>6-16-22</vt:lpstr>
      <vt:lpstr>7-11-22</vt:lpstr>
      <vt:lpstr>7-20-22</vt:lpstr>
      <vt:lpstr>8-3-22</vt:lpstr>
      <vt:lpstr>8-23-22</vt:lpstr>
      <vt:lpstr>9-8-22</vt:lpstr>
      <vt:lpstr>9-21-22</vt:lpstr>
      <vt:lpstr>10-5-22</vt:lpstr>
      <vt:lpstr>10-19-22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Susan</cp:lastModifiedBy>
  <dcterms:created xsi:type="dcterms:W3CDTF">2022-06-29T15:40:54Z</dcterms:created>
  <dcterms:modified xsi:type="dcterms:W3CDTF">2022-11-16T22:43:23Z</dcterms:modified>
</cp:coreProperties>
</file>