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 P Hall\Documents\OWLA\2021\Sampling\"/>
    </mc:Choice>
  </mc:AlternateContent>
  <xr:revisionPtr revIDLastSave="0" documentId="13_ncr:1_{83FB78C4-547B-4BC4-BF0B-A982B3161E22}" xr6:coauthVersionLast="47" xr6:coauthVersionMax="47" xr10:uidLastSave="{00000000-0000-0000-0000-000000000000}"/>
  <bookViews>
    <workbookView xWindow="2865" yWindow="1335" windowWidth="17625" windowHeight="9585" xr2:uid="{A10778B0-1982-4B96-872C-A2658DC1F0C7}"/>
  </bookViews>
  <sheets>
    <sheet name="9-22-21" sheetId="1" r:id="rId1"/>
    <sheet name="9-24-21" sheetId="2" r:id="rId2"/>
    <sheet name="10-14" sheetId="3" r:id="rId3"/>
    <sheet name="10-18" sheetId="4" r:id="rId4"/>
    <sheet name="11-10-2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C25" i="3"/>
  <c r="G77" i="3"/>
  <c r="G76" i="3"/>
  <c r="N75" i="3"/>
  <c r="G75" i="3"/>
  <c r="N74" i="3"/>
  <c r="N73" i="3"/>
  <c r="C71" i="3"/>
  <c r="C64" i="3"/>
  <c r="G57" i="3"/>
  <c r="G56" i="3"/>
  <c r="N55" i="3"/>
  <c r="G55" i="3"/>
  <c r="N54" i="3"/>
  <c r="N53" i="3"/>
  <c r="C52" i="3"/>
  <c r="J51" i="3"/>
  <c r="J49" i="3"/>
  <c r="C49" i="3"/>
  <c r="J45" i="3"/>
  <c r="C44" i="3"/>
  <c r="K42" i="3"/>
  <c r="J42" i="3"/>
  <c r="C42" i="3"/>
  <c r="C41" i="3"/>
  <c r="E42" i="3" s="1"/>
  <c r="F42" i="3" s="1"/>
  <c r="D40" i="3"/>
  <c r="G30" i="3"/>
  <c r="J29" i="3"/>
  <c r="J27" i="3"/>
  <c r="J25" i="3"/>
  <c r="J23" i="3"/>
  <c r="C23" i="3"/>
  <c r="J22" i="3"/>
  <c r="J20" i="3"/>
  <c r="J18" i="3"/>
  <c r="J73" i="4"/>
  <c r="J72" i="4"/>
  <c r="L72" i="4" s="1"/>
  <c r="M72" i="4" s="1"/>
  <c r="N72" i="4" s="1"/>
  <c r="J71" i="4"/>
  <c r="J70" i="4"/>
  <c r="L71" i="4" s="1"/>
  <c r="M71" i="4" s="1"/>
  <c r="N71" i="4" s="1"/>
  <c r="J69" i="4"/>
  <c r="L69" i="4" s="1"/>
  <c r="M69" i="4" s="1"/>
  <c r="N69" i="4" s="1"/>
  <c r="J68" i="4"/>
  <c r="J67" i="4"/>
  <c r="L68" i="4" s="1"/>
  <c r="M68" i="4" s="1"/>
  <c r="N68" i="4" s="1"/>
  <c r="J66" i="4"/>
  <c r="L66" i="4" s="1"/>
  <c r="M66" i="4" s="1"/>
  <c r="N66" i="4" s="1"/>
  <c r="J65" i="4"/>
  <c r="C75" i="4"/>
  <c r="C74" i="4"/>
  <c r="C73" i="4"/>
  <c r="C72" i="4"/>
  <c r="C71" i="4"/>
  <c r="C70" i="4"/>
  <c r="C69" i="4"/>
  <c r="C68" i="4"/>
  <c r="C67" i="4"/>
  <c r="C66" i="4"/>
  <c r="C65" i="4"/>
  <c r="J53" i="4"/>
  <c r="J52" i="4"/>
  <c r="J51" i="4"/>
  <c r="J50" i="4"/>
  <c r="J49" i="4"/>
  <c r="J48" i="4"/>
  <c r="J47" i="4"/>
  <c r="J46" i="4"/>
  <c r="J45" i="4"/>
  <c r="J4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C55" i="4"/>
  <c r="E55" i="4" s="1"/>
  <c r="F55" i="4" s="1"/>
  <c r="G55" i="4" s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28" i="4"/>
  <c r="C27" i="4"/>
  <c r="C26" i="4"/>
  <c r="C25" i="4"/>
  <c r="C24" i="4"/>
  <c r="C23" i="4"/>
  <c r="C22" i="4"/>
  <c r="C21" i="4"/>
  <c r="C20" i="4"/>
  <c r="C19" i="4"/>
  <c r="C18" i="4"/>
  <c r="N76" i="4"/>
  <c r="E75" i="4"/>
  <c r="F75" i="4" s="1"/>
  <c r="G75" i="4" s="1"/>
  <c r="L73" i="4"/>
  <c r="M73" i="4" s="1"/>
  <c r="N73" i="4" s="1"/>
  <c r="E74" i="4"/>
  <c r="F74" i="4" s="1"/>
  <c r="G74" i="4" s="1"/>
  <c r="E73" i="4"/>
  <c r="F73" i="4" s="1"/>
  <c r="G73" i="4" s="1"/>
  <c r="E72" i="4"/>
  <c r="F72" i="4" s="1"/>
  <c r="G72" i="4" s="1"/>
  <c r="E71" i="4"/>
  <c r="F71" i="4" s="1"/>
  <c r="G71" i="4" s="1"/>
  <c r="E70" i="4"/>
  <c r="F70" i="4" s="1"/>
  <c r="G70" i="4" s="1"/>
  <c r="E69" i="4"/>
  <c r="F69" i="4" s="1"/>
  <c r="G69" i="4" s="1"/>
  <c r="E68" i="4"/>
  <c r="F68" i="4" s="1"/>
  <c r="G68" i="4" s="1"/>
  <c r="E67" i="4"/>
  <c r="F67" i="4" s="1"/>
  <c r="G67" i="4" s="1"/>
  <c r="L65" i="4"/>
  <c r="M65" i="4" s="1"/>
  <c r="N65" i="4" s="1"/>
  <c r="E66" i="4"/>
  <c r="F66" i="4" s="1"/>
  <c r="G66" i="4" s="1"/>
  <c r="E47" i="4"/>
  <c r="F47" i="4" s="1"/>
  <c r="G47" i="4" s="1"/>
  <c r="L74" i="5"/>
  <c r="M74" i="5" s="1"/>
  <c r="N74" i="5" s="1"/>
  <c r="J72" i="5"/>
  <c r="L72" i="5" s="1"/>
  <c r="M72" i="5" s="1"/>
  <c r="N72" i="5" s="1"/>
  <c r="J71" i="5"/>
  <c r="J70" i="5"/>
  <c r="J69" i="5"/>
  <c r="L69" i="5" s="1"/>
  <c r="M69" i="5" s="1"/>
  <c r="N69" i="5" s="1"/>
  <c r="J68" i="5"/>
  <c r="J67" i="5"/>
  <c r="C76" i="5"/>
  <c r="E76" i="5" s="1"/>
  <c r="F76" i="5" s="1"/>
  <c r="G76" i="5" s="1"/>
  <c r="C75" i="5"/>
  <c r="C74" i="5"/>
  <c r="C73" i="5"/>
  <c r="E74" i="5" s="1"/>
  <c r="F74" i="5" s="1"/>
  <c r="G74" i="5" s="1"/>
  <c r="C72" i="5"/>
  <c r="C71" i="5"/>
  <c r="E71" i="5" s="1"/>
  <c r="F71" i="5" s="1"/>
  <c r="G71" i="5" s="1"/>
  <c r="C70" i="5"/>
  <c r="E70" i="5" s="1"/>
  <c r="F70" i="5" s="1"/>
  <c r="G70" i="5" s="1"/>
  <c r="C69" i="5"/>
  <c r="C68" i="5"/>
  <c r="E68" i="5" s="1"/>
  <c r="F68" i="5" s="1"/>
  <c r="G68" i="5" s="1"/>
  <c r="C67" i="5"/>
  <c r="E67" i="5" s="1"/>
  <c r="F67" i="5" s="1"/>
  <c r="G67" i="5" s="1"/>
  <c r="C66" i="5"/>
  <c r="J54" i="5"/>
  <c r="J53" i="5"/>
  <c r="J52" i="5"/>
  <c r="J51" i="5"/>
  <c r="J50" i="5"/>
  <c r="L51" i="5" s="1"/>
  <c r="M51" i="5" s="1"/>
  <c r="N51" i="5" s="1"/>
  <c r="J49" i="5"/>
  <c r="J48" i="5"/>
  <c r="J47" i="5"/>
  <c r="J46" i="5"/>
  <c r="J45" i="5"/>
  <c r="C56" i="5"/>
  <c r="E56" i="5" s="1"/>
  <c r="F56" i="5" s="1"/>
  <c r="G56" i="5" s="1"/>
  <c r="C55" i="5"/>
  <c r="E55" i="5" s="1"/>
  <c r="F55" i="5" s="1"/>
  <c r="G55" i="5" s="1"/>
  <c r="C54" i="5"/>
  <c r="C53" i="5"/>
  <c r="C52" i="5"/>
  <c r="E52" i="5" s="1"/>
  <c r="F52" i="5" s="1"/>
  <c r="G52" i="5" s="1"/>
  <c r="C51" i="5"/>
  <c r="C50" i="5"/>
  <c r="C49" i="5"/>
  <c r="C48" i="5"/>
  <c r="E48" i="5" s="1"/>
  <c r="F48" i="5" s="1"/>
  <c r="G48" i="5" s="1"/>
  <c r="C47" i="5"/>
  <c r="C46" i="5"/>
  <c r="E47" i="5" s="1"/>
  <c r="F47" i="5" s="1"/>
  <c r="G47" i="5" s="1"/>
  <c r="C45" i="5"/>
  <c r="C44" i="5"/>
  <c r="E45" i="5" s="1"/>
  <c r="F45" i="5" s="1"/>
  <c r="G45" i="5" s="1"/>
  <c r="C43" i="5"/>
  <c r="E44" i="5" s="1"/>
  <c r="F44" i="5" s="1"/>
  <c r="G44" i="5" s="1"/>
  <c r="J34" i="5"/>
  <c r="J33" i="5"/>
  <c r="J32" i="5"/>
  <c r="J31" i="5"/>
  <c r="J30" i="5"/>
  <c r="L30" i="5" s="1"/>
  <c r="M30" i="5" s="1"/>
  <c r="N30" i="5" s="1"/>
  <c r="J29" i="5"/>
  <c r="L29" i="5" s="1"/>
  <c r="M29" i="5" s="1"/>
  <c r="N29" i="5" s="1"/>
  <c r="J28" i="5"/>
  <c r="J27" i="5"/>
  <c r="J26" i="5"/>
  <c r="J25" i="5"/>
  <c r="J24" i="5"/>
  <c r="J23" i="5"/>
  <c r="J22" i="5"/>
  <c r="J21" i="5"/>
  <c r="L22" i="5" s="1"/>
  <c r="M22" i="5" s="1"/>
  <c r="N22" i="5" s="1"/>
  <c r="J20" i="5"/>
  <c r="J19" i="5"/>
  <c r="E28" i="5"/>
  <c r="F28" i="5" s="1"/>
  <c r="G28" i="5" s="1"/>
  <c r="C27" i="5"/>
  <c r="C26" i="5"/>
  <c r="C25" i="5"/>
  <c r="E25" i="5" s="1"/>
  <c r="F25" i="5" s="1"/>
  <c r="G25" i="5" s="1"/>
  <c r="C24" i="5"/>
  <c r="C23" i="5"/>
  <c r="E24" i="5" s="1"/>
  <c r="F24" i="5" s="1"/>
  <c r="G24" i="5" s="1"/>
  <c r="C22" i="5"/>
  <c r="C21" i="5"/>
  <c r="C20" i="5"/>
  <c r="J74" i="5"/>
  <c r="L71" i="5"/>
  <c r="M71" i="5" s="1"/>
  <c r="N71" i="5" s="1"/>
  <c r="E69" i="5"/>
  <c r="F69" i="5" s="1"/>
  <c r="G69" i="5" s="1"/>
  <c r="L68" i="5"/>
  <c r="M68" i="5" s="1"/>
  <c r="N68" i="5" s="1"/>
  <c r="J66" i="5"/>
  <c r="L67" i="5" s="1"/>
  <c r="M67" i="5" s="1"/>
  <c r="N67" i="5" s="1"/>
  <c r="E54" i="5"/>
  <c r="F54" i="5" s="1"/>
  <c r="G54" i="5" s="1"/>
  <c r="L52" i="5"/>
  <c r="M52" i="5" s="1"/>
  <c r="N52" i="5" s="1"/>
  <c r="E51" i="5"/>
  <c r="F51" i="5" s="1"/>
  <c r="G51" i="5" s="1"/>
  <c r="E50" i="5"/>
  <c r="F50" i="5" s="1"/>
  <c r="G50" i="5" s="1"/>
  <c r="L45" i="5"/>
  <c r="M45" i="5" s="1"/>
  <c r="L34" i="5"/>
  <c r="M34" i="5" s="1"/>
  <c r="N34" i="5" s="1"/>
  <c r="L33" i="5"/>
  <c r="M33" i="5" s="1"/>
  <c r="N33" i="5" s="1"/>
  <c r="L31" i="5"/>
  <c r="M31" i="5" s="1"/>
  <c r="N31" i="5" s="1"/>
  <c r="L32" i="5"/>
  <c r="M32" i="5" s="1"/>
  <c r="N32" i="5" s="1"/>
  <c r="E29" i="5"/>
  <c r="F29" i="5" s="1"/>
  <c r="G29" i="5" s="1"/>
  <c r="L26" i="5"/>
  <c r="M26" i="5" s="1"/>
  <c r="N26" i="5" s="1"/>
  <c r="E27" i="5"/>
  <c r="F27" i="5" s="1"/>
  <c r="G27" i="5" s="1"/>
  <c r="L25" i="5"/>
  <c r="M25" i="5" s="1"/>
  <c r="N25" i="5" s="1"/>
  <c r="L23" i="5"/>
  <c r="M23" i="5" s="1"/>
  <c r="N23" i="5" s="1"/>
  <c r="L20" i="5"/>
  <c r="M20" i="5" s="1"/>
  <c r="N20" i="5" s="1"/>
  <c r="J10" i="5"/>
  <c r="J9" i="5"/>
  <c r="J8" i="5"/>
  <c r="J7" i="5"/>
  <c r="J6" i="5"/>
  <c r="J5" i="5"/>
  <c r="N75" i="2"/>
  <c r="N74" i="2"/>
  <c r="N73" i="2"/>
  <c r="J71" i="2"/>
  <c r="J70" i="2"/>
  <c r="L71" i="2" s="1"/>
  <c r="M71" i="2" s="1"/>
  <c r="N71" i="2" s="1"/>
  <c r="J69" i="2"/>
  <c r="L69" i="2" s="1"/>
  <c r="M69" i="2" s="1"/>
  <c r="N69" i="2" s="1"/>
  <c r="J68" i="2"/>
  <c r="J67" i="2"/>
  <c r="L68" i="2" s="1"/>
  <c r="M68" i="2" s="1"/>
  <c r="N68" i="2" s="1"/>
  <c r="J66" i="2"/>
  <c r="L66" i="2" s="1"/>
  <c r="M66" i="2" s="1"/>
  <c r="N66" i="2" s="1"/>
  <c r="J65" i="2"/>
  <c r="J64" i="2"/>
  <c r="L65" i="2" s="1"/>
  <c r="M65" i="2" s="1"/>
  <c r="N65" i="2" s="1"/>
  <c r="J63" i="2"/>
  <c r="G77" i="2"/>
  <c r="G76" i="2"/>
  <c r="G75" i="2"/>
  <c r="C73" i="2"/>
  <c r="C72" i="2"/>
  <c r="C71" i="2"/>
  <c r="E72" i="2" s="1"/>
  <c r="F72" i="2" s="1"/>
  <c r="G72" i="2" s="1"/>
  <c r="C70" i="2"/>
  <c r="C69" i="2"/>
  <c r="E69" i="2" s="1"/>
  <c r="F69" i="2" s="1"/>
  <c r="G69" i="2" s="1"/>
  <c r="C68" i="2"/>
  <c r="C67" i="2"/>
  <c r="C66" i="2"/>
  <c r="C65" i="2"/>
  <c r="C64" i="2"/>
  <c r="C63" i="2"/>
  <c r="E73" i="2"/>
  <c r="F73" i="2" s="1"/>
  <c r="G73" i="2" s="1"/>
  <c r="E68" i="2"/>
  <c r="F68" i="2" s="1"/>
  <c r="G68" i="2" s="1"/>
  <c r="E67" i="2"/>
  <c r="F67" i="2" s="1"/>
  <c r="G67" i="2" s="1"/>
  <c r="E66" i="2"/>
  <c r="F66" i="2" s="1"/>
  <c r="G66" i="2" s="1"/>
  <c r="E65" i="2"/>
  <c r="F65" i="2" s="1"/>
  <c r="G65" i="2" s="1"/>
  <c r="E64" i="2"/>
  <c r="F64" i="2" s="1"/>
  <c r="G64" i="2" s="1"/>
  <c r="E63" i="2"/>
  <c r="F63" i="2" s="1"/>
  <c r="G63" i="2" s="1"/>
  <c r="N55" i="2"/>
  <c r="N54" i="2"/>
  <c r="N53" i="2"/>
  <c r="K42" i="2"/>
  <c r="J51" i="2"/>
  <c r="J50" i="2"/>
  <c r="J49" i="2"/>
  <c r="J48" i="2"/>
  <c r="J47" i="2"/>
  <c r="J46" i="2"/>
  <c r="J45" i="2"/>
  <c r="L46" i="2" s="1"/>
  <c r="M46" i="2" s="1"/>
  <c r="N46" i="2" s="1"/>
  <c r="J44" i="2"/>
  <c r="J43" i="2"/>
  <c r="J42" i="2"/>
  <c r="L43" i="2" s="1"/>
  <c r="M43" i="2" s="1"/>
  <c r="L47" i="2"/>
  <c r="M47" i="2" s="1"/>
  <c r="N47" i="2" s="1"/>
  <c r="L44" i="2"/>
  <c r="M44" i="2" s="1"/>
  <c r="N44" i="2" s="1"/>
  <c r="G57" i="2"/>
  <c r="G56" i="2"/>
  <c r="G55" i="2"/>
  <c r="D40" i="2"/>
  <c r="C53" i="2"/>
  <c r="E53" i="2" s="1"/>
  <c r="F53" i="2" s="1"/>
  <c r="C52" i="2"/>
  <c r="C51" i="2"/>
  <c r="C50" i="2"/>
  <c r="E51" i="2" s="1"/>
  <c r="F51" i="2" s="1"/>
  <c r="G51" i="2" s="1"/>
  <c r="C49" i="2"/>
  <c r="C48" i="2"/>
  <c r="C47" i="2"/>
  <c r="E48" i="2" s="1"/>
  <c r="F48" i="2" s="1"/>
  <c r="C46" i="2"/>
  <c r="C45" i="2"/>
  <c r="C44" i="2"/>
  <c r="C43" i="2"/>
  <c r="E44" i="2" s="1"/>
  <c r="F44" i="2" s="1"/>
  <c r="C42" i="2"/>
  <c r="E42" i="2" s="1"/>
  <c r="F42" i="2" s="1"/>
  <c r="G42" i="2" s="1"/>
  <c r="C41" i="2"/>
  <c r="C40" i="2"/>
  <c r="E40" i="2" s="1"/>
  <c r="F40" i="2" s="1"/>
  <c r="E52" i="2"/>
  <c r="F52" i="2" s="1"/>
  <c r="J31" i="2"/>
  <c r="J30" i="2"/>
  <c r="L31" i="2" s="1"/>
  <c r="M31" i="2" s="1"/>
  <c r="N31" i="2" s="1"/>
  <c r="J29" i="2"/>
  <c r="J28" i="2"/>
  <c r="J27" i="2"/>
  <c r="J26" i="2"/>
  <c r="J25" i="2"/>
  <c r="L26" i="2" s="1"/>
  <c r="M26" i="2" s="1"/>
  <c r="N26" i="2" s="1"/>
  <c r="J24" i="2"/>
  <c r="J23" i="2"/>
  <c r="J22" i="2"/>
  <c r="L23" i="2" s="1"/>
  <c r="M23" i="2" s="1"/>
  <c r="N23" i="2" s="1"/>
  <c r="J21" i="2"/>
  <c r="L21" i="2" s="1"/>
  <c r="M21" i="2" s="1"/>
  <c r="N21" i="2" s="1"/>
  <c r="J20" i="2"/>
  <c r="J19" i="2"/>
  <c r="L19" i="2" s="1"/>
  <c r="M19" i="2" s="1"/>
  <c r="N19" i="2" s="1"/>
  <c r="J18" i="2"/>
  <c r="L18" i="2" s="1"/>
  <c r="M18" i="2" s="1"/>
  <c r="N18" i="2" s="1"/>
  <c r="J17" i="2"/>
  <c r="J16" i="2"/>
  <c r="L30" i="2"/>
  <c r="M30" i="2" s="1"/>
  <c r="N30" i="2" s="1"/>
  <c r="L29" i="2"/>
  <c r="M29" i="2" s="1"/>
  <c r="N29" i="2" s="1"/>
  <c r="L28" i="2"/>
  <c r="M28" i="2" s="1"/>
  <c r="N28" i="2" s="1"/>
  <c r="L27" i="2"/>
  <c r="M27" i="2" s="1"/>
  <c r="N27" i="2" s="1"/>
  <c r="L24" i="2"/>
  <c r="M24" i="2" s="1"/>
  <c r="N24" i="2" s="1"/>
  <c r="L22" i="2"/>
  <c r="M22" i="2" s="1"/>
  <c r="N22" i="2" s="1"/>
  <c r="L20" i="2"/>
  <c r="M20" i="2" s="1"/>
  <c r="N20" i="2" s="1"/>
  <c r="L17" i="2"/>
  <c r="M17" i="2" s="1"/>
  <c r="N17" i="2" s="1"/>
  <c r="G30" i="2"/>
  <c r="G29" i="2"/>
  <c r="G28" i="2"/>
  <c r="C26" i="2"/>
  <c r="E26" i="2" s="1"/>
  <c r="F26" i="2" s="1"/>
  <c r="G26" i="2" s="1"/>
  <c r="C25" i="2"/>
  <c r="C24" i="2"/>
  <c r="C23" i="2"/>
  <c r="E24" i="2" s="1"/>
  <c r="F24" i="2" s="1"/>
  <c r="G24" i="2" s="1"/>
  <c r="C22" i="2"/>
  <c r="C21" i="2"/>
  <c r="E21" i="2" s="1"/>
  <c r="F21" i="2" s="1"/>
  <c r="G21" i="2" s="1"/>
  <c r="C20" i="2"/>
  <c r="C19" i="2"/>
  <c r="C18" i="2"/>
  <c r="E18" i="2" s="1"/>
  <c r="F18" i="2" s="1"/>
  <c r="G18" i="2" s="1"/>
  <c r="C17" i="2"/>
  <c r="C16" i="2"/>
  <c r="E25" i="2"/>
  <c r="F25" i="2" s="1"/>
  <c r="G25" i="2" s="1"/>
  <c r="J10" i="4"/>
  <c r="J9" i="4"/>
  <c r="J8" i="4"/>
  <c r="J7" i="4"/>
  <c r="J6" i="4"/>
  <c r="J5" i="4"/>
  <c r="J8" i="3"/>
  <c r="J48" i="3" s="1"/>
  <c r="L49" i="3" s="1"/>
  <c r="M49" i="3" s="1"/>
  <c r="N49" i="3" s="1"/>
  <c r="J9" i="3"/>
  <c r="C69" i="3" s="1"/>
  <c r="J10" i="3"/>
  <c r="J67" i="3" s="1"/>
  <c r="J7" i="3"/>
  <c r="C50" i="3" s="1"/>
  <c r="J6" i="3"/>
  <c r="J21" i="3" s="1"/>
  <c r="J5" i="3"/>
  <c r="C21" i="3" s="1"/>
  <c r="J6" i="2"/>
  <c r="J7" i="2"/>
  <c r="J8" i="2"/>
  <c r="J9" i="2"/>
  <c r="J10" i="2"/>
  <c r="J5" i="2"/>
  <c r="L64" i="1"/>
  <c r="M64" i="1" s="1"/>
  <c r="N64" i="1" s="1"/>
  <c r="L63" i="1"/>
  <c r="M63" i="1" s="1"/>
  <c r="N63" i="1" s="1"/>
  <c r="L62" i="1"/>
  <c r="M62" i="1" s="1"/>
  <c r="N62" i="1" s="1"/>
  <c r="L61" i="1"/>
  <c r="M61" i="1" s="1"/>
  <c r="N61" i="1" s="1"/>
  <c r="L60" i="1"/>
  <c r="M60" i="1" s="1"/>
  <c r="N60" i="1" s="1"/>
  <c r="L59" i="1"/>
  <c r="M59" i="1" s="1"/>
  <c r="N59" i="1" s="1"/>
  <c r="L58" i="1"/>
  <c r="M58" i="1" s="1"/>
  <c r="N58" i="1" s="1"/>
  <c r="L57" i="1"/>
  <c r="M57" i="1" s="1"/>
  <c r="N57" i="1" s="1"/>
  <c r="N65" i="1" s="1"/>
  <c r="L56" i="1"/>
  <c r="M56" i="1" s="1"/>
  <c r="N56" i="1" s="1"/>
  <c r="D66" i="1"/>
  <c r="E66" i="1" s="1"/>
  <c r="F66" i="1" s="1"/>
  <c r="D65" i="1"/>
  <c r="E65" i="1" s="1"/>
  <c r="F65" i="1" s="1"/>
  <c r="D64" i="1"/>
  <c r="E64" i="1" s="1"/>
  <c r="F64" i="1" s="1"/>
  <c r="D63" i="1"/>
  <c r="E63" i="1" s="1"/>
  <c r="F63" i="1" s="1"/>
  <c r="D62" i="1"/>
  <c r="E62" i="1" s="1"/>
  <c r="F62" i="1" s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L42" i="1"/>
  <c r="M42" i="1" s="1"/>
  <c r="N42" i="1" s="1"/>
  <c r="L41" i="1"/>
  <c r="M41" i="1" s="1"/>
  <c r="N41" i="1" s="1"/>
  <c r="L40" i="1"/>
  <c r="M40" i="1" s="1"/>
  <c r="N40" i="1" s="1"/>
  <c r="L39" i="1"/>
  <c r="M39" i="1" s="1"/>
  <c r="N39" i="1" s="1"/>
  <c r="L38" i="1"/>
  <c r="M38" i="1" s="1"/>
  <c r="N38" i="1" s="1"/>
  <c r="L37" i="1"/>
  <c r="M37" i="1" s="1"/>
  <c r="N37" i="1" s="1"/>
  <c r="L36" i="1"/>
  <c r="M36" i="1" s="1"/>
  <c r="N36" i="1" s="1"/>
  <c r="L35" i="1"/>
  <c r="M35" i="1" s="1"/>
  <c r="N35" i="1" s="1"/>
  <c r="L34" i="1"/>
  <c r="M34" i="1" s="1"/>
  <c r="N34" i="1" s="1"/>
  <c r="L33" i="1"/>
  <c r="M33" i="1" s="1"/>
  <c r="N33" i="1" s="1"/>
  <c r="D33" i="1"/>
  <c r="E33" i="1" s="1"/>
  <c r="F33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M17" i="1"/>
  <c r="N17" i="1" s="1"/>
  <c r="M22" i="1"/>
  <c r="N22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L17" i="1"/>
  <c r="L16" i="1"/>
  <c r="M16" i="1" s="1"/>
  <c r="N16" i="1" s="1"/>
  <c r="L15" i="1"/>
  <c r="M15" i="1" s="1"/>
  <c r="N15" i="1" s="1"/>
  <c r="L14" i="1"/>
  <c r="M14" i="1" s="1"/>
  <c r="N14" i="1" s="1"/>
  <c r="L13" i="1"/>
  <c r="M13" i="1" s="1"/>
  <c r="N13" i="1" s="1"/>
  <c r="L12" i="1"/>
  <c r="M12" i="1" s="1"/>
  <c r="N12" i="1" s="1"/>
  <c r="L11" i="1"/>
  <c r="M11" i="1" s="1"/>
  <c r="N11" i="1" s="1"/>
  <c r="L10" i="1"/>
  <c r="M10" i="1" s="1"/>
  <c r="N10" i="1" s="1"/>
  <c r="L9" i="1"/>
  <c r="M9" i="1" s="1"/>
  <c r="N9" i="1" s="1"/>
  <c r="L8" i="1"/>
  <c r="M8" i="1" s="1"/>
  <c r="N8" i="1" s="1"/>
  <c r="D8" i="1"/>
  <c r="E8" i="1" s="1"/>
  <c r="F8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9" i="1"/>
  <c r="E9" i="1" s="1"/>
  <c r="F9" i="1" s="1"/>
  <c r="G42" i="3" l="1"/>
  <c r="J64" i="3"/>
  <c r="J68" i="3"/>
  <c r="L69" i="3" s="1"/>
  <c r="M69" i="3" s="1"/>
  <c r="N69" i="3" s="1"/>
  <c r="J65" i="3"/>
  <c r="L66" i="3" s="1"/>
  <c r="M66" i="3" s="1"/>
  <c r="N66" i="3" s="1"/>
  <c r="J69" i="3"/>
  <c r="J66" i="3"/>
  <c r="L67" i="3" s="1"/>
  <c r="M67" i="3" s="1"/>
  <c r="N67" i="3" s="1"/>
  <c r="J70" i="3"/>
  <c r="L71" i="3" s="1"/>
  <c r="M71" i="3" s="1"/>
  <c r="N71" i="3" s="1"/>
  <c r="C72" i="3"/>
  <c r="C63" i="3"/>
  <c r="E64" i="3" s="1"/>
  <c r="F64" i="3" s="1"/>
  <c r="G64" i="3" s="1"/>
  <c r="C66" i="3"/>
  <c r="E72" i="3"/>
  <c r="F72" i="3" s="1"/>
  <c r="G72" i="3" s="1"/>
  <c r="C67" i="3"/>
  <c r="C73" i="3"/>
  <c r="E73" i="3" s="1"/>
  <c r="F73" i="3" s="1"/>
  <c r="G73" i="3" s="1"/>
  <c r="C70" i="3"/>
  <c r="E71" i="3" s="1"/>
  <c r="F71" i="3" s="1"/>
  <c r="G71" i="3" s="1"/>
  <c r="C65" i="3"/>
  <c r="E66" i="3" s="1"/>
  <c r="F66" i="3" s="1"/>
  <c r="G66" i="3" s="1"/>
  <c r="C68" i="3"/>
  <c r="E69" i="3" s="1"/>
  <c r="F69" i="3" s="1"/>
  <c r="G69" i="3" s="1"/>
  <c r="L46" i="3"/>
  <c r="M46" i="3" s="1"/>
  <c r="N46" i="3" s="1"/>
  <c r="L43" i="3"/>
  <c r="M43" i="3" s="1"/>
  <c r="N43" i="3" s="1"/>
  <c r="L50" i="3"/>
  <c r="M50" i="3" s="1"/>
  <c r="N50" i="3" s="1"/>
  <c r="L42" i="3"/>
  <c r="M42" i="3" s="1"/>
  <c r="N42" i="3" s="1"/>
  <c r="J46" i="3"/>
  <c r="J43" i="3"/>
  <c r="J50" i="3"/>
  <c r="L51" i="3" s="1"/>
  <c r="M51" i="3" s="1"/>
  <c r="N51" i="3" s="1"/>
  <c r="J47" i="3"/>
  <c r="L48" i="3" s="1"/>
  <c r="M48" i="3" s="1"/>
  <c r="N48" i="3" s="1"/>
  <c r="J44" i="3"/>
  <c r="L45" i="3" s="1"/>
  <c r="M45" i="3" s="1"/>
  <c r="N45" i="3" s="1"/>
  <c r="E51" i="3"/>
  <c r="F51" i="3" s="1"/>
  <c r="G51" i="3" s="1"/>
  <c r="C45" i="3"/>
  <c r="C40" i="3"/>
  <c r="C48" i="3"/>
  <c r="E49" i="3" s="1"/>
  <c r="F49" i="3" s="1"/>
  <c r="G49" i="3" s="1"/>
  <c r="E45" i="3"/>
  <c r="F45" i="3" s="1"/>
  <c r="G45" i="3" s="1"/>
  <c r="C43" i="3"/>
  <c r="E44" i="3" s="1"/>
  <c r="F44" i="3" s="1"/>
  <c r="G44" i="3" s="1"/>
  <c r="C51" i="3"/>
  <c r="E52" i="3" s="1"/>
  <c r="F52" i="3" s="1"/>
  <c r="G52" i="3" s="1"/>
  <c r="E43" i="3"/>
  <c r="F43" i="3" s="1"/>
  <c r="G43" i="3" s="1"/>
  <c r="C46" i="3"/>
  <c r="E47" i="3" s="1"/>
  <c r="F47" i="3" s="1"/>
  <c r="G47" i="3" s="1"/>
  <c r="E50" i="3"/>
  <c r="F50" i="3" s="1"/>
  <c r="G50" i="3" s="1"/>
  <c r="C47" i="3"/>
  <c r="E48" i="3" s="1"/>
  <c r="F48" i="3" s="1"/>
  <c r="G48" i="3" s="1"/>
  <c r="C53" i="3"/>
  <c r="E53" i="3" s="1"/>
  <c r="F53" i="3" s="1"/>
  <c r="G53" i="3" s="1"/>
  <c r="L24" i="3"/>
  <c r="M24" i="3" s="1"/>
  <c r="N24" i="3" s="1"/>
  <c r="L22" i="3"/>
  <c r="M22" i="3" s="1"/>
  <c r="N22" i="3" s="1"/>
  <c r="L21" i="3"/>
  <c r="M21" i="3" s="1"/>
  <c r="N21" i="3" s="1"/>
  <c r="L30" i="3"/>
  <c r="M30" i="3" s="1"/>
  <c r="N30" i="3" s="1"/>
  <c r="J26" i="3"/>
  <c r="L26" i="3" s="1"/>
  <c r="M26" i="3" s="1"/>
  <c r="N26" i="3" s="1"/>
  <c r="J30" i="3"/>
  <c r="J19" i="3"/>
  <c r="L27" i="3"/>
  <c r="M27" i="3" s="1"/>
  <c r="N27" i="3" s="1"/>
  <c r="L23" i="3"/>
  <c r="M23" i="3" s="1"/>
  <c r="N23" i="3" s="1"/>
  <c r="J24" i="3"/>
  <c r="L25" i="3" s="1"/>
  <c r="M25" i="3" s="1"/>
  <c r="N25" i="3" s="1"/>
  <c r="J28" i="3"/>
  <c r="L29" i="3" s="1"/>
  <c r="M29" i="3" s="1"/>
  <c r="N29" i="3" s="1"/>
  <c r="J17" i="3"/>
  <c r="L18" i="3" s="1"/>
  <c r="M18" i="3" s="1"/>
  <c r="N18" i="3" s="1"/>
  <c r="E22" i="3"/>
  <c r="F22" i="3" s="1"/>
  <c r="G22" i="3" s="1"/>
  <c r="C19" i="3"/>
  <c r="C24" i="3"/>
  <c r="C22" i="3"/>
  <c r="E23" i="3" s="1"/>
  <c r="F23" i="3" s="1"/>
  <c r="G23" i="3" s="1"/>
  <c r="C17" i="3"/>
  <c r="E18" i="3" s="1"/>
  <c r="F18" i="3" s="1"/>
  <c r="G18" i="3" s="1"/>
  <c r="E26" i="3"/>
  <c r="F26" i="3" s="1"/>
  <c r="G26" i="3" s="1"/>
  <c r="C20" i="3"/>
  <c r="E21" i="3" s="1"/>
  <c r="F21" i="3" s="1"/>
  <c r="G21" i="3" s="1"/>
  <c r="E24" i="3"/>
  <c r="F24" i="3" s="1"/>
  <c r="G24" i="3" s="1"/>
  <c r="C18" i="3"/>
  <c r="E19" i="3" s="1"/>
  <c r="F19" i="3" s="1"/>
  <c r="G19" i="3" s="1"/>
  <c r="E63" i="3"/>
  <c r="F63" i="3" s="1"/>
  <c r="G63" i="3" s="1"/>
  <c r="L28" i="3"/>
  <c r="M28" i="3" s="1"/>
  <c r="N28" i="3" s="1"/>
  <c r="E17" i="3"/>
  <c r="F17" i="3" s="1"/>
  <c r="G17" i="3" s="1"/>
  <c r="L70" i="4"/>
  <c r="M70" i="4" s="1"/>
  <c r="N70" i="4" s="1"/>
  <c r="N74" i="4" s="1"/>
  <c r="L67" i="4"/>
  <c r="M67" i="4" s="1"/>
  <c r="N67" i="4" s="1"/>
  <c r="L21" i="4"/>
  <c r="M21" i="4" s="1"/>
  <c r="N21" i="4" s="1"/>
  <c r="L26" i="4"/>
  <c r="M26" i="4" s="1"/>
  <c r="N26" i="4" s="1"/>
  <c r="L33" i="4"/>
  <c r="M33" i="4" s="1"/>
  <c r="N33" i="4" s="1"/>
  <c r="L52" i="4"/>
  <c r="M52" i="4" s="1"/>
  <c r="N52" i="4" s="1"/>
  <c r="L47" i="4"/>
  <c r="M47" i="4" s="1"/>
  <c r="N47" i="4" s="1"/>
  <c r="L51" i="4"/>
  <c r="M51" i="4" s="1"/>
  <c r="N51" i="4" s="1"/>
  <c r="E46" i="4"/>
  <c r="F46" i="4" s="1"/>
  <c r="G46" i="4" s="1"/>
  <c r="E54" i="4"/>
  <c r="F54" i="4" s="1"/>
  <c r="G54" i="4" s="1"/>
  <c r="E44" i="4"/>
  <c r="F44" i="4" s="1"/>
  <c r="G44" i="4" s="1"/>
  <c r="E49" i="4"/>
  <c r="F49" i="4" s="1"/>
  <c r="G49" i="4" s="1"/>
  <c r="E52" i="4"/>
  <c r="F52" i="4" s="1"/>
  <c r="G52" i="4" s="1"/>
  <c r="E50" i="4"/>
  <c r="F50" i="4" s="1"/>
  <c r="G50" i="4" s="1"/>
  <c r="L22" i="4"/>
  <c r="M22" i="4" s="1"/>
  <c r="N22" i="4" s="1"/>
  <c r="L30" i="4"/>
  <c r="M30" i="4" s="1"/>
  <c r="N30" i="4" s="1"/>
  <c r="L31" i="4"/>
  <c r="M31" i="4" s="1"/>
  <c r="N31" i="4" s="1"/>
  <c r="L27" i="4"/>
  <c r="M27" i="4" s="1"/>
  <c r="N27" i="4" s="1"/>
  <c r="L20" i="4"/>
  <c r="M20" i="4" s="1"/>
  <c r="N20" i="4" s="1"/>
  <c r="E27" i="4"/>
  <c r="F27" i="4" s="1"/>
  <c r="G27" i="4" s="1"/>
  <c r="E28" i="4"/>
  <c r="F28" i="4" s="1"/>
  <c r="G28" i="4" s="1"/>
  <c r="E21" i="4"/>
  <c r="F21" i="4" s="1"/>
  <c r="G21" i="4" s="1"/>
  <c r="E25" i="4"/>
  <c r="F25" i="4" s="1"/>
  <c r="G25" i="4" s="1"/>
  <c r="E45" i="4"/>
  <c r="F45" i="4" s="1"/>
  <c r="G45" i="4" s="1"/>
  <c r="E65" i="4"/>
  <c r="F65" i="4" s="1"/>
  <c r="G65" i="4" s="1"/>
  <c r="G76" i="4" s="1"/>
  <c r="L73" i="5"/>
  <c r="M73" i="5" s="1"/>
  <c r="N73" i="5" s="1"/>
  <c r="L70" i="5"/>
  <c r="M70" i="5" s="1"/>
  <c r="N70" i="5" s="1"/>
  <c r="E75" i="5"/>
  <c r="F75" i="5" s="1"/>
  <c r="G75" i="5" s="1"/>
  <c r="E73" i="5"/>
  <c r="F73" i="5" s="1"/>
  <c r="G73" i="5" s="1"/>
  <c r="E72" i="5"/>
  <c r="F72" i="5" s="1"/>
  <c r="G72" i="5" s="1"/>
  <c r="L54" i="5"/>
  <c r="M54" i="5" s="1"/>
  <c r="N54" i="5" s="1"/>
  <c r="L53" i="5"/>
  <c r="M53" i="5" s="1"/>
  <c r="N53" i="5" s="1"/>
  <c r="L50" i="5"/>
  <c r="M50" i="5" s="1"/>
  <c r="N50" i="5" s="1"/>
  <c r="L49" i="5"/>
  <c r="M49" i="5" s="1"/>
  <c r="N49" i="5" s="1"/>
  <c r="L48" i="5"/>
  <c r="M48" i="5" s="1"/>
  <c r="N48" i="5" s="1"/>
  <c r="L47" i="5"/>
  <c r="M47" i="5" s="1"/>
  <c r="N47" i="5" s="1"/>
  <c r="N45" i="5"/>
  <c r="E53" i="5"/>
  <c r="F53" i="5" s="1"/>
  <c r="G53" i="5" s="1"/>
  <c r="E49" i="5"/>
  <c r="F49" i="5" s="1"/>
  <c r="G49" i="5" s="1"/>
  <c r="E46" i="5"/>
  <c r="F46" i="5" s="1"/>
  <c r="G46" i="5" s="1"/>
  <c r="E43" i="5"/>
  <c r="F43" i="5" s="1"/>
  <c r="G43" i="5" s="1"/>
  <c r="L28" i="5"/>
  <c r="M28" i="5" s="1"/>
  <c r="N28" i="5" s="1"/>
  <c r="L27" i="5"/>
  <c r="M27" i="5" s="1"/>
  <c r="N27" i="5" s="1"/>
  <c r="N35" i="5" s="1"/>
  <c r="L24" i="5"/>
  <c r="M24" i="5" s="1"/>
  <c r="N24" i="5" s="1"/>
  <c r="L21" i="5"/>
  <c r="M21" i="5" s="1"/>
  <c r="N21" i="5" s="1"/>
  <c r="E26" i="5"/>
  <c r="F26" i="5" s="1"/>
  <c r="G26" i="5" s="1"/>
  <c r="E23" i="5"/>
  <c r="F23" i="5" s="1"/>
  <c r="G23" i="5" s="1"/>
  <c r="E22" i="5"/>
  <c r="F22" i="5" s="1"/>
  <c r="G22" i="5" s="1"/>
  <c r="E21" i="5"/>
  <c r="F21" i="5" s="1"/>
  <c r="G21" i="5" s="1"/>
  <c r="E66" i="5"/>
  <c r="F66" i="5" s="1"/>
  <c r="G66" i="5" s="1"/>
  <c r="L46" i="5"/>
  <c r="M46" i="5" s="1"/>
  <c r="N46" i="5" s="1"/>
  <c r="L66" i="5"/>
  <c r="M66" i="5" s="1"/>
  <c r="N66" i="5" s="1"/>
  <c r="E20" i="5"/>
  <c r="F20" i="5" s="1"/>
  <c r="G20" i="5" s="1"/>
  <c r="G30" i="5" s="1"/>
  <c r="L70" i="2"/>
  <c r="M70" i="2" s="1"/>
  <c r="N70" i="2" s="1"/>
  <c r="L67" i="2"/>
  <c r="M67" i="2" s="1"/>
  <c r="N67" i="2" s="1"/>
  <c r="L64" i="2"/>
  <c r="M64" i="2" s="1"/>
  <c r="N64" i="2" s="1"/>
  <c r="L63" i="2"/>
  <c r="M63" i="2" s="1"/>
  <c r="N63" i="2" s="1"/>
  <c r="E71" i="2"/>
  <c r="F71" i="2" s="1"/>
  <c r="G71" i="2" s="1"/>
  <c r="E70" i="2"/>
  <c r="F70" i="2" s="1"/>
  <c r="G70" i="2" s="1"/>
  <c r="N43" i="2"/>
  <c r="L51" i="2"/>
  <c r="M51" i="2" s="1"/>
  <c r="N51" i="2" s="1"/>
  <c r="L50" i="2"/>
  <c r="M50" i="2" s="1"/>
  <c r="N50" i="2" s="1"/>
  <c r="L49" i="2"/>
  <c r="M49" i="2" s="1"/>
  <c r="N49" i="2" s="1"/>
  <c r="L48" i="2"/>
  <c r="M48" i="2" s="1"/>
  <c r="N48" i="2" s="1"/>
  <c r="L45" i="2"/>
  <c r="M45" i="2" s="1"/>
  <c r="N45" i="2" s="1"/>
  <c r="L42" i="2"/>
  <c r="M42" i="2" s="1"/>
  <c r="N42" i="2" s="1"/>
  <c r="G44" i="2"/>
  <c r="G53" i="2"/>
  <c r="G52" i="2"/>
  <c r="G48" i="2"/>
  <c r="G40" i="2"/>
  <c r="E50" i="2"/>
  <c r="F50" i="2" s="1"/>
  <c r="G50" i="2" s="1"/>
  <c r="E49" i="2"/>
  <c r="F49" i="2" s="1"/>
  <c r="G49" i="2" s="1"/>
  <c r="E47" i="2"/>
  <c r="F47" i="2" s="1"/>
  <c r="G47" i="2" s="1"/>
  <c r="E46" i="2"/>
  <c r="F46" i="2" s="1"/>
  <c r="G46" i="2" s="1"/>
  <c r="E45" i="2"/>
  <c r="F45" i="2" s="1"/>
  <c r="G45" i="2" s="1"/>
  <c r="E43" i="2"/>
  <c r="F43" i="2" s="1"/>
  <c r="G43" i="2" s="1"/>
  <c r="E41" i="2"/>
  <c r="F41" i="2" s="1"/>
  <c r="G41" i="2" s="1"/>
  <c r="L25" i="2"/>
  <c r="M25" i="2" s="1"/>
  <c r="N25" i="2" s="1"/>
  <c r="N32" i="2" s="1"/>
  <c r="E23" i="2"/>
  <c r="F23" i="2" s="1"/>
  <c r="G23" i="2" s="1"/>
  <c r="E22" i="2"/>
  <c r="F22" i="2" s="1"/>
  <c r="G22" i="2" s="1"/>
  <c r="E20" i="2"/>
  <c r="F20" i="2" s="1"/>
  <c r="G20" i="2" s="1"/>
  <c r="E19" i="2"/>
  <c r="F19" i="2" s="1"/>
  <c r="G19" i="2" s="1"/>
  <c r="E17" i="2"/>
  <c r="F17" i="2" s="1"/>
  <c r="G17" i="2" s="1"/>
  <c r="F47" i="1"/>
  <c r="N43" i="1"/>
  <c r="F18" i="1"/>
  <c r="F67" i="1"/>
  <c r="N23" i="1"/>
  <c r="L68" i="3" l="1"/>
  <c r="M68" i="3" s="1"/>
  <c r="N68" i="3" s="1"/>
  <c r="L65" i="3"/>
  <c r="M65" i="3" s="1"/>
  <c r="N65" i="3" s="1"/>
  <c r="L63" i="3"/>
  <c r="M63" i="3" s="1"/>
  <c r="N63" i="3" s="1"/>
  <c r="L64" i="3"/>
  <c r="M64" i="3" s="1"/>
  <c r="N64" i="3" s="1"/>
  <c r="L70" i="3"/>
  <c r="M70" i="3" s="1"/>
  <c r="N70" i="3" s="1"/>
  <c r="E65" i="3"/>
  <c r="F65" i="3" s="1"/>
  <c r="G65" i="3" s="1"/>
  <c r="E68" i="3"/>
  <c r="F68" i="3" s="1"/>
  <c r="G68" i="3" s="1"/>
  <c r="E67" i="3"/>
  <c r="F67" i="3" s="1"/>
  <c r="G67" i="3" s="1"/>
  <c r="E70" i="3"/>
  <c r="F70" i="3" s="1"/>
  <c r="G70" i="3" s="1"/>
  <c r="L44" i="3"/>
  <c r="M44" i="3" s="1"/>
  <c r="N44" i="3" s="1"/>
  <c r="L47" i="3"/>
  <c r="M47" i="3" s="1"/>
  <c r="N47" i="3" s="1"/>
  <c r="N52" i="3" s="1"/>
  <c r="E41" i="3"/>
  <c r="F41" i="3" s="1"/>
  <c r="G41" i="3" s="1"/>
  <c r="E40" i="3"/>
  <c r="F40" i="3" s="1"/>
  <c r="G40" i="3" s="1"/>
  <c r="E46" i="3"/>
  <c r="F46" i="3" s="1"/>
  <c r="G46" i="3" s="1"/>
  <c r="L20" i="3"/>
  <c r="M20" i="3" s="1"/>
  <c r="N20" i="3" s="1"/>
  <c r="L19" i="3"/>
  <c r="M19" i="3" s="1"/>
  <c r="N19" i="3" s="1"/>
  <c r="L31" i="3"/>
  <c r="M31" i="3" s="1"/>
  <c r="N31" i="3" s="1"/>
  <c r="L17" i="3"/>
  <c r="M17" i="3" s="1"/>
  <c r="N17" i="3" s="1"/>
  <c r="E25" i="3"/>
  <c r="F25" i="3" s="1"/>
  <c r="G25" i="3" s="1"/>
  <c r="E20" i="3"/>
  <c r="F20" i="3" s="1"/>
  <c r="G20" i="3" s="1"/>
  <c r="L32" i="4"/>
  <c r="M32" i="4" s="1"/>
  <c r="N32" i="4" s="1"/>
  <c r="L25" i="4"/>
  <c r="M25" i="4" s="1"/>
  <c r="N25" i="4" s="1"/>
  <c r="L29" i="4"/>
  <c r="M29" i="4" s="1"/>
  <c r="N29" i="4" s="1"/>
  <c r="L19" i="4"/>
  <c r="M19" i="4" s="1"/>
  <c r="N19" i="4" s="1"/>
  <c r="L28" i="4"/>
  <c r="M28" i="4" s="1"/>
  <c r="N28" i="4" s="1"/>
  <c r="E19" i="4"/>
  <c r="F19" i="4" s="1"/>
  <c r="G19" i="4" s="1"/>
  <c r="E22" i="4"/>
  <c r="F22" i="4" s="1"/>
  <c r="G22" i="4" s="1"/>
  <c r="E24" i="4"/>
  <c r="F24" i="4" s="1"/>
  <c r="G24" i="4" s="1"/>
  <c r="L44" i="4"/>
  <c r="M44" i="4" s="1"/>
  <c r="N44" i="4" s="1"/>
  <c r="L45" i="4"/>
  <c r="M45" i="4" s="1"/>
  <c r="N45" i="4" s="1"/>
  <c r="L50" i="4"/>
  <c r="M50" i="4" s="1"/>
  <c r="N50" i="4" s="1"/>
  <c r="L53" i="4"/>
  <c r="M53" i="4" s="1"/>
  <c r="N53" i="4" s="1"/>
  <c r="L49" i="4"/>
  <c r="M49" i="4" s="1"/>
  <c r="N49" i="4" s="1"/>
  <c r="L48" i="4"/>
  <c r="M48" i="4" s="1"/>
  <c r="N48" i="4" s="1"/>
  <c r="L46" i="4"/>
  <c r="M46" i="4" s="1"/>
  <c r="N46" i="4" s="1"/>
  <c r="E43" i="4"/>
  <c r="F43" i="4" s="1"/>
  <c r="G43" i="4" s="1"/>
  <c r="E42" i="4"/>
  <c r="F42" i="4" s="1"/>
  <c r="G42" i="4" s="1"/>
  <c r="E51" i="4"/>
  <c r="F51" i="4" s="1"/>
  <c r="G51" i="4" s="1"/>
  <c r="E48" i="4"/>
  <c r="F48" i="4" s="1"/>
  <c r="G48" i="4" s="1"/>
  <c r="E53" i="4"/>
  <c r="F53" i="4" s="1"/>
  <c r="G53" i="4" s="1"/>
  <c r="L24" i="4"/>
  <c r="M24" i="4" s="1"/>
  <c r="N24" i="4" s="1"/>
  <c r="L23" i="4"/>
  <c r="M23" i="4" s="1"/>
  <c r="N23" i="4" s="1"/>
  <c r="E20" i="4"/>
  <c r="F20" i="4" s="1"/>
  <c r="G20" i="4" s="1"/>
  <c r="E23" i="4"/>
  <c r="F23" i="4" s="1"/>
  <c r="G23" i="4" s="1"/>
  <c r="E26" i="4"/>
  <c r="F26" i="4" s="1"/>
  <c r="G26" i="4" s="1"/>
  <c r="N75" i="5"/>
  <c r="G77" i="5"/>
  <c r="N55" i="5"/>
  <c r="G57" i="5"/>
  <c r="N72" i="2"/>
  <c r="G74" i="2"/>
  <c r="N52" i="2"/>
  <c r="G54" i="2"/>
  <c r="G27" i="2"/>
  <c r="N32" i="3" l="1"/>
  <c r="G27" i="3"/>
  <c r="N72" i="3"/>
  <c r="G74" i="3"/>
  <c r="G54" i="3"/>
  <c r="G56" i="4"/>
  <c r="G29" i="4"/>
  <c r="N34" i="4"/>
  <c r="N54" i="4"/>
</calcChain>
</file>

<file path=xl/sharedStrings.xml><?xml version="1.0" encoding="utf-8"?>
<sst xmlns="http://schemas.openxmlformats.org/spreadsheetml/2006/main" count="462" uniqueCount="84">
  <si>
    <t>Distance from Bank (ft)</t>
  </si>
  <si>
    <t>Stream Depth (ft)</t>
  </si>
  <si>
    <t>Velocity (ft/sec)</t>
  </si>
  <si>
    <t>Cell Area (sq ft)</t>
  </si>
  <si>
    <t>Avg Cell Height (ft)</t>
  </si>
  <si>
    <r>
      <t>Q 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/sec)</t>
    </r>
  </si>
  <si>
    <t>HiFy Reference Water Height:</t>
  </si>
  <si>
    <t>Sucker Brook behind Lockhart residence.</t>
  </si>
  <si>
    <t>Sampling day and time:  9-22-21, 9:30 am</t>
  </si>
  <si>
    <t>Total Q</t>
  </si>
  <si>
    <t>Air Temp</t>
  </si>
  <si>
    <t>Turbidity</t>
  </si>
  <si>
    <t>H2O Temp</t>
  </si>
  <si>
    <t>Dutch Hollow</t>
  </si>
  <si>
    <t>Sampling day and time:  9-22-21, 9:50 am</t>
  </si>
  <si>
    <t>Inlet W Cayuga St Moravia</t>
  </si>
  <si>
    <t>Sampling day and time:  9-22-21, 10:50 am</t>
  </si>
  <si>
    <t>Inlet Rt 90</t>
  </si>
  <si>
    <t>Sampling day and time:  9-22-21, 11:30 am</t>
  </si>
  <si>
    <t>Inlet Walpole Rd</t>
  </si>
  <si>
    <t>Sampling day and time:  9-22-21, 12:05 pm</t>
  </si>
  <si>
    <t>Veness Brook</t>
  </si>
  <si>
    <t>Sampling day and time:  9-22-21, 1:00 pm</t>
  </si>
  <si>
    <t>Time</t>
  </si>
  <si>
    <t>Water Temp</t>
  </si>
  <si>
    <t>Velocity</t>
  </si>
  <si>
    <t>Sucker</t>
  </si>
  <si>
    <t>Cayuga Rd</t>
  </si>
  <si>
    <t>Rt 90</t>
  </si>
  <si>
    <t>Walpole Rd</t>
  </si>
  <si>
    <t>Veness</t>
  </si>
  <si>
    <t>Sampling site</t>
  </si>
  <si>
    <t>HiFy Reference Water Height: 711.6044</t>
  </si>
  <si>
    <t>HiFy Reference Water Height: 727.4836</t>
  </si>
  <si>
    <t>9-24-21 HiFy Elevation (ft)
NAVD88</t>
  </si>
  <si>
    <t>Reference 9-22-21 HiFy Elevation (ft)
NAVD88</t>
  </si>
  <si>
    <t xml:space="preserve">HiFy Reference Water Height: </t>
  </si>
  <si>
    <t>Change in water level (ft)</t>
  </si>
  <si>
    <t>10-14-21 HiFy Elevation (ft)
NAVD88</t>
  </si>
  <si>
    <t>REFERENCE SAMPLING DAY,   BASE FLOW CONDITIONS</t>
  </si>
  <si>
    <t>MEASURED PROFILE ACROSS EACH STREAM AND RECORDED WATER VELOCITIES</t>
  </si>
  <si>
    <t>9-24-21 POST RAIN EVENT (HIGH FLOW EVENT)</t>
  </si>
  <si>
    <t>MEASURED VELOCITY BY REACH OUT FROM SHORE;    ASSUME VELOCITY IS SAME ALL WAY ACROSS</t>
  </si>
  <si>
    <t>BASE FLOW EVENT.  MEASURED VELOCITY BY REACH OUT FROM SHORE;  ASSUME SAME VELOCITY ALL WAY ACROSS</t>
  </si>
  <si>
    <t xml:space="preserve">10-14-21 BASE FLOW SAMPLING DAY </t>
  </si>
  <si>
    <t>10-18-21 HIGH FLOW EVENT (LATTER HOURS OF A MAJOR RAIN EVENT)</t>
  </si>
  <si>
    <t>MEASURED VELOCITYY BY REACH OUT FROM SHORE;  ASSUME VELOCITY SAME ALL WAY ACROSS</t>
  </si>
  <si>
    <t>10-18-21 HiFy Elevation (ft)
NAVD88</t>
  </si>
  <si>
    <t>Walpole Rd (FD)</t>
  </si>
  <si>
    <t>Dutch Hollow (EL Rd)</t>
  </si>
  <si>
    <t>Veness (WL Rd)</t>
  </si>
  <si>
    <t>Sucker (Owasco Rd)</t>
  </si>
  <si>
    <t>Rt 90 (Locke MH5C+VP8)</t>
  </si>
  <si>
    <t>West Cayuga St (Moravia)</t>
  </si>
  <si>
    <t>Walpole Rd (HJXG+PPX)</t>
  </si>
  <si>
    <t>Sampling day and time:  9-24-21, 9:20 am</t>
  </si>
  <si>
    <t>Sampling day and time:  9-24-21, 9:50 am</t>
  </si>
  <si>
    <t>Sampling day and time:  9-24-21, 10:50 am</t>
  </si>
  <si>
    <t>Sampling day and time:  9-24-21, 10:30 am</t>
  </si>
  <si>
    <t>Sampling day and time:  9-24-21, 12:00 pm</t>
  </si>
  <si>
    <t>11-10-21 BASE FLOW EVENT</t>
  </si>
  <si>
    <t>MEASURED VELOCITY BY REACH OUT FROM SHORE;  ASSUME VELOCITY SAME ALL WAY ACROSS</t>
  </si>
  <si>
    <t>Sucker  (FD, Owasco Rd)</t>
  </si>
  <si>
    <t>Sampling day and time:  11-10-21, 9:20 am</t>
  </si>
  <si>
    <t>Sampling day and time:  11-10-21, 12:20 pm</t>
  </si>
  <si>
    <t>Sampling day and time:  11-10-21, 10:35 am</t>
  </si>
  <si>
    <t>Sampling day and time:  11-10-21, 11:00 am</t>
  </si>
  <si>
    <t>Sampling day and time:  11-10-21, 11:25 am</t>
  </si>
  <si>
    <t>Sampling day and time:  11-10-21, 10:00 am</t>
  </si>
  <si>
    <t>Sampling day and time:  9-24-21, 11:20 am</t>
  </si>
  <si>
    <t>Sampling day and time:  10-18-21, 15:26 pm</t>
  </si>
  <si>
    <t>Sampling day and time: 10-18-21, 14:57 pm</t>
  </si>
  <si>
    <t>Sampling day and time:  10-18-21, 13:15 pm</t>
  </si>
  <si>
    <t>Sampling day and time: 10-18-21, 13:35 pm</t>
  </si>
  <si>
    <t>Sampling day and time:  10-18-21, 14:05 pm</t>
  </si>
  <si>
    <t>Sampling day and time:  10-18-21, 15:50 pm</t>
  </si>
  <si>
    <t>Dutch Hollow (EL)</t>
  </si>
  <si>
    <t>Cayuga Rd (Moravia)</t>
  </si>
  <si>
    <t>Sampling day and time:  10-14-21, 9:25 am</t>
  </si>
  <si>
    <t>Sampling day and time: 10-14-21, 10:30 am</t>
  </si>
  <si>
    <t>Sampling day and time:  10-14-21, 11:00 am</t>
  </si>
  <si>
    <t>Sampling day and time: 10-14-21, 11:35 am</t>
  </si>
  <si>
    <t>Sampling day and time:  10-14-21, 13:40 pm</t>
  </si>
  <si>
    <t>Sampling day and time: 10-14-21, 12:40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</si>
</sst>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45B5-0E8B-475B-B85C-24A0E193DC60}">
  <dimension ref="A1:O70"/>
  <sheetViews>
    <sheetView tabSelected="1" topLeftCell="A58" workbookViewId="0">
      <selection activeCell="O5" sqref="O5"/>
    </sheetView>
  </sheetViews>
  <sheetFormatPr defaultRowHeight="15" x14ac:dyDescent="0.25"/>
  <cols>
    <col min="1" max="1" width="11.140625" style="1" customWidth="1"/>
    <col min="2" max="2" width="11" style="1" customWidth="1"/>
    <col min="3" max="3" width="9.42578125" style="1" customWidth="1"/>
  </cols>
  <sheetData>
    <row r="1" spans="1:14" s="18" customFormat="1" x14ac:dyDescent="0.25">
      <c r="A1" s="17"/>
      <c r="B1" s="17"/>
      <c r="C1" s="17"/>
      <c r="E1" s="25" t="s">
        <v>39</v>
      </c>
      <c r="F1" s="25"/>
      <c r="G1" s="25"/>
      <c r="H1" s="25"/>
      <c r="I1" s="25"/>
      <c r="J1" s="25"/>
      <c r="K1" s="25"/>
      <c r="L1" s="25"/>
    </row>
    <row r="2" spans="1:14" s="18" customFormat="1" x14ac:dyDescent="0.25">
      <c r="A2" s="17"/>
      <c r="B2" s="17"/>
      <c r="C2" s="17"/>
      <c r="E2" s="19" t="s">
        <v>40</v>
      </c>
      <c r="F2" s="19"/>
      <c r="G2" s="19"/>
      <c r="H2" s="19"/>
      <c r="I2" s="19"/>
    </row>
    <row r="3" spans="1:14" x14ac:dyDescent="0.25">
      <c r="B3" s="26" t="s">
        <v>7</v>
      </c>
      <c r="C3" s="26"/>
      <c r="D3" s="26"/>
      <c r="E3" s="26"/>
      <c r="F3" s="26"/>
      <c r="I3" s="5"/>
      <c r="J3" s="26" t="s">
        <v>13</v>
      </c>
      <c r="K3" s="26"/>
      <c r="L3" s="26"/>
      <c r="M3" s="26"/>
      <c r="N3" s="26"/>
    </row>
    <row r="4" spans="1:14" x14ac:dyDescent="0.25">
      <c r="A4" s="5"/>
      <c r="B4" s="26" t="s">
        <v>8</v>
      </c>
      <c r="C4" s="26"/>
      <c r="D4" s="26"/>
      <c r="E4" s="26"/>
      <c r="F4" s="26"/>
      <c r="I4" s="5"/>
      <c r="J4" s="26" t="s">
        <v>14</v>
      </c>
      <c r="K4" s="26"/>
      <c r="L4" s="26"/>
      <c r="M4" s="26"/>
      <c r="N4" s="26"/>
    </row>
    <row r="5" spans="1:14" x14ac:dyDescent="0.25">
      <c r="A5" s="5"/>
      <c r="B5" s="7"/>
      <c r="C5" s="7" t="s">
        <v>6</v>
      </c>
      <c r="D5" s="7"/>
      <c r="E5" s="7"/>
      <c r="F5" s="7">
        <v>681.9751</v>
      </c>
      <c r="I5" s="5"/>
      <c r="J5" s="7"/>
      <c r="K5" s="7" t="s">
        <v>36</v>
      </c>
      <c r="L5" s="7"/>
      <c r="M5" s="7"/>
      <c r="N5">
        <v>713.73400000000004</v>
      </c>
    </row>
    <row r="6" spans="1:14" ht="45" x14ac:dyDescent="0.25">
      <c r="A6" s="2" t="s">
        <v>0</v>
      </c>
      <c r="B6" s="2" t="s">
        <v>1</v>
      </c>
      <c r="C6" s="2" t="s">
        <v>2</v>
      </c>
      <c r="D6" s="2" t="s">
        <v>4</v>
      </c>
      <c r="E6" s="2" t="s">
        <v>3</v>
      </c>
      <c r="F6" s="2" t="s">
        <v>5</v>
      </c>
      <c r="I6" s="2" t="s">
        <v>0</v>
      </c>
      <c r="J6" s="2" t="s">
        <v>1</v>
      </c>
      <c r="K6" s="2" t="s">
        <v>2</v>
      </c>
      <c r="L6" s="2" t="s">
        <v>4</v>
      </c>
      <c r="M6" s="2" t="s">
        <v>3</v>
      </c>
      <c r="N6" s="2" t="s">
        <v>5</v>
      </c>
    </row>
    <row r="7" spans="1:14" x14ac:dyDescent="0.25">
      <c r="A7" s="2">
        <v>1.5</v>
      </c>
      <c r="B7" s="2">
        <v>0</v>
      </c>
      <c r="C7" s="2">
        <v>0</v>
      </c>
      <c r="D7" s="2">
        <v>0</v>
      </c>
      <c r="E7" s="2"/>
      <c r="F7" s="2"/>
      <c r="I7" s="2">
        <v>2</v>
      </c>
      <c r="J7" s="2">
        <v>0</v>
      </c>
      <c r="K7" s="2">
        <v>0</v>
      </c>
      <c r="L7" s="2">
        <v>0</v>
      </c>
      <c r="M7" s="2"/>
      <c r="N7" s="2"/>
    </row>
    <row r="8" spans="1:14" ht="20.25" customHeight="1" x14ac:dyDescent="0.25">
      <c r="A8" s="2">
        <v>2.5</v>
      </c>
      <c r="B8" s="2">
        <v>0.78</v>
      </c>
      <c r="C8" s="2">
        <v>0</v>
      </c>
      <c r="D8" s="2">
        <f>(B7+B8)/2</f>
        <v>0.39</v>
      </c>
      <c r="E8" s="3">
        <f>(A8-A7)*D8</f>
        <v>0.39</v>
      </c>
      <c r="F8" s="4">
        <f t="shared" ref="F8:F17" si="0">C8*E8</f>
        <v>0</v>
      </c>
      <c r="I8" s="2">
        <v>4</v>
      </c>
      <c r="J8" s="2">
        <v>0.38</v>
      </c>
      <c r="K8" s="2">
        <v>0</v>
      </c>
      <c r="L8" s="2">
        <f>(J7+J8)/2</f>
        <v>0.19</v>
      </c>
      <c r="M8" s="3">
        <f>(I8-I7)*L8</f>
        <v>0.38</v>
      </c>
      <c r="N8" s="4">
        <f t="shared" ref="N8:N22" si="1">K8*M8</f>
        <v>0</v>
      </c>
    </row>
    <row r="9" spans="1:14" x14ac:dyDescent="0.25">
      <c r="A9" s="1">
        <v>3.5</v>
      </c>
      <c r="B9" s="1">
        <v>0.9</v>
      </c>
      <c r="C9" s="1">
        <v>0</v>
      </c>
      <c r="D9" s="2">
        <f>(B8+B9)/2</f>
        <v>0.84000000000000008</v>
      </c>
      <c r="E9" s="3">
        <f>(A9-A8)*D9</f>
        <v>0.84000000000000008</v>
      </c>
      <c r="F9" s="4">
        <f>C9*E9</f>
        <v>0</v>
      </c>
      <c r="I9" s="5">
        <v>6</v>
      </c>
      <c r="J9" s="5">
        <v>0.64</v>
      </c>
      <c r="K9" s="5">
        <v>0</v>
      </c>
      <c r="L9" s="2">
        <f>(J8+J9)/2</f>
        <v>0.51</v>
      </c>
      <c r="M9" s="3">
        <f t="shared" ref="M9:M22" si="2">(I9-I8)*L9</f>
        <v>1.02</v>
      </c>
      <c r="N9" s="4">
        <f t="shared" si="1"/>
        <v>0</v>
      </c>
    </row>
    <row r="10" spans="1:14" x14ac:dyDescent="0.25">
      <c r="A10" s="1">
        <v>4.5</v>
      </c>
      <c r="B10" s="1">
        <v>0.82</v>
      </c>
      <c r="C10" s="1">
        <v>0</v>
      </c>
      <c r="D10" s="2">
        <f t="shared" ref="D10:D17" si="3">(B9+B10)/2</f>
        <v>0.86</v>
      </c>
      <c r="E10" s="3">
        <f t="shared" ref="E10:E17" si="4">(A10-A9)*D10</f>
        <v>0.86</v>
      </c>
      <c r="F10" s="4">
        <f t="shared" si="0"/>
        <v>0</v>
      </c>
      <c r="I10" s="5">
        <v>8</v>
      </c>
      <c r="J10" s="5">
        <v>0.57999999999999996</v>
      </c>
      <c r="K10" s="5">
        <v>0</v>
      </c>
      <c r="L10" s="2">
        <f t="shared" ref="L10:L22" si="5">(J9+J10)/2</f>
        <v>0.61</v>
      </c>
      <c r="M10" s="3">
        <f t="shared" si="2"/>
        <v>1.22</v>
      </c>
      <c r="N10" s="4">
        <f t="shared" si="1"/>
        <v>0</v>
      </c>
    </row>
    <row r="11" spans="1:14" x14ac:dyDescent="0.25">
      <c r="A11" s="1">
        <v>5.5</v>
      </c>
      <c r="B11" s="1">
        <v>1</v>
      </c>
      <c r="C11" s="1">
        <v>0.9</v>
      </c>
      <c r="D11" s="2">
        <f t="shared" si="3"/>
        <v>0.90999999999999992</v>
      </c>
      <c r="E11" s="3">
        <f t="shared" si="4"/>
        <v>0.90999999999999992</v>
      </c>
      <c r="F11" s="4">
        <f t="shared" si="0"/>
        <v>0.81899999999999995</v>
      </c>
      <c r="I11" s="5">
        <v>10</v>
      </c>
      <c r="J11" s="5">
        <v>0.4</v>
      </c>
      <c r="K11" s="5">
        <v>0.4</v>
      </c>
      <c r="L11" s="2">
        <f t="shared" si="5"/>
        <v>0.49</v>
      </c>
      <c r="M11" s="3">
        <f t="shared" si="2"/>
        <v>0.98</v>
      </c>
      <c r="N11" s="4">
        <f t="shared" si="1"/>
        <v>0.39200000000000002</v>
      </c>
    </row>
    <row r="12" spans="1:14" x14ac:dyDescent="0.25">
      <c r="A12" s="1">
        <v>6.5</v>
      </c>
      <c r="B12" s="1">
        <v>1.01</v>
      </c>
      <c r="C12" s="1">
        <v>0.5</v>
      </c>
      <c r="D12" s="2">
        <f t="shared" si="3"/>
        <v>1.0049999999999999</v>
      </c>
      <c r="E12" s="3">
        <f t="shared" si="4"/>
        <v>1.0049999999999999</v>
      </c>
      <c r="F12" s="4">
        <f t="shared" si="0"/>
        <v>0.50249999999999995</v>
      </c>
      <c r="I12" s="5">
        <v>12</v>
      </c>
      <c r="J12" s="5">
        <v>0.8</v>
      </c>
      <c r="K12" s="5">
        <v>0.5</v>
      </c>
      <c r="L12" s="2">
        <f t="shared" si="5"/>
        <v>0.60000000000000009</v>
      </c>
      <c r="M12" s="3">
        <f t="shared" si="2"/>
        <v>1.2000000000000002</v>
      </c>
      <c r="N12" s="4">
        <f t="shared" si="1"/>
        <v>0.60000000000000009</v>
      </c>
    </row>
    <row r="13" spans="1:14" x14ac:dyDescent="0.25">
      <c r="A13" s="1">
        <v>7.5</v>
      </c>
      <c r="B13" s="1">
        <v>1.22</v>
      </c>
      <c r="C13" s="1">
        <v>0.4</v>
      </c>
      <c r="D13" s="2">
        <f t="shared" si="3"/>
        <v>1.115</v>
      </c>
      <c r="E13" s="3">
        <f t="shared" si="4"/>
        <v>1.115</v>
      </c>
      <c r="F13" s="4">
        <f t="shared" si="0"/>
        <v>0.44600000000000001</v>
      </c>
      <c r="I13" s="5">
        <v>14</v>
      </c>
      <c r="J13" s="5">
        <v>0.7</v>
      </c>
      <c r="K13" s="5">
        <v>0.3</v>
      </c>
      <c r="L13" s="2">
        <f t="shared" si="5"/>
        <v>0.75</v>
      </c>
      <c r="M13" s="3">
        <f t="shared" si="2"/>
        <v>1.5</v>
      </c>
      <c r="N13" s="4">
        <f t="shared" si="1"/>
        <v>0.44999999999999996</v>
      </c>
    </row>
    <row r="14" spans="1:14" x14ac:dyDescent="0.25">
      <c r="A14" s="1">
        <v>8.5</v>
      </c>
      <c r="B14" s="1">
        <v>0.98</v>
      </c>
      <c r="C14" s="1">
        <v>0.4</v>
      </c>
      <c r="D14" s="2">
        <f t="shared" si="3"/>
        <v>1.1000000000000001</v>
      </c>
      <c r="E14" s="3">
        <f t="shared" si="4"/>
        <v>1.1000000000000001</v>
      </c>
      <c r="F14" s="4">
        <f t="shared" si="0"/>
        <v>0.44000000000000006</v>
      </c>
      <c r="I14" s="5">
        <v>16</v>
      </c>
      <c r="J14" s="5">
        <v>1</v>
      </c>
      <c r="K14" s="5">
        <v>0.4</v>
      </c>
      <c r="L14" s="2">
        <f t="shared" si="5"/>
        <v>0.85</v>
      </c>
      <c r="M14" s="3">
        <f t="shared" si="2"/>
        <v>1.7</v>
      </c>
      <c r="N14" s="4">
        <f t="shared" si="1"/>
        <v>0.68</v>
      </c>
    </row>
    <row r="15" spans="1:14" x14ac:dyDescent="0.25">
      <c r="A15" s="1">
        <v>9.5</v>
      </c>
      <c r="B15" s="1">
        <v>0.92</v>
      </c>
      <c r="C15" s="1">
        <v>0.2</v>
      </c>
      <c r="D15" s="2">
        <f t="shared" si="3"/>
        <v>0.95</v>
      </c>
      <c r="E15" s="3">
        <f t="shared" si="4"/>
        <v>0.95</v>
      </c>
      <c r="F15" s="4">
        <f t="shared" si="0"/>
        <v>0.19</v>
      </c>
      <c r="I15" s="5">
        <v>18</v>
      </c>
      <c r="J15" s="5">
        <v>2</v>
      </c>
      <c r="K15" s="5">
        <v>1.2</v>
      </c>
      <c r="L15" s="2">
        <f t="shared" si="5"/>
        <v>1.5</v>
      </c>
      <c r="M15" s="3">
        <f t="shared" si="2"/>
        <v>3</v>
      </c>
      <c r="N15" s="4">
        <f t="shared" si="1"/>
        <v>3.5999999999999996</v>
      </c>
    </row>
    <row r="16" spans="1:14" x14ac:dyDescent="0.25">
      <c r="A16" s="1">
        <v>10.5</v>
      </c>
      <c r="B16" s="1">
        <v>0</v>
      </c>
      <c r="C16" s="1">
        <v>0</v>
      </c>
      <c r="D16" s="2">
        <f t="shared" si="3"/>
        <v>0.46</v>
      </c>
      <c r="E16" s="3">
        <f t="shared" si="4"/>
        <v>0.46</v>
      </c>
      <c r="F16" s="4">
        <f t="shared" si="0"/>
        <v>0</v>
      </c>
      <c r="I16" s="5">
        <v>20</v>
      </c>
      <c r="J16" s="5">
        <v>1</v>
      </c>
      <c r="K16" s="5">
        <v>0.7</v>
      </c>
      <c r="L16" s="2">
        <f t="shared" si="5"/>
        <v>1.5</v>
      </c>
      <c r="M16" s="3">
        <f t="shared" si="2"/>
        <v>3</v>
      </c>
      <c r="N16" s="4">
        <f t="shared" si="1"/>
        <v>2.0999999999999996</v>
      </c>
    </row>
    <row r="17" spans="1:14" x14ac:dyDescent="0.25">
      <c r="A17" s="1">
        <v>12</v>
      </c>
      <c r="B17" s="1">
        <v>0</v>
      </c>
      <c r="C17" s="1">
        <v>0</v>
      </c>
      <c r="D17" s="2">
        <f t="shared" si="3"/>
        <v>0</v>
      </c>
      <c r="E17" s="3">
        <f t="shared" si="4"/>
        <v>0</v>
      </c>
      <c r="F17" s="4">
        <f t="shared" si="0"/>
        <v>0</v>
      </c>
      <c r="I17" s="5">
        <v>22</v>
      </c>
      <c r="J17" s="5">
        <v>1.1000000000000001</v>
      </c>
      <c r="K17" s="5">
        <v>0.8</v>
      </c>
      <c r="L17" s="2">
        <f t="shared" si="5"/>
        <v>1.05</v>
      </c>
      <c r="M17" s="3">
        <f t="shared" si="2"/>
        <v>2.1</v>
      </c>
      <c r="N17" s="4">
        <f t="shared" si="1"/>
        <v>1.6800000000000002</v>
      </c>
    </row>
    <row r="18" spans="1:14" x14ac:dyDescent="0.25">
      <c r="E18" t="s">
        <v>9</v>
      </c>
      <c r="F18" s="4">
        <f>SUM(F8:F17)</f>
        <v>2.3975</v>
      </c>
      <c r="I18" s="5">
        <v>24</v>
      </c>
      <c r="J18" s="5">
        <v>1</v>
      </c>
      <c r="K18" s="5">
        <v>0.7</v>
      </c>
      <c r="L18" s="2">
        <f t="shared" si="5"/>
        <v>1.05</v>
      </c>
      <c r="M18" s="3">
        <f t="shared" si="2"/>
        <v>2.1</v>
      </c>
      <c r="N18" s="4">
        <f t="shared" si="1"/>
        <v>1.47</v>
      </c>
    </row>
    <row r="19" spans="1:14" x14ac:dyDescent="0.25">
      <c r="E19" t="s">
        <v>10</v>
      </c>
      <c r="F19">
        <v>67.400000000000006</v>
      </c>
      <c r="I19" s="5">
        <v>26</v>
      </c>
      <c r="J19" s="5">
        <v>0.96</v>
      </c>
      <c r="K19" s="5">
        <v>0.6</v>
      </c>
      <c r="L19" s="2">
        <f t="shared" si="5"/>
        <v>0.98</v>
      </c>
      <c r="M19" s="3">
        <f t="shared" si="2"/>
        <v>1.96</v>
      </c>
      <c r="N19" s="4">
        <f t="shared" si="1"/>
        <v>1.1759999999999999</v>
      </c>
    </row>
    <row r="20" spans="1:14" x14ac:dyDescent="0.25">
      <c r="E20" t="s">
        <v>12</v>
      </c>
      <c r="F20">
        <v>64</v>
      </c>
      <c r="I20" s="5">
        <v>28</v>
      </c>
      <c r="J20" s="5">
        <v>0.6</v>
      </c>
      <c r="K20" s="5">
        <v>0.4</v>
      </c>
      <c r="L20" s="2">
        <f t="shared" si="5"/>
        <v>0.78</v>
      </c>
      <c r="M20" s="3">
        <f t="shared" si="2"/>
        <v>1.56</v>
      </c>
      <c r="N20" s="4">
        <f t="shared" si="1"/>
        <v>0.62400000000000011</v>
      </c>
    </row>
    <row r="21" spans="1:14" x14ac:dyDescent="0.25">
      <c r="E21" t="s">
        <v>11</v>
      </c>
      <c r="F21">
        <v>0.86</v>
      </c>
      <c r="I21" s="5">
        <v>30</v>
      </c>
      <c r="J21" s="5">
        <v>0.3</v>
      </c>
      <c r="K21" s="5">
        <v>0</v>
      </c>
      <c r="L21" s="2">
        <f t="shared" si="5"/>
        <v>0.44999999999999996</v>
      </c>
      <c r="M21" s="3">
        <f t="shared" si="2"/>
        <v>0.89999999999999991</v>
      </c>
      <c r="N21" s="4">
        <f t="shared" si="1"/>
        <v>0</v>
      </c>
    </row>
    <row r="22" spans="1:14" x14ac:dyDescent="0.25">
      <c r="I22" s="5">
        <v>31</v>
      </c>
      <c r="J22" s="5">
        <v>0</v>
      </c>
      <c r="K22" s="5">
        <v>0</v>
      </c>
      <c r="L22" s="2">
        <f t="shared" si="5"/>
        <v>0.15</v>
      </c>
      <c r="M22" s="3">
        <f t="shared" si="2"/>
        <v>0.15</v>
      </c>
      <c r="N22" s="4">
        <f t="shared" si="1"/>
        <v>0</v>
      </c>
    </row>
    <row r="23" spans="1:14" x14ac:dyDescent="0.25">
      <c r="M23" t="s">
        <v>9</v>
      </c>
      <c r="N23" s="4">
        <f>SUM(N8:N22)</f>
        <v>12.772</v>
      </c>
    </row>
    <row r="24" spans="1:14" x14ac:dyDescent="0.25">
      <c r="M24" t="s">
        <v>10</v>
      </c>
      <c r="N24">
        <v>67.2</v>
      </c>
    </row>
    <row r="25" spans="1:14" x14ac:dyDescent="0.25">
      <c r="M25" t="s">
        <v>12</v>
      </c>
      <c r="N25">
        <v>64.3</v>
      </c>
    </row>
    <row r="26" spans="1:14" x14ac:dyDescent="0.25">
      <c r="M26" t="s">
        <v>11</v>
      </c>
      <c r="N26">
        <v>0.18</v>
      </c>
    </row>
    <row r="29" spans="1:14" x14ac:dyDescent="0.25">
      <c r="A29" s="6"/>
      <c r="B29" s="26" t="s">
        <v>15</v>
      </c>
      <c r="C29" s="26"/>
      <c r="D29" s="26"/>
      <c r="E29" s="26"/>
      <c r="F29" s="26"/>
      <c r="I29" s="6"/>
      <c r="J29" s="26" t="s">
        <v>17</v>
      </c>
      <c r="K29" s="26"/>
      <c r="L29" s="26"/>
      <c r="M29" s="26"/>
      <c r="N29" s="26"/>
    </row>
    <row r="30" spans="1:14" x14ac:dyDescent="0.25">
      <c r="A30" s="6"/>
      <c r="B30" s="26" t="s">
        <v>16</v>
      </c>
      <c r="C30" s="26"/>
      <c r="D30" s="26"/>
      <c r="E30" s="26"/>
      <c r="F30" s="26"/>
      <c r="I30" s="6"/>
      <c r="J30" s="26" t="s">
        <v>18</v>
      </c>
      <c r="K30" s="26"/>
      <c r="L30" s="26"/>
      <c r="M30" s="26"/>
      <c r="N30" s="26"/>
    </row>
    <row r="31" spans="1:14" x14ac:dyDescent="0.25">
      <c r="A31" s="6"/>
      <c r="B31" s="7"/>
      <c r="C31" s="7" t="s">
        <v>33</v>
      </c>
      <c r="D31" s="7"/>
      <c r="E31" s="7"/>
      <c r="F31" s="7"/>
      <c r="I31" s="6"/>
      <c r="J31" s="7"/>
      <c r="K31" s="7" t="s">
        <v>6</v>
      </c>
      <c r="L31" s="7"/>
      <c r="M31" s="7"/>
      <c r="N31" s="7">
        <v>772.54899999999998</v>
      </c>
    </row>
    <row r="32" spans="1:14" ht="45" x14ac:dyDescent="0.25">
      <c r="A32" s="2" t="s">
        <v>0</v>
      </c>
      <c r="B32" s="2" t="s">
        <v>1</v>
      </c>
      <c r="C32" s="2" t="s">
        <v>2</v>
      </c>
      <c r="D32" s="2" t="s">
        <v>4</v>
      </c>
      <c r="E32" s="2" t="s">
        <v>3</v>
      </c>
      <c r="F32" s="2" t="s">
        <v>5</v>
      </c>
      <c r="I32" s="2" t="s">
        <v>0</v>
      </c>
      <c r="J32" s="2" t="s">
        <v>1</v>
      </c>
      <c r="K32" s="2" t="s">
        <v>2</v>
      </c>
      <c r="L32" s="2" t="s">
        <v>4</v>
      </c>
      <c r="M32" s="2" t="s">
        <v>3</v>
      </c>
      <c r="N32" s="2" t="s">
        <v>5</v>
      </c>
    </row>
    <row r="33" spans="1:14" x14ac:dyDescent="0.25">
      <c r="A33" s="2">
        <v>2</v>
      </c>
      <c r="B33" s="2">
        <v>0.5</v>
      </c>
      <c r="C33" s="2">
        <v>0.8</v>
      </c>
      <c r="D33" s="2">
        <f>(0+B33)/2</f>
        <v>0.25</v>
      </c>
      <c r="E33" s="3">
        <f>(A33-0)*D33</f>
        <v>0.5</v>
      </c>
      <c r="F33" s="4">
        <f t="shared" ref="F33:F46" si="6">C33*E33</f>
        <v>0.4</v>
      </c>
      <c r="I33" s="2">
        <v>3</v>
      </c>
      <c r="J33" s="2">
        <v>0</v>
      </c>
      <c r="K33" s="2">
        <v>0</v>
      </c>
      <c r="L33" s="2">
        <f>(0+J33)/2</f>
        <v>0</v>
      </c>
      <c r="M33" s="3">
        <f>(I33-0)*L33</f>
        <v>0</v>
      </c>
      <c r="N33" s="4">
        <f t="shared" ref="N33:N42" si="7">K33*M33</f>
        <v>0</v>
      </c>
    </row>
    <row r="34" spans="1:14" x14ac:dyDescent="0.25">
      <c r="A34" s="2">
        <v>6</v>
      </c>
      <c r="B34" s="2">
        <v>0.5</v>
      </c>
      <c r="C34" s="2">
        <v>1.3</v>
      </c>
      <c r="D34" s="2">
        <f>(B33+B34)/2</f>
        <v>0.5</v>
      </c>
      <c r="E34" s="3">
        <f>(A34-A33)*D34</f>
        <v>2</v>
      </c>
      <c r="F34" s="4">
        <f t="shared" si="6"/>
        <v>2.6</v>
      </c>
      <c r="I34" s="2">
        <v>7</v>
      </c>
      <c r="J34" s="2">
        <v>1.6</v>
      </c>
      <c r="K34" s="2">
        <v>0</v>
      </c>
      <c r="L34" s="2">
        <f>(J33+J34)/2</f>
        <v>0.8</v>
      </c>
      <c r="M34" s="3">
        <f>(I34-I33)*L34</f>
        <v>3.2</v>
      </c>
      <c r="N34" s="4">
        <f t="shared" si="7"/>
        <v>0</v>
      </c>
    </row>
    <row r="35" spans="1:14" x14ac:dyDescent="0.25">
      <c r="A35" s="6">
        <v>10</v>
      </c>
      <c r="B35" s="6">
        <v>0.76</v>
      </c>
      <c r="C35" s="6">
        <v>1.7</v>
      </c>
      <c r="D35" s="2">
        <f>(B34+B35)/2</f>
        <v>0.63</v>
      </c>
      <c r="E35" s="3">
        <f t="shared" ref="E35:E46" si="8">(A35-A34)*D35</f>
        <v>2.52</v>
      </c>
      <c r="F35" s="4">
        <f t="shared" si="6"/>
        <v>4.2839999999999998</v>
      </c>
      <c r="I35" s="6">
        <v>10</v>
      </c>
      <c r="J35" s="6">
        <v>2.2799999999999998</v>
      </c>
      <c r="K35" s="6">
        <v>0</v>
      </c>
      <c r="L35" s="2">
        <f>(J34+J35)/2</f>
        <v>1.94</v>
      </c>
      <c r="M35" s="3">
        <f t="shared" ref="M35:M42" si="9">(I35-I34)*L35</f>
        <v>5.82</v>
      </c>
      <c r="N35" s="4">
        <f t="shared" si="7"/>
        <v>0</v>
      </c>
    </row>
    <row r="36" spans="1:14" x14ac:dyDescent="0.25">
      <c r="A36" s="6">
        <v>14</v>
      </c>
      <c r="B36" s="6">
        <v>1</v>
      </c>
      <c r="C36" s="6">
        <v>1.6</v>
      </c>
      <c r="D36" s="2">
        <f t="shared" ref="D36:D46" si="10">(B35+B36)/2</f>
        <v>0.88</v>
      </c>
      <c r="E36" s="3">
        <f t="shared" si="8"/>
        <v>3.52</v>
      </c>
      <c r="F36" s="4">
        <f t="shared" si="6"/>
        <v>5.6320000000000006</v>
      </c>
      <c r="I36" s="6">
        <v>13</v>
      </c>
      <c r="J36" s="6">
        <v>2.12</v>
      </c>
      <c r="K36" s="6">
        <v>0.2</v>
      </c>
      <c r="L36" s="2">
        <f t="shared" ref="L36:L42" si="11">(J35+J36)/2</f>
        <v>2.2000000000000002</v>
      </c>
      <c r="M36" s="3">
        <f t="shared" si="9"/>
        <v>6.6000000000000005</v>
      </c>
      <c r="N36" s="4">
        <f t="shared" si="7"/>
        <v>1.3200000000000003</v>
      </c>
    </row>
    <row r="37" spans="1:14" x14ac:dyDescent="0.25">
      <c r="A37" s="6">
        <v>18</v>
      </c>
      <c r="B37" s="6">
        <v>1.06</v>
      </c>
      <c r="C37" s="6">
        <v>1.7</v>
      </c>
      <c r="D37" s="2">
        <f t="shared" si="10"/>
        <v>1.03</v>
      </c>
      <c r="E37" s="3">
        <f t="shared" si="8"/>
        <v>4.12</v>
      </c>
      <c r="F37" s="4">
        <f t="shared" si="6"/>
        <v>7.0039999999999996</v>
      </c>
      <c r="I37" s="6">
        <v>16</v>
      </c>
      <c r="J37" s="6">
        <v>1.6</v>
      </c>
      <c r="K37" s="6">
        <v>2.2999999999999998</v>
      </c>
      <c r="L37" s="2">
        <f t="shared" si="11"/>
        <v>1.86</v>
      </c>
      <c r="M37" s="3">
        <f t="shared" si="9"/>
        <v>5.58</v>
      </c>
      <c r="N37" s="4">
        <f t="shared" si="7"/>
        <v>12.834</v>
      </c>
    </row>
    <row r="38" spans="1:14" x14ac:dyDescent="0.25">
      <c r="A38" s="6">
        <v>22</v>
      </c>
      <c r="B38" s="6">
        <v>0.82</v>
      </c>
      <c r="C38" s="6">
        <v>1.9</v>
      </c>
      <c r="D38" s="2">
        <f t="shared" si="10"/>
        <v>0.94</v>
      </c>
      <c r="E38" s="3">
        <f t="shared" si="8"/>
        <v>3.76</v>
      </c>
      <c r="F38" s="4">
        <f t="shared" si="6"/>
        <v>7.1439999999999992</v>
      </c>
      <c r="I38" s="6">
        <v>19</v>
      </c>
      <c r="J38" s="6">
        <v>1.5</v>
      </c>
      <c r="K38" s="6">
        <v>1.7</v>
      </c>
      <c r="L38" s="2">
        <f t="shared" si="11"/>
        <v>1.55</v>
      </c>
      <c r="M38" s="3">
        <f t="shared" si="9"/>
        <v>4.6500000000000004</v>
      </c>
      <c r="N38" s="4">
        <f t="shared" si="7"/>
        <v>7.9050000000000002</v>
      </c>
    </row>
    <row r="39" spans="1:14" x14ac:dyDescent="0.25">
      <c r="A39" s="6">
        <v>26</v>
      </c>
      <c r="B39" s="6">
        <v>0.76</v>
      </c>
      <c r="C39" s="6">
        <v>2.1</v>
      </c>
      <c r="D39" s="2">
        <f t="shared" si="10"/>
        <v>0.79</v>
      </c>
      <c r="E39" s="3">
        <f t="shared" si="8"/>
        <v>3.16</v>
      </c>
      <c r="F39" s="4">
        <f t="shared" si="6"/>
        <v>6.636000000000001</v>
      </c>
      <c r="I39" s="6">
        <v>22</v>
      </c>
      <c r="J39" s="6">
        <v>1.5</v>
      </c>
      <c r="K39" s="6">
        <v>2.4</v>
      </c>
      <c r="L39" s="2">
        <f t="shared" si="11"/>
        <v>1.5</v>
      </c>
      <c r="M39" s="3">
        <f t="shared" si="9"/>
        <v>4.5</v>
      </c>
      <c r="N39" s="4">
        <f t="shared" si="7"/>
        <v>10.799999999999999</v>
      </c>
    </row>
    <row r="40" spans="1:14" x14ac:dyDescent="0.25">
      <c r="A40" s="6">
        <v>30</v>
      </c>
      <c r="B40" s="6">
        <v>0.96</v>
      </c>
      <c r="C40" s="6">
        <v>2.5</v>
      </c>
      <c r="D40" s="2">
        <f t="shared" si="10"/>
        <v>0.86</v>
      </c>
      <c r="E40" s="3">
        <f t="shared" si="8"/>
        <v>3.44</v>
      </c>
      <c r="F40" s="4">
        <f t="shared" si="6"/>
        <v>8.6</v>
      </c>
      <c r="I40" s="6">
        <v>25</v>
      </c>
      <c r="J40" s="6">
        <v>1.4</v>
      </c>
      <c r="K40" s="6">
        <v>3.1</v>
      </c>
      <c r="L40" s="2">
        <f t="shared" si="11"/>
        <v>1.45</v>
      </c>
      <c r="M40" s="3">
        <f t="shared" si="9"/>
        <v>4.3499999999999996</v>
      </c>
      <c r="N40" s="4">
        <f t="shared" si="7"/>
        <v>13.484999999999999</v>
      </c>
    </row>
    <row r="41" spans="1:14" x14ac:dyDescent="0.25">
      <c r="A41" s="6">
        <v>34</v>
      </c>
      <c r="B41" s="6">
        <v>0.9</v>
      </c>
      <c r="C41" s="6">
        <v>1.9</v>
      </c>
      <c r="D41" s="2">
        <f t="shared" si="10"/>
        <v>0.92999999999999994</v>
      </c>
      <c r="E41" s="3">
        <f t="shared" si="8"/>
        <v>3.7199999999999998</v>
      </c>
      <c r="F41" s="4">
        <f t="shared" si="6"/>
        <v>7.0679999999999996</v>
      </c>
      <c r="I41" s="6">
        <v>28</v>
      </c>
      <c r="J41" s="6">
        <v>1.1000000000000001</v>
      </c>
      <c r="K41" s="6">
        <v>0.5</v>
      </c>
      <c r="L41" s="2">
        <f t="shared" si="11"/>
        <v>1.25</v>
      </c>
      <c r="M41" s="3">
        <f t="shared" si="9"/>
        <v>3.75</v>
      </c>
      <c r="N41" s="4">
        <f t="shared" si="7"/>
        <v>1.875</v>
      </c>
    </row>
    <row r="42" spans="1:14" x14ac:dyDescent="0.25">
      <c r="A42" s="6">
        <v>38</v>
      </c>
      <c r="B42" s="6">
        <v>1</v>
      </c>
      <c r="C42" s="6">
        <v>1.7</v>
      </c>
      <c r="D42" s="2">
        <f t="shared" si="10"/>
        <v>0.95</v>
      </c>
      <c r="E42" s="3">
        <f t="shared" si="8"/>
        <v>3.8</v>
      </c>
      <c r="F42" s="4">
        <f t="shared" si="6"/>
        <v>6.46</v>
      </c>
      <c r="I42" s="6">
        <v>31</v>
      </c>
      <c r="J42" s="6">
        <v>0.4</v>
      </c>
      <c r="K42" s="6">
        <v>0.4</v>
      </c>
      <c r="L42" s="2">
        <f t="shared" si="11"/>
        <v>0.75</v>
      </c>
      <c r="M42" s="3">
        <f t="shared" si="9"/>
        <v>2.25</v>
      </c>
      <c r="N42" s="4">
        <f t="shared" si="7"/>
        <v>0.9</v>
      </c>
    </row>
    <row r="43" spans="1:14" x14ac:dyDescent="0.25">
      <c r="A43" s="6">
        <v>42</v>
      </c>
      <c r="B43" s="6">
        <v>1.04</v>
      </c>
      <c r="C43" s="6">
        <v>1.4</v>
      </c>
      <c r="D43" s="2">
        <f t="shared" si="10"/>
        <v>1.02</v>
      </c>
      <c r="E43" s="3">
        <f t="shared" si="8"/>
        <v>4.08</v>
      </c>
      <c r="F43" s="4">
        <f t="shared" si="6"/>
        <v>5.7119999999999997</v>
      </c>
      <c r="I43" s="6"/>
      <c r="J43" s="6"/>
      <c r="K43" s="6"/>
      <c r="L43" s="2"/>
      <c r="M43" t="s">
        <v>9</v>
      </c>
      <c r="N43" s="4">
        <f>SUM(N33:N42)</f>
        <v>49.119</v>
      </c>
    </row>
    <row r="44" spans="1:14" x14ac:dyDescent="0.25">
      <c r="A44" s="6">
        <v>46</v>
      </c>
      <c r="B44" s="6">
        <v>1</v>
      </c>
      <c r="C44" s="6">
        <v>0.6</v>
      </c>
      <c r="D44" s="2">
        <f t="shared" si="10"/>
        <v>1.02</v>
      </c>
      <c r="E44" s="3">
        <f t="shared" si="8"/>
        <v>4.08</v>
      </c>
      <c r="F44" s="4">
        <f t="shared" si="6"/>
        <v>2.448</v>
      </c>
      <c r="I44" s="6"/>
      <c r="J44" s="6"/>
      <c r="K44" s="6"/>
      <c r="L44" s="2"/>
      <c r="M44" t="s">
        <v>10</v>
      </c>
      <c r="N44">
        <v>71.400000000000006</v>
      </c>
    </row>
    <row r="45" spans="1:14" x14ac:dyDescent="0.25">
      <c r="A45" s="6">
        <v>50</v>
      </c>
      <c r="B45" s="6">
        <v>0.78</v>
      </c>
      <c r="C45" s="6">
        <v>0.3</v>
      </c>
      <c r="D45" s="2">
        <f t="shared" si="10"/>
        <v>0.89</v>
      </c>
      <c r="E45" s="3">
        <f t="shared" si="8"/>
        <v>3.56</v>
      </c>
      <c r="F45" s="4">
        <f t="shared" si="6"/>
        <v>1.0680000000000001</v>
      </c>
      <c r="I45" s="6"/>
      <c r="J45" s="6"/>
      <c r="K45" s="6"/>
      <c r="L45" s="2"/>
      <c r="M45" t="s">
        <v>12</v>
      </c>
      <c r="N45">
        <v>62.4</v>
      </c>
    </row>
    <row r="46" spans="1:14" x14ac:dyDescent="0.25">
      <c r="A46" s="6">
        <v>54</v>
      </c>
      <c r="B46" s="6">
        <v>0</v>
      </c>
      <c r="C46" s="6">
        <v>0</v>
      </c>
      <c r="D46" s="2">
        <f t="shared" si="10"/>
        <v>0.39</v>
      </c>
      <c r="E46" s="3">
        <f t="shared" si="8"/>
        <v>1.56</v>
      </c>
      <c r="F46" s="4">
        <f t="shared" si="6"/>
        <v>0</v>
      </c>
      <c r="I46" s="6"/>
      <c r="J46" s="6"/>
      <c r="K46" s="6"/>
      <c r="L46" s="2"/>
      <c r="M46" t="s">
        <v>11</v>
      </c>
      <c r="N46">
        <v>0</v>
      </c>
    </row>
    <row r="47" spans="1:14" x14ac:dyDescent="0.25">
      <c r="A47"/>
      <c r="B47"/>
      <c r="C47"/>
      <c r="E47" t="s">
        <v>9</v>
      </c>
      <c r="F47" s="4">
        <f>SUM(F33:F46)</f>
        <v>65.056000000000012</v>
      </c>
      <c r="N47" s="4"/>
    </row>
    <row r="48" spans="1:14" x14ac:dyDescent="0.25">
      <c r="A48"/>
      <c r="B48"/>
      <c r="C48"/>
      <c r="E48" t="s">
        <v>10</v>
      </c>
      <c r="F48">
        <v>69.2</v>
      </c>
    </row>
    <row r="49" spans="1:15" x14ac:dyDescent="0.25">
      <c r="A49"/>
      <c r="B49"/>
      <c r="C49"/>
      <c r="E49" t="s">
        <v>12</v>
      </c>
      <c r="F49">
        <v>63.2</v>
      </c>
    </row>
    <row r="50" spans="1:15" x14ac:dyDescent="0.25">
      <c r="A50"/>
      <c r="B50"/>
      <c r="C50"/>
      <c r="E50" t="s">
        <v>11</v>
      </c>
      <c r="F50">
        <v>0.12</v>
      </c>
    </row>
    <row r="52" spans="1:15" x14ac:dyDescent="0.25">
      <c r="A52" s="6"/>
      <c r="B52" s="26" t="s">
        <v>19</v>
      </c>
      <c r="C52" s="26"/>
      <c r="D52" s="26"/>
      <c r="E52" s="26"/>
      <c r="F52" s="26"/>
      <c r="I52" s="6"/>
      <c r="J52" s="26" t="s">
        <v>21</v>
      </c>
      <c r="K52" s="26"/>
      <c r="L52" s="26"/>
      <c r="M52" s="26"/>
      <c r="N52" s="26"/>
    </row>
    <row r="53" spans="1:15" x14ac:dyDescent="0.25">
      <c r="A53" s="6"/>
      <c r="B53" s="26" t="s">
        <v>20</v>
      </c>
      <c r="C53" s="26"/>
      <c r="D53" s="26"/>
      <c r="E53" s="26"/>
      <c r="F53" s="26"/>
      <c r="I53" s="6"/>
      <c r="J53" s="26" t="s">
        <v>22</v>
      </c>
      <c r="K53" s="26"/>
      <c r="L53" s="26"/>
      <c r="M53" s="26"/>
      <c r="N53" s="26"/>
    </row>
    <row r="54" spans="1:15" x14ac:dyDescent="0.25">
      <c r="A54" s="6"/>
      <c r="B54" s="7"/>
      <c r="C54" s="7" t="s">
        <v>6</v>
      </c>
      <c r="D54" s="7"/>
      <c r="E54" s="7"/>
      <c r="F54" s="7">
        <v>943.60599999999999</v>
      </c>
      <c r="I54" s="6"/>
      <c r="J54" s="7"/>
      <c r="K54" s="7" t="s">
        <v>32</v>
      </c>
      <c r="L54" s="7"/>
      <c r="M54" s="7"/>
      <c r="N54" s="7"/>
      <c r="O54" s="13"/>
    </row>
    <row r="55" spans="1:15" ht="45" x14ac:dyDescent="0.25">
      <c r="A55" s="2" t="s">
        <v>0</v>
      </c>
      <c r="B55" s="2" t="s">
        <v>1</v>
      </c>
      <c r="C55" s="2" t="s">
        <v>2</v>
      </c>
      <c r="D55" s="2" t="s">
        <v>4</v>
      </c>
      <c r="E55" s="2" t="s">
        <v>3</v>
      </c>
      <c r="F55" s="2" t="s">
        <v>5</v>
      </c>
      <c r="I55" s="2" t="s">
        <v>0</v>
      </c>
      <c r="J55" s="2" t="s">
        <v>1</v>
      </c>
      <c r="K55" s="2" t="s">
        <v>2</v>
      </c>
      <c r="L55" s="2" t="s">
        <v>4</v>
      </c>
      <c r="M55" s="2" t="s">
        <v>3</v>
      </c>
      <c r="N55" s="2" t="s">
        <v>5</v>
      </c>
    </row>
    <row r="56" spans="1:15" x14ac:dyDescent="0.25">
      <c r="A56" s="2">
        <v>2</v>
      </c>
      <c r="B56" s="2">
        <v>0.7</v>
      </c>
      <c r="C56" s="2">
        <v>0.7</v>
      </c>
      <c r="D56" s="2">
        <f>(0+B56)/2</f>
        <v>0.35</v>
      </c>
      <c r="E56" s="3">
        <f>(A56-0)*D56</f>
        <v>0.7</v>
      </c>
      <c r="F56" s="4">
        <f t="shared" ref="F56:F66" si="12">C56*E56</f>
        <v>0.48999999999999994</v>
      </c>
      <c r="I56" s="2">
        <v>5</v>
      </c>
      <c r="J56" s="2">
        <v>0</v>
      </c>
      <c r="K56" s="2">
        <v>0</v>
      </c>
      <c r="L56" s="2">
        <f>(0+J56)/2</f>
        <v>0</v>
      </c>
      <c r="M56" s="3">
        <f>(I56-0)*L56</f>
        <v>0</v>
      </c>
      <c r="N56" s="4">
        <f t="shared" ref="N56:N64" si="13">K56*M56</f>
        <v>0</v>
      </c>
    </row>
    <row r="57" spans="1:15" x14ac:dyDescent="0.25">
      <c r="A57" s="2">
        <v>4</v>
      </c>
      <c r="B57" s="2">
        <v>0.75</v>
      </c>
      <c r="C57" s="2">
        <v>2</v>
      </c>
      <c r="D57" s="2">
        <f>(B56+B57)/2</f>
        <v>0.72499999999999998</v>
      </c>
      <c r="E57" s="3">
        <f>(A57-A56)*D57</f>
        <v>1.45</v>
      </c>
      <c r="F57" s="4">
        <f t="shared" si="12"/>
        <v>2.9</v>
      </c>
      <c r="I57" s="2">
        <v>7</v>
      </c>
      <c r="J57" s="2">
        <v>0.74</v>
      </c>
      <c r="K57" s="2">
        <v>0</v>
      </c>
      <c r="L57" s="2">
        <f>(J56+J57)/2</f>
        <v>0.37</v>
      </c>
      <c r="M57" s="3">
        <f>(I57-I56)*L57</f>
        <v>0.74</v>
      </c>
      <c r="N57" s="4">
        <f t="shared" si="13"/>
        <v>0</v>
      </c>
    </row>
    <row r="58" spans="1:15" x14ac:dyDescent="0.25">
      <c r="A58" s="6">
        <v>6</v>
      </c>
      <c r="B58" s="6">
        <v>1.1000000000000001</v>
      </c>
      <c r="C58" s="6">
        <v>1.4</v>
      </c>
      <c r="D58" s="2">
        <f>(B57+B58)/2</f>
        <v>0.92500000000000004</v>
      </c>
      <c r="E58" s="3">
        <f t="shared" ref="E58:E66" si="14">(A58-A57)*D58</f>
        <v>1.85</v>
      </c>
      <c r="F58" s="4">
        <f t="shared" si="12"/>
        <v>2.59</v>
      </c>
      <c r="I58" s="6">
        <v>9</v>
      </c>
      <c r="J58" s="6">
        <v>1.24</v>
      </c>
      <c r="K58" s="2">
        <v>0</v>
      </c>
      <c r="L58" s="2">
        <f>(J57+J58)/2</f>
        <v>0.99</v>
      </c>
      <c r="M58" s="3">
        <f t="shared" ref="M58:M64" si="15">(I58-I57)*L58</f>
        <v>1.98</v>
      </c>
      <c r="N58" s="4">
        <f t="shared" si="13"/>
        <v>0</v>
      </c>
    </row>
    <row r="59" spans="1:15" x14ac:dyDescent="0.25">
      <c r="A59" s="6">
        <v>8</v>
      </c>
      <c r="B59" s="6">
        <v>0.9</v>
      </c>
      <c r="C59" s="6">
        <v>1.4</v>
      </c>
      <c r="D59" s="2">
        <f t="shared" ref="D59:D66" si="16">(B58+B59)/2</f>
        <v>1</v>
      </c>
      <c r="E59" s="3">
        <f t="shared" si="14"/>
        <v>2</v>
      </c>
      <c r="F59" s="4">
        <f t="shared" si="12"/>
        <v>2.8</v>
      </c>
      <c r="I59" s="6">
        <v>11</v>
      </c>
      <c r="J59" s="6">
        <v>1.38</v>
      </c>
      <c r="K59" s="2">
        <v>0</v>
      </c>
      <c r="L59" s="2">
        <f t="shared" ref="L59:L64" si="17">(J58+J59)/2</f>
        <v>1.31</v>
      </c>
      <c r="M59" s="3">
        <f t="shared" si="15"/>
        <v>2.62</v>
      </c>
      <c r="N59" s="4">
        <f t="shared" si="13"/>
        <v>0</v>
      </c>
    </row>
    <row r="60" spans="1:15" x14ac:dyDescent="0.25">
      <c r="A60" s="6">
        <v>10</v>
      </c>
      <c r="B60" s="6">
        <v>0.76</v>
      </c>
      <c r="C60" s="6">
        <v>1.4</v>
      </c>
      <c r="D60" s="2">
        <f t="shared" si="16"/>
        <v>0.83000000000000007</v>
      </c>
      <c r="E60" s="3">
        <f t="shared" si="14"/>
        <v>1.6600000000000001</v>
      </c>
      <c r="F60" s="4">
        <f t="shared" si="12"/>
        <v>2.3239999999999998</v>
      </c>
      <c r="I60" s="6">
        <v>13</v>
      </c>
      <c r="J60" s="6">
        <v>1.36</v>
      </c>
      <c r="K60" s="2">
        <v>0</v>
      </c>
      <c r="L60" s="2">
        <f t="shared" si="17"/>
        <v>1.37</v>
      </c>
      <c r="M60" s="3">
        <f t="shared" si="15"/>
        <v>2.74</v>
      </c>
      <c r="N60" s="4">
        <f t="shared" si="13"/>
        <v>0</v>
      </c>
    </row>
    <row r="61" spans="1:15" x14ac:dyDescent="0.25">
      <c r="A61" s="6">
        <v>12</v>
      </c>
      <c r="B61" s="6">
        <v>0.5</v>
      </c>
      <c r="C61" s="6">
        <v>0.9</v>
      </c>
      <c r="D61" s="2">
        <f t="shared" si="16"/>
        <v>0.63</v>
      </c>
      <c r="E61" s="3">
        <f t="shared" si="14"/>
        <v>1.26</v>
      </c>
      <c r="F61" s="4">
        <f t="shared" si="12"/>
        <v>1.1340000000000001</v>
      </c>
      <c r="I61" s="6">
        <v>15</v>
      </c>
      <c r="J61" s="6">
        <v>1.36</v>
      </c>
      <c r="K61" s="2">
        <v>0</v>
      </c>
      <c r="L61" s="2">
        <f t="shared" si="17"/>
        <v>1.36</v>
      </c>
      <c r="M61" s="3">
        <f t="shared" si="15"/>
        <v>2.72</v>
      </c>
      <c r="N61" s="4">
        <f t="shared" si="13"/>
        <v>0</v>
      </c>
    </row>
    <row r="62" spans="1:15" x14ac:dyDescent="0.25">
      <c r="A62" s="6">
        <v>14</v>
      </c>
      <c r="B62" s="6">
        <v>0.5</v>
      </c>
      <c r="C62" s="6">
        <v>0.7</v>
      </c>
      <c r="D62" s="2">
        <f t="shared" si="16"/>
        <v>0.5</v>
      </c>
      <c r="E62" s="3">
        <f t="shared" si="14"/>
        <v>1</v>
      </c>
      <c r="F62" s="4">
        <f t="shared" si="12"/>
        <v>0.7</v>
      </c>
      <c r="I62" s="6">
        <v>17</v>
      </c>
      <c r="J62" s="6">
        <v>1.32</v>
      </c>
      <c r="K62" s="2">
        <v>0</v>
      </c>
      <c r="L62" s="2">
        <f t="shared" si="17"/>
        <v>1.34</v>
      </c>
      <c r="M62" s="3">
        <f t="shared" si="15"/>
        <v>2.68</v>
      </c>
      <c r="N62" s="4">
        <f t="shared" si="13"/>
        <v>0</v>
      </c>
    </row>
    <row r="63" spans="1:15" x14ac:dyDescent="0.25">
      <c r="A63" s="6">
        <v>16</v>
      </c>
      <c r="B63" s="6">
        <v>0.36</v>
      </c>
      <c r="C63" s="6">
        <v>0.5</v>
      </c>
      <c r="D63" s="2">
        <f t="shared" si="16"/>
        <v>0.43</v>
      </c>
      <c r="E63" s="3">
        <f t="shared" si="14"/>
        <v>0.86</v>
      </c>
      <c r="F63" s="4">
        <f t="shared" si="12"/>
        <v>0.43</v>
      </c>
      <c r="I63" s="6">
        <v>19</v>
      </c>
      <c r="J63" s="6">
        <v>0.52</v>
      </c>
      <c r="K63" s="2">
        <v>0</v>
      </c>
      <c r="L63" s="2">
        <f t="shared" si="17"/>
        <v>0.92</v>
      </c>
      <c r="M63" s="3">
        <f t="shared" si="15"/>
        <v>1.84</v>
      </c>
      <c r="N63" s="4">
        <f t="shared" si="13"/>
        <v>0</v>
      </c>
    </row>
    <row r="64" spans="1:15" x14ac:dyDescent="0.25">
      <c r="A64" s="6">
        <v>18</v>
      </c>
      <c r="B64" s="6">
        <v>0.42</v>
      </c>
      <c r="C64" s="6">
        <v>0</v>
      </c>
      <c r="D64" s="2">
        <f t="shared" si="16"/>
        <v>0.39</v>
      </c>
      <c r="E64" s="3">
        <f t="shared" si="14"/>
        <v>0.78</v>
      </c>
      <c r="F64" s="4">
        <f t="shared" si="12"/>
        <v>0</v>
      </c>
      <c r="I64" s="6">
        <v>20.5</v>
      </c>
      <c r="J64" s="6">
        <v>0</v>
      </c>
      <c r="K64" s="2">
        <v>0</v>
      </c>
      <c r="L64" s="2">
        <f t="shared" si="17"/>
        <v>0.26</v>
      </c>
      <c r="M64" s="3">
        <f t="shared" si="15"/>
        <v>0.39</v>
      </c>
      <c r="N64" s="4">
        <f t="shared" si="13"/>
        <v>0</v>
      </c>
    </row>
    <row r="65" spans="1:14" x14ac:dyDescent="0.25">
      <c r="A65" s="6">
        <v>20</v>
      </c>
      <c r="B65" s="6">
        <v>0.26</v>
      </c>
      <c r="C65" s="6">
        <v>0</v>
      </c>
      <c r="D65" s="2">
        <f t="shared" si="16"/>
        <v>0.33999999999999997</v>
      </c>
      <c r="E65" s="3">
        <f t="shared" si="14"/>
        <v>0.67999999999999994</v>
      </c>
      <c r="F65" s="4">
        <f t="shared" si="12"/>
        <v>0</v>
      </c>
      <c r="I65" s="6"/>
      <c r="J65" s="6"/>
      <c r="K65" s="6"/>
      <c r="L65" s="2"/>
      <c r="M65" t="s">
        <v>9</v>
      </c>
      <c r="N65" s="4">
        <f>SUM(N56:N64)</f>
        <v>0</v>
      </c>
    </row>
    <row r="66" spans="1:14" x14ac:dyDescent="0.25">
      <c r="A66" s="6">
        <v>22</v>
      </c>
      <c r="B66" s="6">
        <v>0</v>
      </c>
      <c r="C66" s="6">
        <v>0</v>
      </c>
      <c r="D66" s="2">
        <f t="shared" si="16"/>
        <v>0.13</v>
      </c>
      <c r="E66" s="3">
        <f t="shared" si="14"/>
        <v>0.26</v>
      </c>
      <c r="F66" s="4">
        <f t="shared" si="12"/>
        <v>0</v>
      </c>
      <c r="I66" s="6"/>
      <c r="J66" s="6"/>
      <c r="K66" s="6"/>
      <c r="L66" s="2"/>
      <c r="M66" t="s">
        <v>10</v>
      </c>
      <c r="N66">
        <v>68.099999999999994</v>
      </c>
    </row>
    <row r="67" spans="1:14" x14ac:dyDescent="0.25">
      <c r="A67"/>
      <c r="B67"/>
      <c r="C67"/>
      <c r="E67" t="s">
        <v>9</v>
      </c>
      <c r="F67" s="4">
        <f>SUM(F56:F66)</f>
        <v>13.367999999999999</v>
      </c>
      <c r="M67" t="s">
        <v>12</v>
      </c>
      <c r="N67">
        <v>66.099999999999994</v>
      </c>
    </row>
    <row r="68" spans="1:14" x14ac:dyDescent="0.25">
      <c r="A68"/>
      <c r="B68"/>
      <c r="C68"/>
      <c r="E68" t="s">
        <v>10</v>
      </c>
      <c r="F68">
        <v>71</v>
      </c>
      <c r="M68" t="s">
        <v>11</v>
      </c>
      <c r="N68">
        <v>48.5</v>
      </c>
    </row>
    <row r="69" spans="1:14" x14ac:dyDescent="0.25">
      <c r="A69"/>
      <c r="B69"/>
      <c r="C69"/>
      <c r="E69" t="s">
        <v>12</v>
      </c>
      <c r="F69">
        <v>62.7</v>
      </c>
    </row>
    <row r="70" spans="1:14" x14ac:dyDescent="0.25">
      <c r="A70"/>
      <c r="B70"/>
      <c r="C70"/>
      <c r="E70" t="s">
        <v>11</v>
      </c>
      <c r="F70">
        <v>0.12</v>
      </c>
    </row>
  </sheetData>
  <mergeCells count="13">
    <mergeCell ref="B53:F53"/>
    <mergeCell ref="J52:N52"/>
    <mergeCell ref="J53:N53"/>
    <mergeCell ref="B29:F29"/>
    <mergeCell ref="B30:F30"/>
    <mergeCell ref="J29:N29"/>
    <mergeCell ref="J30:N30"/>
    <mergeCell ref="B52:F52"/>
    <mergeCell ref="E1:L1"/>
    <mergeCell ref="B3:F3"/>
    <mergeCell ref="B4:F4"/>
    <mergeCell ref="J3:N3"/>
    <mergeCell ref="J4:N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3606-CF0D-4EE7-A0F5-D80DCC974197}">
  <dimension ref="B1:O77"/>
  <sheetViews>
    <sheetView topLeftCell="C1" workbookViewId="0">
      <selection activeCell="G14" sqref="G14"/>
    </sheetView>
  </sheetViews>
  <sheetFormatPr defaultRowHeight="15" x14ac:dyDescent="0.25"/>
  <cols>
    <col min="1" max="1" width="9.140625" style="8"/>
    <col min="2" max="2" width="14.7109375" style="8" customWidth="1"/>
    <col min="3" max="3" width="10.42578125" style="8" customWidth="1"/>
    <col min="4" max="5" width="14.140625" style="8" customWidth="1"/>
    <col min="6" max="6" width="13.7109375" style="8" customWidth="1"/>
    <col min="7" max="7" width="18" style="8" customWidth="1"/>
    <col min="8" max="8" width="18" style="9" customWidth="1"/>
    <col min="9" max="9" width="12.85546875" style="8" customWidth="1"/>
    <col min="10" max="10" width="10.85546875" style="8" customWidth="1"/>
    <col min="11" max="12" width="9.140625" style="8"/>
    <col min="13" max="13" width="9.7109375" style="8" bestFit="1" customWidth="1"/>
    <col min="14" max="16384" width="9.140625" style="8"/>
  </cols>
  <sheetData>
    <row r="1" spans="2:15" s="17" customFormat="1" x14ac:dyDescent="0.25">
      <c r="C1" s="25" t="s">
        <v>41</v>
      </c>
      <c r="D1" s="25"/>
      <c r="E1" s="25"/>
      <c r="F1" s="25"/>
    </row>
    <row r="2" spans="2:15" s="17" customFormat="1" x14ac:dyDescent="0.25">
      <c r="C2" s="25" t="s">
        <v>42</v>
      </c>
      <c r="D2" s="25"/>
      <c r="E2" s="25"/>
      <c r="F2" s="25"/>
      <c r="G2" s="25"/>
      <c r="H2" s="25"/>
    </row>
    <row r="3" spans="2:15" ht="45" x14ac:dyDescent="0.25">
      <c r="B3" s="8" t="s">
        <v>31</v>
      </c>
      <c r="C3" s="8" t="s">
        <v>23</v>
      </c>
      <c r="D3" s="8" t="s">
        <v>10</v>
      </c>
      <c r="E3" s="8" t="s">
        <v>24</v>
      </c>
      <c r="F3" s="8" t="s">
        <v>25</v>
      </c>
      <c r="G3" s="8" t="s">
        <v>11</v>
      </c>
      <c r="H3" s="2" t="s">
        <v>35</v>
      </c>
      <c r="I3" s="2" t="s">
        <v>34</v>
      </c>
      <c r="J3" s="2" t="s">
        <v>37</v>
      </c>
    </row>
    <row r="5" spans="2:15" x14ac:dyDescent="0.25">
      <c r="B5" s="8" t="s">
        <v>26</v>
      </c>
      <c r="C5" s="10">
        <v>0.3888888888888889</v>
      </c>
      <c r="D5" s="8">
        <v>60.6</v>
      </c>
      <c r="E5" s="8">
        <v>60.5</v>
      </c>
      <c r="F5" s="8">
        <v>4</v>
      </c>
      <c r="G5" s="8">
        <v>16.809999999999999</v>
      </c>
      <c r="H5" s="9">
        <v>681.9751</v>
      </c>
      <c r="I5" s="8">
        <v>682.21500000000003</v>
      </c>
      <c r="J5" s="9">
        <f>I5-H5</f>
        <v>0.2399000000000342</v>
      </c>
    </row>
    <row r="6" spans="2:15" x14ac:dyDescent="0.25">
      <c r="B6" s="8" t="s">
        <v>13</v>
      </c>
      <c r="C6" s="10">
        <v>0.40972222222222227</v>
      </c>
      <c r="D6" s="8">
        <v>56</v>
      </c>
      <c r="E6" s="8">
        <v>60.1</v>
      </c>
      <c r="F6" s="8">
        <v>2.1</v>
      </c>
      <c r="G6" s="8">
        <v>18.649999999999999</v>
      </c>
      <c r="H6" s="9">
        <v>713.72400000000005</v>
      </c>
      <c r="I6" s="8">
        <v>714.13099999999997</v>
      </c>
      <c r="J6" s="9">
        <f t="shared" ref="J6:J10" si="0">I6-H6</f>
        <v>0.40699999999992542</v>
      </c>
    </row>
    <row r="7" spans="2:15" x14ac:dyDescent="0.25">
      <c r="B7" s="8" t="s">
        <v>27</v>
      </c>
      <c r="C7" s="10">
        <v>0.4375</v>
      </c>
      <c r="D7" s="8">
        <v>57</v>
      </c>
      <c r="E7" s="8">
        <v>58.6</v>
      </c>
      <c r="F7" s="8">
        <v>2.7</v>
      </c>
      <c r="G7" s="8">
        <v>17.55</v>
      </c>
      <c r="H7" s="9">
        <v>727.48360000000002</v>
      </c>
      <c r="I7" s="8">
        <v>728.21550000000002</v>
      </c>
      <c r="J7" s="9">
        <f t="shared" si="0"/>
        <v>0.731899999999996</v>
      </c>
    </row>
    <row r="8" spans="2:15" x14ac:dyDescent="0.25">
      <c r="B8" s="8" t="s">
        <v>28</v>
      </c>
      <c r="C8" s="10">
        <v>0.4513888888888889</v>
      </c>
      <c r="D8" s="8">
        <v>60</v>
      </c>
      <c r="E8" s="8">
        <v>58.5</v>
      </c>
      <c r="F8" s="8">
        <v>4.8</v>
      </c>
      <c r="G8" s="8">
        <v>22.3</v>
      </c>
      <c r="H8" s="9">
        <v>772.54899999999998</v>
      </c>
      <c r="I8" s="8">
        <v>773.48699999999997</v>
      </c>
      <c r="J8" s="9">
        <f t="shared" si="0"/>
        <v>0.93799999999998818</v>
      </c>
    </row>
    <row r="9" spans="2:15" x14ac:dyDescent="0.25">
      <c r="B9" s="8" t="s">
        <v>29</v>
      </c>
      <c r="C9" s="10">
        <v>0.47222222222222227</v>
      </c>
      <c r="D9" s="8">
        <v>59</v>
      </c>
      <c r="E9" s="8">
        <v>59</v>
      </c>
      <c r="F9" s="8">
        <v>2.8</v>
      </c>
      <c r="G9" s="8">
        <v>5.88</v>
      </c>
      <c r="H9" s="9">
        <v>943.60599999999999</v>
      </c>
      <c r="I9" s="8">
        <v>944.31</v>
      </c>
      <c r="J9" s="9">
        <f t="shared" si="0"/>
        <v>0.70399999999995089</v>
      </c>
    </row>
    <row r="10" spans="2:15" x14ac:dyDescent="0.25">
      <c r="B10" s="8" t="s">
        <v>30</v>
      </c>
      <c r="C10" s="10">
        <v>0.5</v>
      </c>
      <c r="D10" s="8">
        <v>61</v>
      </c>
      <c r="E10" s="8">
        <v>68</v>
      </c>
      <c r="F10" s="8">
        <v>0</v>
      </c>
      <c r="G10" s="8">
        <v>28</v>
      </c>
      <c r="H10" s="9">
        <v>711.60440000000006</v>
      </c>
      <c r="I10" s="8">
        <v>711.87300000000005</v>
      </c>
      <c r="J10" s="9">
        <f t="shared" si="0"/>
        <v>0.26859999999999218</v>
      </c>
      <c r="M10" s="11"/>
    </row>
    <row r="12" spans="2:15" x14ac:dyDescent="0.25">
      <c r="B12" s="16"/>
      <c r="C12" s="26" t="s">
        <v>7</v>
      </c>
      <c r="D12" s="26"/>
      <c r="E12" s="26"/>
      <c r="F12" s="26"/>
      <c r="G12" s="26"/>
      <c r="I12" s="16"/>
      <c r="J12" s="26" t="s">
        <v>13</v>
      </c>
      <c r="K12" s="26"/>
      <c r="L12" s="26"/>
      <c r="M12" s="26"/>
      <c r="N12" s="26"/>
      <c r="O12"/>
    </row>
    <row r="13" spans="2:15" x14ac:dyDescent="0.25">
      <c r="B13" s="16"/>
      <c r="C13" s="26" t="s">
        <v>55</v>
      </c>
      <c r="D13" s="26"/>
      <c r="E13" s="26"/>
      <c r="F13" s="26"/>
      <c r="G13" s="26"/>
      <c r="I13" s="16"/>
      <c r="J13" s="26" t="s">
        <v>56</v>
      </c>
      <c r="K13" s="26"/>
      <c r="L13" s="26"/>
      <c r="M13" s="26"/>
      <c r="N13" s="26"/>
      <c r="O13"/>
    </row>
    <row r="14" spans="2:15" x14ac:dyDescent="0.25">
      <c r="B14" s="16"/>
      <c r="C14" s="7"/>
      <c r="D14" s="7" t="s">
        <v>6</v>
      </c>
      <c r="E14" s="7"/>
      <c r="F14" s="7">
        <v>681.9751</v>
      </c>
      <c r="G14" s="7"/>
      <c r="I14" s="16"/>
      <c r="J14" s="7"/>
      <c r="K14" s="7" t="s">
        <v>36</v>
      </c>
      <c r="L14" s="7"/>
      <c r="M14" s="7"/>
      <c r="N14">
        <v>713.73400000000004</v>
      </c>
      <c r="O14"/>
    </row>
    <row r="15" spans="2:15" ht="45" x14ac:dyDescent="0.25">
      <c r="B15" s="2" t="s">
        <v>0</v>
      </c>
      <c r="C15" s="2" t="s">
        <v>1</v>
      </c>
      <c r="D15" s="2" t="s">
        <v>2</v>
      </c>
      <c r="E15" s="2" t="s">
        <v>4</v>
      </c>
      <c r="F15" s="2" t="s">
        <v>3</v>
      </c>
      <c r="G15" s="2" t="s">
        <v>5</v>
      </c>
      <c r="I15" s="2" t="s">
        <v>0</v>
      </c>
      <c r="J15" s="2" t="s">
        <v>1</v>
      </c>
      <c r="K15" s="2" t="s">
        <v>2</v>
      </c>
      <c r="L15" s="2" t="s">
        <v>4</v>
      </c>
      <c r="M15" s="2" t="s">
        <v>3</v>
      </c>
      <c r="N15" s="2" t="s">
        <v>5</v>
      </c>
      <c r="O15"/>
    </row>
    <row r="16" spans="2:15" x14ac:dyDescent="0.25">
      <c r="B16" s="2">
        <v>1.5</v>
      </c>
      <c r="C16" s="2">
        <f>J5</f>
        <v>0.2399000000000342</v>
      </c>
      <c r="D16" s="2">
        <v>4</v>
      </c>
      <c r="E16" s="2">
        <v>0</v>
      </c>
      <c r="F16" s="2"/>
      <c r="G16" s="2"/>
      <c r="I16" s="2">
        <v>2</v>
      </c>
      <c r="J16" s="2">
        <f>J6</f>
        <v>0.40699999999992542</v>
      </c>
      <c r="K16" s="2">
        <v>2.1</v>
      </c>
      <c r="L16" s="2">
        <v>0</v>
      </c>
      <c r="M16" s="2"/>
      <c r="N16" s="2"/>
      <c r="O16"/>
    </row>
    <row r="17" spans="2:15" x14ac:dyDescent="0.25">
      <c r="B17" s="2">
        <v>2.5</v>
      </c>
      <c r="C17" s="2">
        <f>0.78+J5</f>
        <v>1.0199000000000342</v>
      </c>
      <c r="D17" s="2">
        <v>4</v>
      </c>
      <c r="E17" s="2">
        <f>(C16+C17)/2</f>
        <v>0.62990000000003421</v>
      </c>
      <c r="F17" s="3">
        <f>(B17-B16)*E17</f>
        <v>0.62990000000003421</v>
      </c>
      <c r="G17" s="22">
        <f t="shared" ref="G17:G26" si="1">D17*F17</f>
        <v>2.5196000000001368</v>
      </c>
      <c r="I17" s="2">
        <v>4</v>
      </c>
      <c r="J17" s="2">
        <f>0.38+J6</f>
        <v>0.78699999999992543</v>
      </c>
      <c r="K17" s="2">
        <v>2.1</v>
      </c>
      <c r="L17" s="2">
        <f>(J16+J17)/2</f>
        <v>0.59699999999992537</v>
      </c>
      <c r="M17" s="3">
        <f>(I17-I16)*L17</f>
        <v>1.1939999999998507</v>
      </c>
      <c r="N17" s="22">
        <f t="shared" ref="N17:N31" si="2">K17*M17</f>
        <v>2.5073999999996865</v>
      </c>
      <c r="O17"/>
    </row>
    <row r="18" spans="2:15" x14ac:dyDescent="0.25">
      <c r="B18" s="16">
        <v>3.5</v>
      </c>
      <c r="C18" s="16">
        <f>0.9+J5</f>
        <v>1.1399000000000341</v>
      </c>
      <c r="D18" s="2">
        <v>4</v>
      </c>
      <c r="E18" s="2">
        <f>(C17+C18)/2</f>
        <v>1.0799000000000341</v>
      </c>
      <c r="F18" s="3">
        <f>(B18-B17)*E18</f>
        <v>1.0799000000000341</v>
      </c>
      <c r="G18" s="22">
        <f>D18*F18</f>
        <v>4.3196000000001362</v>
      </c>
      <c r="I18" s="16">
        <v>6</v>
      </c>
      <c r="J18" s="16">
        <f>0.64+J6</f>
        <v>1.0469999999999255</v>
      </c>
      <c r="K18" s="2">
        <v>2.1</v>
      </c>
      <c r="L18" s="2">
        <f>(J17+J18)/2</f>
        <v>0.91699999999992543</v>
      </c>
      <c r="M18" s="3">
        <f t="shared" ref="M18:M31" si="3">(I18-I17)*L18</f>
        <v>1.8339999999998509</v>
      </c>
      <c r="N18" s="22">
        <f t="shared" si="2"/>
        <v>3.8513999999996869</v>
      </c>
      <c r="O18"/>
    </row>
    <row r="19" spans="2:15" x14ac:dyDescent="0.25">
      <c r="B19" s="16">
        <v>4.5</v>
      </c>
      <c r="C19" s="16">
        <f>0.82+J5</f>
        <v>1.059900000000034</v>
      </c>
      <c r="D19" s="2">
        <v>4</v>
      </c>
      <c r="E19" s="2">
        <f t="shared" ref="E19:E26" si="4">(C18+C19)/2</f>
        <v>1.0999000000000341</v>
      </c>
      <c r="F19" s="3">
        <f t="shared" ref="F19:F26" si="5">(B19-B18)*E19</f>
        <v>1.0999000000000341</v>
      </c>
      <c r="G19" s="22">
        <f t="shared" si="1"/>
        <v>4.3996000000001363</v>
      </c>
      <c r="I19" s="16">
        <v>8</v>
      </c>
      <c r="J19" s="16">
        <f>0.58+J6</f>
        <v>0.98699999999992538</v>
      </c>
      <c r="K19" s="2">
        <v>2.1</v>
      </c>
      <c r="L19" s="2">
        <f t="shared" ref="L19:L31" si="6">(J18+J19)/2</f>
        <v>1.0169999999999255</v>
      </c>
      <c r="M19" s="3">
        <f t="shared" si="3"/>
        <v>2.033999999999851</v>
      </c>
      <c r="N19" s="22">
        <f t="shared" si="2"/>
        <v>4.2713999999996872</v>
      </c>
      <c r="O19"/>
    </row>
    <row r="20" spans="2:15" x14ac:dyDescent="0.25">
      <c r="B20" s="16">
        <v>5.5</v>
      </c>
      <c r="C20" s="16">
        <f>1+J5</f>
        <v>1.2399000000000342</v>
      </c>
      <c r="D20" s="2">
        <v>4</v>
      </c>
      <c r="E20" s="2">
        <f t="shared" si="4"/>
        <v>1.1499000000000341</v>
      </c>
      <c r="F20" s="3">
        <f t="shared" si="5"/>
        <v>1.1499000000000341</v>
      </c>
      <c r="G20" s="22">
        <f t="shared" si="1"/>
        <v>4.5996000000001365</v>
      </c>
      <c r="I20" s="16">
        <v>10</v>
      </c>
      <c r="J20" s="16">
        <f>0.4+J6</f>
        <v>0.80699999999992544</v>
      </c>
      <c r="K20" s="2">
        <v>2.1</v>
      </c>
      <c r="L20" s="2">
        <f t="shared" si="6"/>
        <v>0.89699999999992541</v>
      </c>
      <c r="M20" s="3">
        <f t="shared" si="3"/>
        <v>1.7939999999998508</v>
      </c>
      <c r="N20" s="22">
        <f t="shared" si="2"/>
        <v>3.7673999999996868</v>
      </c>
      <c r="O20"/>
    </row>
    <row r="21" spans="2:15" x14ac:dyDescent="0.25">
      <c r="B21" s="16">
        <v>6.5</v>
      </c>
      <c r="C21" s="16">
        <f>1.01+J5</f>
        <v>1.2499000000000342</v>
      </c>
      <c r="D21" s="2">
        <v>4</v>
      </c>
      <c r="E21" s="2">
        <f t="shared" si="4"/>
        <v>1.2449000000000341</v>
      </c>
      <c r="F21" s="3">
        <f t="shared" si="5"/>
        <v>1.2449000000000341</v>
      </c>
      <c r="G21" s="22">
        <f t="shared" si="1"/>
        <v>4.9796000000001364</v>
      </c>
      <c r="I21" s="16">
        <v>12</v>
      </c>
      <c r="J21" s="16">
        <f>0.8+J6</f>
        <v>1.2069999999999255</v>
      </c>
      <c r="K21" s="2">
        <v>2.1</v>
      </c>
      <c r="L21" s="2">
        <f t="shared" si="6"/>
        <v>1.0069999999999255</v>
      </c>
      <c r="M21" s="3">
        <f t="shared" si="3"/>
        <v>2.013999999999851</v>
      </c>
      <c r="N21" s="22">
        <f t="shared" si="2"/>
        <v>4.2293999999996874</v>
      </c>
      <c r="O21"/>
    </row>
    <row r="22" spans="2:15" x14ac:dyDescent="0.25">
      <c r="B22" s="16">
        <v>7.5</v>
      </c>
      <c r="C22" s="16">
        <f>1.22+J5</f>
        <v>1.4599000000000342</v>
      </c>
      <c r="D22" s="2">
        <v>4</v>
      </c>
      <c r="E22" s="2">
        <f t="shared" si="4"/>
        <v>1.3549000000000342</v>
      </c>
      <c r="F22" s="3">
        <f t="shared" si="5"/>
        <v>1.3549000000000342</v>
      </c>
      <c r="G22" s="22">
        <f t="shared" si="1"/>
        <v>5.4196000000001368</v>
      </c>
      <c r="I22" s="16">
        <v>14</v>
      </c>
      <c r="J22" s="16">
        <f>0.7+J6</f>
        <v>1.1069999999999254</v>
      </c>
      <c r="K22" s="2">
        <v>2.1</v>
      </c>
      <c r="L22" s="2">
        <f t="shared" si="6"/>
        <v>1.1569999999999254</v>
      </c>
      <c r="M22" s="3">
        <f t="shared" si="3"/>
        <v>2.3139999999998508</v>
      </c>
      <c r="N22" s="22">
        <f t="shared" si="2"/>
        <v>4.8593999999996873</v>
      </c>
      <c r="O22"/>
    </row>
    <row r="23" spans="2:15" x14ac:dyDescent="0.25">
      <c r="B23" s="16">
        <v>8.5</v>
      </c>
      <c r="C23" s="16">
        <f>0.98+J5</f>
        <v>1.2199000000000342</v>
      </c>
      <c r="D23" s="2">
        <v>4</v>
      </c>
      <c r="E23" s="2">
        <f t="shared" si="4"/>
        <v>1.3399000000000343</v>
      </c>
      <c r="F23" s="3">
        <f t="shared" si="5"/>
        <v>1.3399000000000343</v>
      </c>
      <c r="G23" s="22">
        <f t="shared" si="1"/>
        <v>5.3596000000001371</v>
      </c>
      <c r="I23" s="16">
        <v>16</v>
      </c>
      <c r="J23" s="16">
        <f>1+J6</f>
        <v>1.4069999999999254</v>
      </c>
      <c r="K23" s="2">
        <v>2.1</v>
      </c>
      <c r="L23" s="2">
        <f t="shared" si="6"/>
        <v>1.2569999999999255</v>
      </c>
      <c r="M23" s="3">
        <f t="shared" si="3"/>
        <v>2.513999999999851</v>
      </c>
      <c r="N23" s="22">
        <f t="shared" si="2"/>
        <v>5.2793999999996872</v>
      </c>
      <c r="O23"/>
    </row>
    <row r="24" spans="2:15" x14ac:dyDescent="0.25">
      <c r="B24" s="16">
        <v>9.5</v>
      </c>
      <c r="C24" s="16">
        <f>0.92+J5</f>
        <v>1.1599000000000341</v>
      </c>
      <c r="D24" s="2">
        <v>4</v>
      </c>
      <c r="E24" s="2">
        <f t="shared" si="4"/>
        <v>1.1899000000000342</v>
      </c>
      <c r="F24" s="3">
        <f t="shared" si="5"/>
        <v>1.1899000000000342</v>
      </c>
      <c r="G24" s="22">
        <f t="shared" si="1"/>
        <v>4.7596000000001366</v>
      </c>
      <c r="I24" s="16">
        <v>18</v>
      </c>
      <c r="J24" s="16">
        <f>2+J6</f>
        <v>2.4069999999999254</v>
      </c>
      <c r="K24" s="2">
        <v>2.1</v>
      </c>
      <c r="L24" s="2">
        <f t="shared" si="6"/>
        <v>1.9069999999999254</v>
      </c>
      <c r="M24" s="3">
        <f t="shared" si="3"/>
        <v>3.8139999999998508</v>
      </c>
      <c r="N24" s="22">
        <f t="shared" si="2"/>
        <v>8.0093999999996868</v>
      </c>
      <c r="O24"/>
    </row>
    <row r="25" spans="2:15" x14ac:dyDescent="0.25">
      <c r="B25" s="16">
        <v>10.5</v>
      </c>
      <c r="C25" s="16">
        <f>0+J5</f>
        <v>0.2399000000000342</v>
      </c>
      <c r="D25" s="2">
        <v>4</v>
      </c>
      <c r="E25" s="2">
        <f t="shared" si="4"/>
        <v>0.69990000000003416</v>
      </c>
      <c r="F25" s="3">
        <f t="shared" si="5"/>
        <v>0.69990000000003416</v>
      </c>
      <c r="G25" s="22">
        <f t="shared" si="1"/>
        <v>2.7996000000001366</v>
      </c>
      <c r="I25" s="16">
        <v>20</v>
      </c>
      <c r="J25" s="16">
        <f>1+J6</f>
        <v>1.4069999999999254</v>
      </c>
      <c r="K25" s="2">
        <v>2.1</v>
      </c>
      <c r="L25" s="2">
        <f t="shared" si="6"/>
        <v>1.9069999999999254</v>
      </c>
      <c r="M25" s="3">
        <f t="shared" si="3"/>
        <v>3.8139999999998508</v>
      </c>
      <c r="N25" s="22">
        <f t="shared" si="2"/>
        <v>8.0093999999996868</v>
      </c>
      <c r="O25"/>
    </row>
    <row r="26" spans="2:15" x14ac:dyDescent="0.25">
      <c r="B26" s="16">
        <v>12</v>
      </c>
      <c r="C26" s="16">
        <f>0+J5</f>
        <v>0.2399000000000342</v>
      </c>
      <c r="D26" s="2">
        <v>4</v>
      </c>
      <c r="E26" s="2">
        <f t="shared" si="4"/>
        <v>0.2399000000000342</v>
      </c>
      <c r="F26" s="3">
        <f t="shared" si="5"/>
        <v>0.3598500000000513</v>
      </c>
      <c r="G26" s="22">
        <f t="shared" si="1"/>
        <v>1.4394000000002052</v>
      </c>
      <c r="I26" s="16">
        <v>22</v>
      </c>
      <c r="J26" s="16">
        <f>1.1+J6</f>
        <v>1.5069999999999255</v>
      </c>
      <c r="K26" s="2">
        <v>2.1</v>
      </c>
      <c r="L26" s="2">
        <f t="shared" si="6"/>
        <v>1.4569999999999255</v>
      </c>
      <c r="M26" s="3">
        <f t="shared" si="3"/>
        <v>2.9139999999998509</v>
      </c>
      <c r="N26" s="22">
        <f t="shared" si="2"/>
        <v>6.1193999999996871</v>
      </c>
      <c r="O26"/>
    </row>
    <row r="27" spans="2:15" x14ac:dyDescent="0.25">
      <c r="B27" s="16"/>
      <c r="C27" s="16"/>
      <c r="D27" s="16"/>
      <c r="E27"/>
      <c r="F27" t="s">
        <v>9</v>
      </c>
      <c r="G27" s="22">
        <f>SUM(G17:G26)</f>
        <v>40.595800000001432</v>
      </c>
      <c r="I27" s="16">
        <v>24</v>
      </c>
      <c r="J27" s="16">
        <f>1+J6</f>
        <v>1.4069999999999254</v>
      </c>
      <c r="K27" s="2">
        <v>2.1</v>
      </c>
      <c r="L27" s="2">
        <f t="shared" si="6"/>
        <v>1.4569999999999255</v>
      </c>
      <c r="M27" s="3">
        <f t="shared" si="3"/>
        <v>2.9139999999998509</v>
      </c>
      <c r="N27" s="22">
        <f t="shared" si="2"/>
        <v>6.1193999999996871</v>
      </c>
      <c r="O27"/>
    </row>
    <row r="28" spans="2:15" x14ac:dyDescent="0.25">
      <c r="B28" s="16"/>
      <c r="C28" s="16"/>
      <c r="D28" s="16"/>
      <c r="E28"/>
      <c r="F28" t="s">
        <v>10</v>
      </c>
      <c r="G28" s="16">
        <f>D5</f>
        <v>60.6</v>
      </c>
      <c r="I28" s="16">
        <v>26</v>
      </c>
      <c r="J28" s="16">
        <f>0.96+J6</f>
        <v>1.3669999999999254</v>
      </c>
      <c r="K28" s="2">
        <v>2.1</v>
      </c>
      <c r="L28" s="2">
        <f t="shared" si="6"/>
        <v>1.3869999999999254</v>
      </c>
      <c r="M28" s="3">
        <f t="shared" si="3"/>
        <v>2.7739999999998508</v>
      </c>
      <c r="N28" s="22">
        <f t="shared" si="2"/>
        <v>5.8253999999996866</v>
      </c>
      <c r="O28"/>
    </row>
    <row r="29" spans="2:15" x14ac:dyDescent="0.25">
      <c r="B29" s="16"/>
      <c r="C29" s="16"/>
      <c r="D29" s="16"/>
      <c r="E29"/>
      <c r="F29" t="s">
        <v>12</v>
      </c>
      <c r="G29" s="16">
        <f>E5</f>
        <v>60.5</v>
      </c>
      <c r="I29" s="16">
        <v>28</v>
      </c>
      <c r="J29" s="16">
        <f>0.6+J6</f>
        <v>1.0069999999999255</v>
      </c>
      <c r="K29" s="2">
        <v>2.1</v>
      </c>
      <c r="L29" s="2">
        <f t="shared" si="6"/>
        <v>1.1869999999999254</v>
      </c>
      <c r="M29" s="3">
        <f t="shared" si="3"/>
        <v>2.3739999999998509</v>
      </c>
      <c r="N29" s="22">
        <f t="shared" si="2"/>
        <v>4.9853999999996867</v>
      </c>
      <c r="O29"/>
    </row>
    <row r="30" spans="2:15" x14ac:dyDescent="0.25">
      <c r="B30" s="16"/>
      <c r="C30" s="16"/>
      <c r="D30" s="16"/>
      <c r="E30"/>
      <c r="F30" t="s">
        <v>11</v>
      </c>
      <c r="G30" s="16">
        <f>G5</f>
        <v>16.809999999999999</v>
      </c>
      <c r="I30" s="16">
        <v>30</v>
      </c>
      <c r="J30" s="16">
        <f>0.3+J6</f>
        <v>0.70699999999992547</v>
      </c>
      <c r="K30" s="2">
        <v>2.1</v>
      </c>
      <c r="L30" s="2">
        <f t="shared" si="6"/>
        <v>0.85699999999992549</v>
      </c>
      <c r="M30" s="3">
        <f t="shared" si="3"/>
        <v>1.713999999999851</v>
      </c>
      <c r="N30" s="22">
        <f t="shared" si="2"/>
        <v>3.5993999999996871</v>
      </c>
      <c r="O30"/>
    </row>
    <row r="31" spans="2:15" x14ac:dyDescent="0.25">
      <c r="I31" s="16">
        <v>31</v>
      </c>
      <c r="J31" s="16">
        <f>0+J6</f>
        <v>0.40699999999992542</v>
      </c>
      <c r="K31" s="2">
        <v>2.1</v>
      </c>
      <c r="L31" s="2">
        <f t="shared" si="6"/>
        <v>0.55699999999992544</v>
      </c>
      <c r="M31" s="3">
        <f t="shared" si="3"/>
        <v>0.55699999999992544</v>
      </c>
      <c r="N31" s="22">
        <f t="shared" si="2"/>
        <v>1.1696999999998434</v>
      </c>
      <c r="O31"/>
    </row>
    <row r="32" spans="2:15" x14ac:dyDescent="0.25">
      <c r="I32"/>
      <c r="J32"/>
      <c r="K32"/>
      <c r="L32"/>
      <c r="M32" t="s">
        <v>9</v>
      </c>
      <c r="N32" s="22">
        <f>SUM(N17:N31)</f>
        <v>72.603299999995471</v>
      </c>
      <c r="O32"/>
    </row>
    <row r="33" spans="2:15" x14ac:dyDescent="0.25">
      <c r="I33"/>
      <c r="J33"/>
      <c r="K33"/>
      <c r="L33"/>
      <c r="M33" t="s">
        <v>10</v>
      </c>
      <c r="N33" s="16">
        <v>56</v>
      </c>
      <c r="O33"/>
    </row>
    <row r="34" spans="2:15" x14ac:dyDescent="0.25">
      <c r="I34"/>
      <c r="J34"/>
      <c r="K34"/>
      <c r="L34"/>
      <c r="M34" t="s">
        <v>12</v>
      </c>
      <c r="N34" s="16">
        <v>60.1</v>
      </c>
      <c r="O34"/>
    </row>
    <row r="35" spans="2:15" x14ac:dyDescent="0.25">
      <c r="I35"/>
      <c r="J35"/>
      <c r="K35"/>
      <c r="L35"/>
      <c r="M35" t="s">
        <v>11</v>
      </c>
      <c r="N35" s="16">
        <v>18.649999999999999</v>
      </c>
      <c r="O35"/>
    </row>
    <row r="36" spans="2:15" x14ac:dyDescent="0.25">
      <c r="B36" s="16"/>
      <c r="C36" s="26" t="s">
        <v>15</v>
      </c>
      <c r="D36" s="26"/>
      <c r="E36" s="26"/>
      <c r="F36" s="26"/>
      <c r="G36" s="26"/>
    </row>
    <row r="37" spans="2:15" x14ac:dyDescent="0.25">
      <c r="B37" s="16"/>
      <c r="C37" s="26" t="s">
        <v>58</v>
      </c>
      <c r="D37" s="26"/>
      <c r="E37" s="26"/>
      <c r="F37" s="26"/>
      <c r="G37" s="26"/>
    </row>
    <row r="38" spans="2:15" x14ac:dyDescent="0.25">
      <c r="B38" s="16"/>
      <c r="C38" s="7"/>
      <c r="D38" s="7" t="s">
        <v>33</v>
      </c>
      <c r="E38" s="7"/>
      <c r="F38" s="7"/>
      <c r="G38" s="7"/>
      <c r="I38" s="16"/>
      <c r="J38" s="26" t="s">
        <v>17</v>
      </c>
      <c r="K38" s="26"/>
      <c r="L38" s="26"/>
      <c r="M38" s="26"/>
      <c r="N38" s="26"/>
    </row>
    <row r="39" spans="2:15" ht="30" x14ac:dyDescent="0.25">
      <c r="B39" s="2" t="s">
        <v>0</v>
      </c>
      <c r="C39" s="2" t="s">
        <v>1</v>
      </c>
      <c r="D39" s="2" t="s">
        <v>2</v>
      </c>
      <c r="E39" s="2" t="s">
        <v>4</v>
      </c>
      <c r="F39" s="2" t="s">
        <v>3</v>
      </c>
      <c r="G39" s="2" t="s">
        <v>5</v>
      </c>
      <c r="I39" s="16"/>
      <c r="J39" s="26" t="s">
        <v>57</v>
      </c>
      <c r="K39" s="26"/>
      <c r="L39" s="26"/>
      <c r="M39" s="26"/>
      <c r="N39" s="26"/>
    </row>
    <row r="40" spans="2:15" x14ac:dyDescent="0.25">
      <c r="B40" s="2">
        <v>2</v>
      </c>
      <c r="C40" s="2">
        <f>0.5+J7</f>
        <v>1.231899999999996</v>
      </c>
      <c r="D40" s="2">
        <f>F7</f>
        <v>2.7</v>
      </c>
      <c r="E40" s="2">
        <f>(0+C40)/2</f>
        <v>0.615949999999998</v>
      </c>
      <c r="F40" s="3">
        <f>(B40-0)*E40</f>
        <v>1.231899999999996</v>
      </c>
      <c r="G40" s="22">
        <f t="shared" ref="G40:G53" si="7">D40*F40</f>
        <v>3.3261299999999894</v>
      </c>
      <c r="I40" s="16"/>
      <c r="J40" s="7"/>
      <c r="K40" s="7" t="s">
        <v>6</v>
      </c>
      <c r="L40" s="7"/>
      <c r="M40" s="7"/>
      <c r="N40" s="7">
        <v>772.54899999999998</v>
      </c>
    </row>
    <row r="41" spans="2:15" ht="45" x14ac:dyDescent="0.25">
      <c r="B41" s="2">
        <v>6</v>
      </c>
      <c r="C41" s="2">
        <f>0.5+J7</f>
        <v>1.231899999999996</v>
      </c>
      <c r="D41" s="2">
        <v>2.7</v>
      </c>
      <c r="E41" s="2">
        <f>(C40+C41)/2</f>
        <v>1.231899999999996</v>
      </c>
      <c r="F41" s="3">
        <f>(B41-B40)*E41</f>
        <v>4.927599999999984</v>
      </c>
      <c r="G41" s="22">
        <f t="shared" si="7"/>
        <v>13.304519999999957</v>
      </c>
      <c r="I41" s="2" t="s">
        <v>0</v>
      </c>
      <c r="J41" s="2" t="s">
        <v>1</v>
      </c>
      <c r="K41" s="2" t="s">
        <v>2</v>
      </c>
      <c r="L41" s="2" t="s">
        <v>4</v>
      </c>
      <c r="M41" s="2" t="s">
        <v>3</v>
      </c>
      <c r="N41" s="2" t="s">
        <v>5</v>
      </c>
    </row>
    <row r="42" spans="2:15" x14ac:dyDescent="0.25">
      <c r="B42" s="16">
        <v>10</v>
      </c>
      <c r="C42" s="16">
        <f>0.76+J7</f>
        <v>1.491899999999996</v>
      </c>
      <c r="D42" s="2">
        <v>2.7</v>
      </c>
      <c r="E42" s="2">
        <f>(C41+C42)/2</f>
        <v>1.3618999999999959</v>
      </c>
      <c r="F42" s="3">
        <f t="shared" ref="F42:F53" si="8">(B42-B41)*E42</f>
        <v>5.4475999999999836</v>
      </c>
      <c r="G42" s="22">
        <f t="shared" si="7"/>
        <v>14.708519999999957</v>
      </c>
      <c r="I42" s="2">
        <v>3</v>
      </c>
      <c r="J42" s="2">
        <f>0+J8</f>
        <v>0.93799999999998818</v>
      </c>
      <c r="K42" s="2">
        <f>F8</f>
        <v>4.8</v>
      </c>
      <c r="L42" s="2">
        <f>(0+J42)/2</f>
        <v>0.46899999999999409</v>
      </c>
      <c r="M42" s="3">
        <f>(I42-0)*L42</f>
        <v>1.4069999999999823</v>
      </c>
      <c r="N42" s="22">
        <f t="shared" ref="N42:N51" si="9">K42*M42</f>
        <v>6.7535999999999143</v>
      </c>
    </row>
    <row r="43" spans="2:15" x14ac:dyDescent="0.25">
      <c r="B43" s="16">
        <v>14</v>
      </c>
      <c r="C43" s="16">
        <f>1+J7</f>
        <v>1.731899999999996</v>
      </c>
      <c r="D43" s="2">
        <v>2.7</v>
      </c>
      <c r="E43" s="2">
        <f t="shared" ref="E43:E53" si="10">(C42+C43)/2</f>
        <v>1.6118999999999959</v>
      </c>
      <c r="F43" s="3">
        <f t="shared" si="8"/>
        <v>6.4475999999999836</v>
      </c>
      <c r="G43" s="22">
        <f t="shared" si="7"/>
        <v>17.408519999999957</v>
      </c>
      <c r="I43" s="2">
        <v>7</v>
      </c>
      <c r="J43" s="2">
        <f>1.6+J8</f>
        <v>2.5379999999999883</v>
      </c>
      <c r="K43" s="2">
        <v>4.8</v>
      </c>
      <c r="L43" s="2">
        <f>(J42+J43)/2</f>
        <v>1.7379999999999882</v>
      </c>
      <c r="M43" s="3">
        <f>(I43-I42)*L43</f>
        <v>6.9519999999999529</v>
      </c>
      <c r="N43" s="22">
        <f t="shared" si="9"/>
        <v>33.369599999999771</v>
      </c>
    </row>
    <row r="44" spans="2:15" x14ac:dyDescent="0.25">
      <c r="B44" s="16">
        <v>18</v>
      </c>
      <c r="C44" s="16">
        <f>1.06+J7</f>
        <v>1.7918999999999961</v>
      </c>
      <c r="D44" s="2">
        <v>2.7</v>
      </c>
      <c r="E44" s="2">
        <f t="shared" si="10"/>
        <v>1.761899999999996</v>
      </c>
      <c r="F44" s="3">
        <f t="shared" si="8"/>
        <v>7.0475999999999841</v>
      </c>
      <c r="G44" s="22">
        <f t="shared" si="7"/>
        <v>19.028519999999958</v>
      </c>
      <c r="I44" s="16">
        <v>10</v>
      </c>
      <c r="J44" s="16">
        <f>2.28+J8</f>
        <v>3.217999999999988</v>
      </c>
      <c r="K44" s="2">
        <v>4.8</v>
      </c>
      <c r="L44" s="2">
        <f>(J43+J44)/2</f>
        <v>2.8779999999999881</v>
      </c>
      <c r="M44" s="3">
        <f t="shared" ref="M44:M51" si="11">(I44-I43)*L44</f>
        <v>8.6339999999999648</v>
      </c>
      <c r="N44" s="22">
        <f t="shared" si="9"/>
        <v>41.443199999999827</v>
      </c>
    </row>
    <row r="45" spans="2:15" x14ac:dyDescent="0.25">
      <c r="B45" s="16">
        <v>22</v>
      </c>
      <c r="C45" s="16">
        <f>0.82+J7</f>
        <v>1.5518999999999958</v>
      </c>
      <c r="D45" s="2">
        <v>2.7</v>
      </c>
      <c r="E45" s="2">
        <f t="shared" si="10"/>
        <v>1.6718999999999959</v>
      </c>
      <c r="F45" s="3">
        <f t="shared" si="8"/>
        <v>6.6875999999999838</v>
      </c>
      <c r="G45" s="22">
        <f t="shared" si="7"/>
        <v>18.056519999999956</v>
      </c>
      <c r="I45" s="16">
        <v>13</v>
      </c>
      <c r="J45" s="16">
        <f>2.12+J8</f>
        <v>3.0579999999999883</v>
      </c>
      <c r="K45" s="2">
        <v>4.8</v>
      </c>
      <c r="L45" s="2">
        <f t="shared" ref="L45:L51" si="12">(J44+J45)/2</f>
        <v>3.1379999999999884</v>
      </c>
      <c r="M45" s="3">
        <f t="shared" si="11"/>
        <v>9.413999999999966</v>
      </c>
      <c r="N45" s="22">
        <f t="shared" si="9"/>
        <v>45.187199999999834</v>
      </c>
    </row>
    <row r="46" spans="2:15" x14ac:dyDescent="0.25">
      <c r="B46" s="16">
        <v>26</v>
      </c>
      <c r="C46" s="16">
        <f>0.76+J7</f>
        <v>1.491899999999996</v>
      </c>
      <c r="D46" s="2">
        <v>2.7</v>
      </c>
      <c r="E46" s="2">
        <f t="shared" si="10"/>
        <v>1.521899999999996</v>
      </c>
      <c r="F46" s="3">
        <f t="shared" si="8"/>
        <v>6.0875999999999841</v>
      </c>
      <c r="G46" s="22">
        <f t="shared" si="7"/>
        <v>16.436519999999959</v>
      </c>
      <c r="I46" s="16">
        <v>16</v>
      </c>
      <c r="J46" s="16">
        <f>1.6+J8</f>
        <v>2.5379999999999883</v>
      </c>
      <c r="K46" s="2">
        <v>4.8</v>
      </c>
      <c r="L46" s="2">
        <f t="shared" si="12"/>
        <v>2.7979999999999885</v>
      </c>
      <c r="M46" s="3">
        <f t="shared" si="11"/>
        <v>8.3939999999999664</v>
      </c>
      <c r="N46" s="22">
        <f t="shared" si="9"/>
        <v>40.29119999999984</v>
      </c>
    </row>
    <row r="47" spans="2:15" x14ac:dyDescent="0.25">
      <c r="B47" s="16">
        <v>30</v>
      </c>
      <c r="C47" s="16">
        <f>0.96+J7</f>
        <v>1.691899999999996</v>
      </c>
      <c r="D47" s="2">
        <v>2.7</v>
      </c>
      <c r="E47" s="2">
        <f t="shared" si="10"/>
        <v>1.5918999999999959</v>
      </c>
      <c r="F47" s="3">
        <f t="shared" si="8"/>
        <v>6.3675999999999835</v>
      </c>
      <c r="G47" s="22">
        <f t="shared" si="7"/>
        <v>17.192519999999956</v>
      </c>
      <c r="I47" s="16">
        <v>19</v>
      </c>
      <c r="J47" s="16">
        <f>1.5+J8</f>
        <v>2.4379999999999882</v>
      </c>
      <c r="K47" s="2">
        <v>4.8</v>
      </c>
      <c r="L47" s="2">
        <f t="shared" si="12"/>
        <v>2.487999999999988</v>
      </c>
      <c r="M47" s="3">
        <f t="shared" si="11"/>
        <v>7.463999999999964</v>
      </c>
      <c r="N47" s="22">
        <f t="shared" si="9"/>
        <v>35.827199999999827</v>
      </c>
    </row>
    <row r="48" spans="2:15" x14ac:dyDescent="0.25">
      <c r="B48" s="16">
        <v>34</v>
      </c>
      <c r="C48" s="16">
        <f>0.9+J7</f>
        <v>1.6318999999999959</v>
      </c>
      <c r="D48" s="2">
        <v>2.7</v>
      </c>
      <c r="E48" s="2">
        <f t="shared" si="10"/>
        <v>1.6618999999999959</v>
      </c>
      <c r="F48" s="3">
        <f t="shared" si="8"/>
        <v>6.6475999999999837</v>
      </c>
      <c r="G48" s="22">
        <f t="shared" si="7"/>
        <v>17.948519999999956</v>
      </c>
      <c r="I48" s="16">
        <v>22</v>
      </c>
      <c r="J48" s="16">
        <f>1.5+J8</f>
        <v>2.4379999999999882</v>
      </c>
      <c r="K48" s="2">
        <v>4.8</v>
      </c>
      <c r="L48" s="2">
        <f t="shared" si="12"/>
        <v>2.4379999999999882</v>
      </c>
      <c r="M48" s="3">
        <f t="shared" si="11"/>
        <v>7.3139999999999645</v>
      </c>
      <c r="N48" s="22">
        <f t="shared" si="9"/>
        <v>35.107199999999828</v>
      </c>
    </row>
    <row r="49" spans="2:14" x14ac:dyDescent="0.25">
      <c r="B49" s="16">
        <v>38</v>
      </c>
      <c r="C49" s="16">
        <f>1+J7</f>
        <v>1.731899999999996</v>
      </c>
      <c r="D49" s="2">
        <v>2.7</v>
      </c>
      <c r="E49" s="2">
        <f t="shared" si="10"/>
        <v>1.681899999999996</v>
      </c>
      <c r="F49" s="3">
        <f t="shared" si="8"/>
        <v>6.7275999999999838</v>
      </c>
      <c r="G49" s="22">
        <f t="shared" si="7"/>
        <v>18.164519999999957</v>
      </c>
      <c r="I49" s="16">
        <v>25</v>
      </c>
      <c r="J49" s="16">
        <f>1.4+J8</f>
        <v>2.3379999999999881</v>
      </c>
      <c r="K49" s="2">
        <v>4.8</v>
      </c>
      <c r="L49" s="2">
        <f t="shared" si="12"/>
        <v>2.3879999999999884</v>
      </c>
      <c r="M49" s="3">
        <f t="shared" si="11"/>
        <v>7.1639999999999651</v>
      </c>
      <c r="N49" s="22">
        <f t="shared" si="9"/>
        <v>34.387199999999829</v>
      </c>
    </row>
    <row r="50" spans="2:14" x14ac:dyDescent="0.25">
      <c r="B50" s="16">
        <v>42</v>
      </c>
      <c r="C50" s="16">
        <f>1.04+J7</f>
        <v>1.771899999999996</v>
      </c>
      <c r="D50" s="2">
        <v>2.7</v>
      </c>
      <c r="E50" s="2">
        <f t="shared" si="10"/>
        <v>1.751899999999996</v>
      </c>
      <c r="F50" s="3">
        <f t="shared" si="8"/>
        <v>7.0075999999999841</v>
      </c>
      <c r="G50" s="22">
        <f t="shared" si="7"/>
        <v>18.920519999999957</v>
      </c>
      <c r="I50" s="16">
        <v>28</v>
      </c>
      <c r="J50" s="16">
        <f>1.1+J8</f>
        <v>2.0379999999999883</v>
      </c>
      <c r="K50" s="2">
        <v>4.8</v>
      </c>
      <c r="L50" s="2">
        <f t="shared" si="12"/>
        <v>2.1879999999999882</v>
      </c>
      <c r="M50" s="3">
        <f t="shared" si="11"/>
        <v>6.5639999999999645</v>
      </c>
      <c r="N50" s="22">
        <f t="shared" si="9"/>
        <v>31.507199999999827</v>
      </c>
    </row>
    <row r="51" spans="2:14" x14ac:dyDescent="0.25">
      <c r="B51" s="16">
        <v>46</v>
      </c>
      <c r="C51" s="16">
        <f>1+J7</f>
        <v>1.731899999999996</v>
      </c>
      <c r="D51" s="2">
        <v>2.7</v>
      </c>
      <c r="E51" s="2">
        <f t="shared" si="10"/>
        <v>1.751899999999996</v>
      </c>
      <c r="F51" s="3">
        <f t="shared" si="8"/>
        <v>7.0075999999999841</v>
      </c>
      <c r="G51" s="22">
        <f t="shared" si="7"/>
        <v>18.920519999999957</v>
      </c>
      <c r="I51" s="16">
        <v>31</v>
      </c>
      <c r="J51" s="16">
        <f>0.4+J8</f>
        <v>1.3379999999999881</v>
      </c>
      <c r="K51" s="2">
        <v>4.8</v>
      </c>
      <c r="L51" s="2">
        <f t="shared" si="12"/>
        <v>1.6879999999999882</v>
      </c>
      <c r="M51" s="3">
        <f t="shared" si="11"/>
        <v>5.0639999999999645</v>
      </c>
      <c r="N51" s="22">
        <f t="shared" si="9"/>
        <v>24.307199999999828</v>
      </c>
    </row>
    <row r="52" spans="2:14" x14ac:dyDescent="0.25">
      <c r="B52" s="16">
        <v>50</v>
      </c>
      <c r="C52" s="16">
        <f>0.78+J7</f>
        <v>1.511899999999996</v>
      </c>
      <c r="D52" s="2">
        <v>2.7</v>
      </c>
      <c r="E52" s="2">
        <f t="shared" si="10"/>
        <v>1.6218999999999961</v>
      </c>
      <c r="F52" s="3">
        <f t="shared" si="8"/>
        <v>6.4875999999999845</v>
      </c>
      <c r="G52" s="22">
        <f t="shared" si="7"/>
        <v>17.516519999999961</v>
      </c>
      <c r="I52" s="16"/>
      <c r="J52" s="16"/>
      <c r="K52" s="16"/>
      <c r="L52" s="2"/>
      <c r="M52" t="s">
        <v>9</v>
      </c>
      <c r="N52" s="22">
        <f>SUM(N42:N51)</f>
        <v>328.18079999999838</v>
      </c>
    </row>
    <row r="53" spans="2:14" x14ac:dyDescent="0.25">
      <c r="B53" s="16">
        <v>54</v>
      </c>
      <c r="C53" s="16">
        <f>0+J7</f>
        <v>0.731899999999996</v>
      </c>
      <c r="D53" s="2">
        <v>2.7</v>
      </c>
      <c r="E53" s="2">
        <f t="shared" si="10"/>
        <v>1.1218999999999961</v>
      </c>
      <c r="F53" s="3">
        <f t="shared" si="8"/>
        <v>4.4875999999999845</v>
      </c>
      <c r="G53" s="22">
        <f t="shared" si="7"/>
        <v>12.116519999999959</v>
      </c>
      <c r="I53" s="16"/>
      <c r="J53" s="16"/>
      <c r="K53" s="16"/>
      <c r="L53" s="2"/>
      <c r="M53" t="s">
        <v>10</v>
      </c>
      <c r="N53" s="16">
        <f>D8</f>
        <v>60</v>
      </c>
    </row>
    <row r="54" spans="2:14" x14ac:dyDescent="0.25">
      <c r="B54"/>
      <c r="C54"/>
      <c r="D54"/>
      <c r="E54"/>
      <c r="F54" t="s">
        <v>9</v>
      </c>
      <c r="G54" s="22">
        <f>SUM(G40:G53)</f>
        <v>223.0488899999994</v>
      </c>
      <c r="I54" s="16"/>
      <c r="J54" s="16"/>
      <c r="K54" s="16"/>
      <c r="L54" s="2"/>
      <c r="M54" t="s">
        <v>12</v>
      </c>
      <c r="N54" s="16">
        <f>E8</f>
        <v>58.5</v>
      </c>
    </row>
    <row r="55" spans="2:14" x14ac:dyDescent="0.25">
      <c r="B55"/>
      <c r="C55"/>
      <c r="D55"/>
      <c r="E55"/>
      <c r="F55" t="s">
        <v>10</v>
      </c>
      <c r="G55" s="16">
        <f>D7</f>
        <v>57</v>
      </c>
      <c r="I55" s="16"/>
      <c r="J55" s="16"/>
      <c r="K55" s="16"/>
      <c r="L55" s="2"/>
      <c r="M55" t="s">
        <v>11</v>
      </c>
      <c r="N55" s="16">
        <f>G8</f>
        <v>22.3</v>
      </c>
    </row>
    <row r="56" spans="2:14" x14ac:dyDescent="0.25">
      <c r="B56"/>
      <c r="C56"/>
      <c r="D56"/>
      <c r="E56"/>
      <c r="F56" t="s">
        <v>12</v>
      </c>
      <c r="G56" s="16">
        <f>E7</f>
        <v>58.6</v>
      </c>
    </row>
    <row r="57" spans="2:14" x14ac:dyDescent="0.25">
      <c r="B57"/>
      <c r="C57"/>
      <c r="D57"/>
      <c r="E57"/>
      <c r="F57" t="s">
        <v>11</v>
      </c>
      <c r="G57" s="16">
        <f>G7</f>
        <v>17.55</v>
      </c>
    </row>
    <row r="59" spans="2:14" x14ac:dyDescent="0.25">
      <c r="B59" s="16"/>
      <c r="C59" s="26" t="s">
        <v>19</v>
      </c>
      <c r="D59" s="26"/>
      <c r="E59" s="26"/>
      <c r="F59" s="26"/>
      <c r="G59" s="26"/>
      <c r="I59" s="16"/>
      <c r="J59" s="26" t="s">
        <v>21</v>
      </c>
      <c r="K59" s="26"/>
      <c r="L59" s="26"/>
      <c r="M59" s="26"/>
      <c r="N59" s="26"/>
    </row>
    <row r="60" spans="2:14" x14ac:dyDescent="0.25">
      <c r="B60" s="16"/>
      <c r="C60" s="26" t="s">
        <v>69</v>
      </c>
      <c r="D60" s="26"/>
      <c r="E60" s="26"/>
      <c r="F60" s="26"/>
      <c r="G60" s="26"/>
      <c r="I60" s="16"/>
      <c r="J60" s="26" t="s">
        <v>59</v>
      </c>
      <c r="K60" s="26"/>
      <c r="L60" s="26"/>
      <c r="M60" s="26"/>
      <c r="N60" s="26"/>
    </row>
    <row r="61" spans="2:14" x14ac:dyDescent="0.25">
      <c r="B61" s="16"/>
      <c r="C61" s="7"/>
      <c r="D61" s="7" t="s">
        <v>6</v>
      </c>
      <c r="E61" s="7"/>
      <c r="F61" s="7"/>
      <c r="G61" s="23">
        <v>943.60599999999999</v>
      </c>
      <c r="I61" s="16"/>
      <c r="J61" s="7"/>
      <c r="K61" s="7" t="s">
        <v>32</v>
      </c>
      <c r="L61" s="7"/>
      <c r="M61" s="7"/>
      <c r="N61" s="7"/>
    </row>
    <row r="62" spans="2:14" ht="45" x14ac:dyDescent="0.25">
      <c r="B62" s="2" t="s">
        <v>0</v>
      </c>
      <c r="C62" s="2" t="s">
        <v>1</v>
      </c>
      <c r="D62" s="2" t="s">
        <v>2</v>
      </c>
      <c r="E62" s="2" t="s">
        <v>4</v>
      </c>
      <c r="F62" s="2" t="s">
        <v>3</v>
      </c>
      <c r="G62" s="2" t="s">
        <v>5</v>
      </c>
      <c r="I62" s="2" t="s">
        <v>0</v>
      </c>
      <c r="J62" s="2" t="s">
        <v>1</v>
      </c>
      <c r="K62" s="2" t="s">
        <v>2</v>
      </c>
      <c r="L62" s="2" t="s">
        <v>4</v>
      </c>
      <c r="M62" s="2" t="s">
        <v>3</v>
      </c>
      <c r="N62" s="2" t="s">
        <v>5</v>
      </c>
    </row>
    <row r="63" spans="2:14" x14ac:dyDescent="0.25">
      <c r="B63" s="2">
        <v>2</v>
      </c>
      <c r="C63" s="2">
        <f>0.7+J9</f>
        <v>1.4039999999999508</v>
      </c>
      <c r="D63" s="2">
        <v>2.8</v>
      </c>
      <c r="E63" s="2">
        <f>(0+C63)/2</f>
        <v>0.70199999999997542</v>
      </c>
      <c r="F63" s="3">
        <f>(B63-0)*E63</f>
        <v>1.4039999999999508</v>
      </c>
      <c r="G63" s="22">
        <f t="shared" ref="G63:G73" si="13">D63*F63</f>
        <v>3.9311999999998619</v>
      </c>
      <c r="I63" s="2">
        <v>5</v>
      </c>
      <c r="J63" s="2">
        <f>0+J10</f>
        <v>0.26859999999999218</v>
      </c>
      <c r="K63" s="2">
        <v>0</v>
      </c>
      <c r="L63" s="2">
        <f>(0+J63)/2</f>
        <v>0.13429999999999609</v>
      </c>
      <c r="M63" s="3">
        <f>(I63-0)*L63</f>
        <v>0.67149999999998045</v>
      </c>
      <c r="N63" s="22">
        <f t="shared" ref="N63:N71" si="14">K63*M63</f>
        <v>0</v>
      </c>
    </row>
    <row r="64" spans="2:14" x14ac:dyDescent="0.25">
      <c r="B64" s="2">
        <v>4</v>
      </c>
      <c r="C64" s="2">
        <f>0.75+J9</f>
        <v>1.4539999999999509</v>
      </c>
      <c r="D64" s="2">
        <v>2.8</v>
      </c>
      <c r="E64" s="2">
        <f>(C63+C64)/2</f>
        <v>1.428999999999951</v>
      </c>
      <c r="F64" s="3">
        <f>(B64-B63)*E64</f>
        <v>2.857999999999902</v>
      </c>
      <c r="G64" s="22">
        <f t="shared" si="13"/>
        <v>8.0023999999997244</v>
      </c>
      <c r="I64" s="2">
        <v>7</v>
      </c>
      <c r="J64" s="2">
        <f>0.74+J10</f>
        <v>1.0085999999999922</v>
      </c>
      <c r="K64" s="2">
        <v>0</v>
      </c>
      <c r="L64" s="2">
        <f>(J63+J64)/2</f>
        <v>0.63859999999999217</v>
      </c>
      <c r="M64" s="3">
        <f>(I64-I63)*L64</f>
        <v>1.2771999999999843</v>
      </c>
      <c r="N64" s="22">
        <f t="shared" si="14"/>
        <v>0</v>
      </c>
    </row>
    <row r="65" spans="2:14" x14ac:dyDescent="0.25">
      <c r="B65" s="16">
        <v>6</v>
      </c>
      <c r="C65" s="16">
        <f>1.1+J9</f>
        <v>1.803999999999951</v>
      </c>
      <c r="D65" s="2">
        <v>2.8</v>
      </c>
      <c r="E65" s="2">
        <f>(C64+C65)/2</f>
        <v>1.6289999999999509</v>
      </c>
      <c r="F65" s="3">
        <f t="shared" ref="F65:F73" si="15">(B65-B64)*E65</f>
        <v>3.2579999999999019</v>
      </c>
      <c r="G65" s="22">
        <f t="shared" si="13"/>
        <v>9.1223999999997254</v>
      </c>
      <c r="I65" s="16">
        <v>9</v>
      </c>
      <c r="J65" s="16">
        <f>1.24+J10</f>
        <v>1.5085999999999922</v>
      </c>
      <c r="K65" s="2">
        <v>0</v>
      </c>
      <c r="L65" s="2">
        <f>(J64+J65)/2</f>
        <v>1.2585999999999922</v>
      </c>
      <c r="M65" s="3">
        <f t="shared" ref="M65:M71" si="16">(I65-I64)*L65</f>
        <v>2.5171999999999843</v>
      </c>
      <c r="N65" s="22">
        <f t="shared" si="14"/>
        <v>0</v>
      </c>
    </row>
    <row r="66" spans="2:14" x14ac:dyDescent="0.25">
      <c r="B66" s="16">
        <v>8</v>
      </c>
      <c r="C66" s="16">
        <f>0.9+J9</f>
        <v>1.6039999999999508</v>
      </c>
      <c r="D66" s="2">
        <v>2.8</v>
      </c>
      <c r="E66" s="2">
        <f t="shared" ref="E66:E73" si="17">(C65+C66)/2</f>
        <v>1.7039999999999509</v>
      </c>
      <c r="F66" s="3">
        <f t="shared" si="15"/>
        <v>3.4079999999999018</v>
      </c>
      <c r="G66" s="22">
        <f t="shared" si="13"/>
        <v>9.5423999999997235</v>
      </c>
      <c r="I66" s="16">
        <v>11</v>
      </c>
      <c r="J66" s="16">
        <f>1.38+J10</f>
        <v>1.6485999999999921</v>
      </c>
      <c r="K66" s="2">
        <v>0</v>
      </c>
      <c r="L66" s="2">
        <f t="shared" ref="L66:L71" si="18">(J65+J66)/2</f>
        <v>1.5785999999999922</v>
      </c>
      <c r="M66" s="3">
        <f t="shared" si="16"/>
        <v>3.1571999999999845</v>
      </c>
      <c r="N66" s="22">
        <f t="shared" si="14"/>
        <v>0</v>
      </c>
    </row>
    <row r="67" spans="2:14" x14ac:dyDescent="0.25">
      <c r="B67" s="16">
        <v>10</v>
      </c>
      <c r="C67" s="16">
        <f>0.76+J9</f>
        <v>1.4639999999999509</v>
      </c>
      <c r="D67" s="2">
        <v>2.8</v>
      </c>
      <c r="E67" s="2">
        <f t="shared" si="17"/>
        <v>1.533999999999951</v>
      </c>
      <c r="F67" s="3">
        <f t="shared" si="15"/>
        <v>3.0679999999999019</v>
      </c>
      <c r="G67" s="22">
        <f t="shared" si="13"/>
        <v>8.5903999999997254</v>
      </c>
      <c r="I67" s="16">
        <v>13</v>
      </c>
      <c r="J67" s="16">
        <f>1.36+J10</f>
        <v>1.6285999999999923</v>
      </c>
      <c r="K67" s="2">
        <v>0</v>
      </c>
      <c r="L67" s="2">
        <f t="shared" si="18"/>
        <v>1.6385999999999923</v>
      </c>
      <c r="M67" s="3">
        <f t="shared" si="16"/>
        <v>3.2771999999999846</v>
      </c>
      <c r="N67" s="22">
        <f t="shared" si="14"/>
        <v>0</v>
      </c>
    </row>
    <row r="68" spans="2:14" x14ac:dyDescent="0.25">
      <c r="B68" s="16">
        <v>12</v>
      </c>
      <c r="C68" s="16">
        <f>0.5+J9</f>
        <v>1.2039999999999509</v>
      </c>
      <c r="D68" s="2">
        <v>2.8</v>
      </c>
      <c r="E68" s="2">
        <f t="shared" si="17"/>
        <v>1.3339999999999508</v>
      </c>
      <c r="F68" s="3">
        <f t="shared" si="15"/>
        <v>2.6679999999999016</v>
      </c>
      <c r="G68" s="22">
        <f t="shared" si="13"/>
        <v>7.4703999999997235</v>
      </c>
      <c r="I68" s="16">
        <v>15</v>
      </c>
      <c r="J68" s="16">
        <f>1.36+J10</f>
        <v>1.6285999999999923</v>
      </c>
      <c r="K68" s="2">
        <v>0</v>
      </c>
      <c r="L68" s="2">
        <f t="shared" si="18"/>
        <v>1.6285999999999923</v>
      </c>
      <c r="M68" s="3">
        <f t="shared" si="16"/>
        <v>3.2571999999999846</v>
      </c>
      <c r="N68" s="22">
        <f t="shared" si="14"/>
        <v>0</v>
      </c>
    </row>
    <row r="69" spans="2:14" x14ac:dyDescent="0.25">
      <c r="B69" s="16">
        <v>14</v>
      </c>
      <c r="C69" s="16">
        <f>0.5+J9</f>
        <v>1.2039999999999509</v>
      </c>
      <c r="D69" s="2">
        <v>2.8</v>
      </c>
      <c r="E69" s="2">
        <f t="shared" si="17"/>
        <v>1.2039999999999509</v>
      </c>
      <c r="F69" s="3">
        <f t="shared" si="15"/>
        <v>2.4079999999999018</v>
      </c>
      <c r="G69" s="22">
        <f t="shared" si="13"/>
        <v>6.7423999999997246</v>
      </c>
      <c r="I69" s="16">
        <v>17</v>
      </c>
      <c r="J69" s="16">
        <f>1.32+J10</f>
        <v>1.5885999999999922</v>
      </c>
      <c r="K69" s="2">
        <v>0</v>
      </c>
      <c r="L69" s="2">
        <f t="shared" si="18"/>
        <v>1.6085999999999923</v>
      </c>
      <c r="M69" s="3">
        <f t="shared" si="16"/>
        <v>3.2171999999999845</v>
      </c>
      <c r="N69" s="22">
        <f t="shared" si="14"/>
        <v>0</v>
      </c>
    </row>
    <row r="70" spans="2:14" x14ac:dyDescent="0.25">
      <c r="B70" s="16">
        <v>16</v>
      </c>
      <c r="C70" s="16">
        <f>0.36+J9</f>
        <v>1.0639999999999508</v>
      </c>
      <c r="D70" s="2">
        <v>2.8</v>
      </c>
      <c r="E70" s="2">
        <f t="shared" si="17"/>
        <v>1.1339999999999508</v>
      </c>
      <c r="F70" s="3">
        <f t="shared" si="15"/>
        <v>2.2679999999999017</v>
      </c>
      <c r="G70" s="22">
        <f t="shared" si="13"/>
        <v>6.3503999999997243</v>
      </c>
      <c r="I70" s="16">
        <v>19</v>
      </c>
      <c r="J70" s="16">
        <f>0.52+J10</f>
        <v>0.7885999999999922</v>
      </c>
      <c r="K70" s="2">
        <v>0</v>
      </c>
      <c r="L70" s="2">
        <f t="shared" si="18"/>
        <v>1.1885999999999921</v>
      </c>
      <c r="M70" s="3">
        <f t="shared" si="16"/>
        <v>2.3771999999999842</v>
      </c>
      <c r="N70" s="22">
        <f t="shared" si="14"/>
        <v>0</v>
      </c>
    </row>
    <row r="71" spans="2:14" x14ac:dyDescent="0.25">
      <c r="B71" s="16">
        <v>18</v>
      </c>
      <c r="C71" s="16">
        <f>0.42+J9</f>
        <v>1.1239999999999508</v>
      </c>
      <c r="D71" s="2">
        <v>2.8</v>
      </c>
      <c r="E71" s="2">
        <f t="shared" si="17"/>
        <v>1.0939999999999508</v>
      </c>
      <c r="F71" s="3">
        <f t="shared" si="15"/>
        <v>2.1879999999999016</v>
      </c>
      <c r="G71" s="22">
        <f t="shared" si="13"/>
        <v>6.1263999999997241</v>
      </c>
      <c r="I71" s="16">
        <v>20.5</v>
      </c>
      <c r="J71" s="16">
        <f>0+J10</f>
        <v>0.26859999999999218</v>
      </c>
      <c r="K71" s="2">
        <v>0</v>
      </c>
      <c r="L71" s="2">
        <f t="shared" si="18"/>
        <v>0.52859999999999219</v>
      </c>
      <c r="M71" s="3">
        <f t="shared" si="16"/>
        <v>0.79289999999998828</v>
      </c>
      <c r="N71" s="22">
        <f t="shared" si="14"/>
        <v>0</v>
      </c>
    </row>
    <row r="72" spans="2:14" x14ac:dyDescent="0.25">
      <c r="B72" s="16">
        <v>20</v>
      </c>
      <c r="C72" s="16">
        <f>0.26+J9</f>
        <v>0.9639999999999509</v>
      </c>
      <c r="D72" s="2">
        <v>2.8</v>
      </c>
      <c r="E72" s="2">
        <f t="shared" si="17"/>
        <v>1.0439999999999507</v>
      </c>
      <c r="F72" s="3">
        <f t="shared" si="15"/>
        <v>2.0879999999999015</v>
      </c>
      <c r="G72" s="22">
        <f t="shared" si="13"/>
        <v>5.8463999999997238</v>
      </c>
      <c r="I72" s="16"/>
      <c r="J72" s="16"/>
      <c r="K72" s="16"/>
      <c r="L72" s="2"/>
      <c r="M72" t="s">
        <v>9</v>
      </c>
      <c r="N72" s="22">
        <f>SUM(N63:N71)</f>
        <v>0</v>
      </c>
    </row>
    <row r="73" spans="2:14" x14ac:dyDescent="0.25">
      <c r="B73" s="16">
        <v>22</v>
      </c>
      <c r="C73" s="16">
        <f>0+J9</f>
        <v>0.70399999999995089</v>
      </c>
      <c r="D73" s="2">
        <v>2.8</v>
      </c>
      <c r="E73" s="2">
        <f t="shared" si="17"/>
        <v>0.83399999999995089</v>
      </c>
      <c r="F73" s="3">
        <f t="shared" si="15"/>
        <v>1.6679999999999018</v>
      </c>
      <c r="G73" s="22">
        <f t="shared" si="13"/>
        <v>4.6703999999997245</v>
      </c>
      <c r="I73" s="16"/>
      <c r="J73" s="16"/>
      <c r="K73" s="16"/>
      <c r="L73" s="2"/>
      <c r="M73" t="s">
        <v>10</v>
      </c>
      <c r="N73" s="16">
        <f>D10</f>
        <v>61</v>
      </c>
    </row>
    <row r="74" spans="2:14" x14ac:dyDescent="0.25">
      <c r="B74"/>
      <c r="C74"/>
      <c r="D74"/>
      <c r="E74"/>
      <c r="F74" t="s">
        <v>9</v>
      </c>
      <c r="G74" s="22">
        <f>SUM(G63:G73)</f>
        <v>76.395199999997104</v>
      </c>
      <c r="I74"/>
      <c r="J74"/>
      <c r="K74"/>
      <c r="L74"/>
      <c r="M74" t="s">
        <v>12</v>
      </c>
      <c r="N74" s="16">
        <f>E10</f>
        <v>68</v>
      </c>
    </row>
    <row r="75" spans="2:14" x14ac:dyDescent="0.25">
      <c r="B75"/>
      <c r="C75"/>
      <c r="D75"/>
      <c r="E75"/>
      <c r="F75" t="s">
        <v>10</v>
      </c>
      <c r="G75" s="16">
        <f>D9</f>
        <v>59</v>
      </c>
      <c r="I75"/>
      <c r="J75"/>
      <c r="K75"/>
      <c r="L75"/>
      <c r="M75" t="s">
        <v>11</v>
      </c>
      <c r="N75" s="16">
        <f>G10</f>
        <v>28</v>
      </c>
    </row>
    <row r="76" spans="2:14" x14ac:dyDescent="0.25">
      <c r="B76"/>
      <c r="C76"/>
      <c r="D76"/>
      <c r="E76"/>
      <c r="F76" t="s">
        <v>12</v>
      </c>
      <c r="G76" s="16">
        <f>E9</f>
        <v>59</v>
      </c>
    </row>
    <row r="77" spans="2:14" x14ac:dyDescent="0.25">
      <c r="B77"/>
      <c r="C77"/>
      <c r="D77"/>
      <c r="E77"/>
      <c r="F77" t="s">
        <v>11</v>
      </c>
      <c r="G77" s="16">
        <f>G9</f>
        <v>5.88</v>
      </c>
    </row>
  </sheetData>
  <mergeCells count="14">
    <mergeCell ref="C60:G60"/>
    <mergeCell ref="J59:N59"/>
    <mergeCell ref="J60:N60"/>
    <mergeCell ref="C36:G36"/>
    <mergeCell ref="C37:G37"/>
    <mergeCell ref="J38:N38"/>
    <mergeCell ref="J39:N39"/>
    <mergeCell ref="C59:G59"/>
    <mergeCell ref="C1:F1"/>
    <mergeCell ref="C2:H2"/>
    <mergeCell ref="C12:G12"/>
    <mergeCell ref="C13:G13"/>
    <mergeCell ref="J12:N12"/>
    <mergeCell ref="J13:N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B745-477F-4B50-9340-3CC59A775518}">
  <dimension ref="B1:O78"/>
  <sheetViews>
    <sheetView topLeftCell="A70" workbookViewId="0">
      <selection activeCell="P69" sqref="P69"/>
    </sheetView>
  </sheetViews>
  <sheetFormatPr defaultRowHeight="15" x14ac:dyDescent="0.25"/>
  <cols>
    <col min="1" max="1" width="3.140625" style="12" customWidth="1"/>
    <col min="2" max="2" width="18.85546875" style="12" customWidth="1"/>
    <col min="3" max="3" width="10.42578125" style="12" customWidth="1"/>
    <col min="4" max="5" width="14.140625" style="12" customWidth="1"/>
    <col min="6" max="6" width="13.7109375" style="12" customWidth="1"/>
    <col min="7" max="8" width="18" style="12" customWidth="1"/>
    <col min="9" max="9" width="12.85546875" style="12" customWidth="1"/>
    <col min="10" max="10" width="10.85546875" style="12" customWidth="1"/>
    <col min="11" max="12" width="9.140625" style="12"/>
    <col min="13" max="13" width="9.7109375" style="12" bestFit="1" customWidth="1"/>
    <col min="14" max="16384" width="9.140625" style="12"/>
  </cols>
  <sheetData>
    <row r="1" spans="2:15" s="17" customFormat="1" x14ac:dyDescent="0.25">
      <c r="C1" s="25" t="s">
        <v>44</v>
      </c>
      <c r="D1" s="25"/>
      <c r="E1" s="25"/>
      <c r="F1" s="25"/>
      <c r="G1" s="25"/>
      <c r="H1" s="25"/>
    </row>
    <row r="2" spans="2:15" s="17" customFormat="1" x14ac:dyDescent="0.25">
      <c r="B2" s="25" t="s">
        <v>43</v>
      </c>
      <c r="C2" s="25"/>
      <c r="D2" s="25"/>
      <c r="E2" s="25"/>
      <c r="F2" s="25"/>
      <c r="G2" s="25"/>
      <c r="H2" s="25"/>
      <c r="I2" s="25"/>
    </row>
    <row r="3" spans="2:15" ht="45" x14ac:dyDescent="0.25">
      <c r="B3" s="12" t="s">
        <v>31</v>
      </c>
      <c r="C3" s="12" t="s">
        <v>23</v>
      </c>
      <c r="D3" s="12" t="s">
        <v>10</v>
      </c>
      <c r="E3" s="12" t="s">
        <v>24</v>
      </c>
      <c r="F3" s="12" t="s">
        <v>25</v>
      </c>
      <c r="G3" s="12" t="s">
        <v>11</v>
      </c>
      <c r="H3" s="2" t="s">
        <v>35</v>
      </c>
      <c r="I3" s="2" t="s">
        <v>38</v>
      </c>
      <c r="J3" s="2" t="s">
        <v>37</v>
      </c>
    </row>
    <row r="5" spans="2:15" x14ac:dyDescent="0.25">
      <c r="B5" s="12" t="s">
        <v>51</v>
      </c>
      <c r="C5" s="10">
        <v>0.3923611111111111</v>
      </c>
      <c r="D5" s="12">
        <v>60</v>
      </c>
      <c r="E5" s="12">
        <v>61</v>
      </c>
      <c r="F5" s="12">
        <v>0.6</v>
      </c>
      <c r="G5" s="12">
        <v>0.22</v>
      </c>
      <c r="H5" s="12">
        <v>681.9751</v>
      </c>
      <c r="I5" s="12">
        <v>681.84799999999996</v>
      </c>
      <c r="J5" s="12">
        <f>I5-H5</f>
        <v>-0.12710000000004129</v>
      </c>
    </row>
    <row r="6" spans="2:15" x14ac:dyDescent="0.25">
      <c r="B6" s="12" t="s">
        <v>76</v>
      </c>
      <c r="C6" s="10">
        <v>0.4375</v>
      </c>
      <c r="D6" s="12">
        <v>63</v>
      </c>
      <c r="E6" s="12">
        <v>66</v>
      </c>
      <c r="F6" s="12">
        <v>0.6</v>
      </c>
      <c r="G6" s="12">
        <v>0.43</v>
      </c>
      <c r="H6" s="12">
        <v>713.72400000000005</v>
      </c>
      <c r="I6" s="12">
        <v>713.43179999999995</v>
      </c>
      <c r="J6" s="14">
        <f>I6-H6</f>
        <v>-0.2922000000000935</v>
      </c>
    </row>
    <row r="7" spans="2:15" x14ac:dyDescent="0.25">
      <c r="B7" s="12" t="s">
        <v>77</v>
      </c>
      <c r="C7" s="10">
        <v>0.45833333333333331</v>
      </c>
      <c r="D7" s="12">
        <v>64</v>
      </c>
      <c r="E7" s="12">
        <v>59.5</v>
      </c>
      <c r="F7" s="12">
        <v>1.3</v>
      </c>
      <c r="G7" s="12">
        <v>0.06</v>
      </c>
      <c r="H7" s="12">
        <v>727.48360000000002</v>
      </c>
      <c r="I7" s="12">
        <v>727.49599999999998</v>
      </c>
      <c r="J7" s="14">
        <f>I7-H7</f>
        <v>1.239999999995689E-2</v>
      </c>
    </row>
    <row r="8" spans="2:15" x14ac:dyDescent="0.25">
      <c r="B8" s="24" t="s">
        <v>52</v>
      </c>
      <c r="C8" s="10">
        <v>0.4826388888888889</v>
      </c>
      <c r="D8" s="12">
        <v>66</v>
      </c>
      <c r="E8" s="12">
        <v>60</v>
      </c>
      <c r="F8" s="12">
        <v>2.2999999999999998</v>
      </c>
      <c r="G8" s="12">
        <v>1.95</v>
      </c>
      <c r="H8" s="12">
        <v>772.54899999999998</v>
      </c>
      <c r="I8" s="12">
        <v>772.6454</v>
      </c>
      <c r="J8" s="14">
        <f t="shared" ref="J8:J10" si="0">I8-H8</f>
        <v>9.6400000000016917E-2</v>
      </c>
    </row>
    <row r="9" spans="2:15" x14ac:dyDescent="0.25">
      <c r="B9" s="24" t="s">
        <v>54</v>
      </c>
      <c r="C9" s="10">
        <v>0.52777777777777779</v>
      </c>
      <c r="D9" s="12">
        <v>68</v>
      </c>
      <c r="E9" s="12">
        <v>69.099999999999994</v>
      </c>
      <c r="F9" s="12">
        <v>1.7</v>
      </c>
      <c r="G9" s="12">
        <v>4.28</v>
      </c>
      <c r="H9" s="12">
        <v>943.60599999999999</v>
      </c>
      <c r="I9" s="12">
        <v>943.75300000000004</v>
      </c>
      <c r="J9" s="14">
        <f t="shared" si="0"/>
        <v>0.1470000000000482</v>
      </c>
    </row>
    <row r="10" spans="2:15" x14ac:dyDescent="0.25">
      <c r="B10" s="24" t="s">
        <v>50</v>
      </c>
      <c r="C10" s="10">
        <v>0.56944444444444442</v>
      </c>
      <c r="D10" s="12">
        <v>72</v>
      </c>
      <c r="E10" s="12">
        <v>68</v>
      </c>
      <c r="F10" s="12">
        <v>0</v>
      </c>
      <c r="G10" s="12">
        <v>1.4</v>
      </c>
      <c r="H10" s="12">
        <v>711.60440000000006</v>
      </c>
      <c r="I10" s="12">
        <v>711.48710000000005</v>
      </c>
      <c r="J10" s="14">
        <f t="shared" si="0"/>
        <v>-0.11730000000000018</v>
      </c>
      <c r="M10" s="11"/>
    </row>
    <row r="12" spans="2:15" s="21" customFormat="1" x14ac:dyDescent="0.25">
      <c r="C12" s="26" t="s">
        <v>7</v>
      </c>
      <c r="D12" s="26"/>
      <c r="E12" s="26"/>
      <c r="F12" s="26"/>
      <c r="G12" s="26"/>
      <c r="J12" s="26" t="s">
        <v>13</v>
      </c>
      <c r="K12" s="26"/>
      <c r="L12" s="26"/>
      <c r="M12" s="26"/>
      <c r="N12" s="26"/>
      <c r="O12"/>
    </row>
    <row r="13" spans="2:15" s="21" customFormat="1" x14ac:dyDescent="0.25">
      <c r="C13" s="26" t="s">
        <v>78</v>
      </c>
      <c r="D13" s="26"/>
      <c r="E13" s="26"/>
      <c r="F13" s="26"/>
      <c r="G13" s="26"/>
      <c r="J13" s="26" t="s">
        <v>79</v>
      </c>
      <c r="K13" s="26"/>
      <c r="L13" s="26"/>
      <c r="M13" s="26"/>
      <c r="N13" s="26"/>
      <c r="O13"/>
    </row>
    <row r="14" spans="2:15" s="21" customFormat="1" x14ac:dyDescent="0.25">
      <c r="C14" s="7"/>
      <c r="D14" s="7" t="s">
        <v>6</v>
      </c>
      <c r="E14" s="7"/>
      <c r="F14" s="7">
        <v>681.9751</v>
      </c>
      <c r="G14" s="7"/>
      <c r="J14" s="7"/>
      <c r="K14" s="7" t="s">
        <v>36</v>
      </c>
      <c r="L14" s="7"/>
      <c r="M14" s="7"/>
      <c r="N14">
        <v>713.73400000000004</v>
      </c>
      <c r="O14"/>
    </row>
    <row r="15" spans="2:15" s="21" customFormat="1" ht="45" x14ac:dyDescent="0.25">
      <c r="B15" s="2" t="s">
        <v>0</v>
      </c>
      <c r="C15" s="2" t="s">
        <v>1</v>
      </c>
      <c r="D15" s="2" t="s">
        <v>2</v>
      </c>
      <c r="E15" s="2" t="s">
        <v>4</v>
      </c>
      <c r="F15" s="2" t="s">
        <v>3</v>
      </c>
      <c r="G15" s="2" t="s">
        <v>5</v>
      </c>
      <c r="I15" s="2" t="s">
        <v>0</v>
      </c>
      <c r="J15" s="2" t="s">
        <v>1</v>
      </c>
      <c r="K15" s="2" t="s">
        <v>2</v>
      </c>
      <c r="L15" s="2" t="s">
        <v>4</v>
      </c>
      <c r="M15" s="2" t="s">
        <v>3</v>
      </c>
      <c r="N15" s="2" t="s">
        <v>5</v>
      </c>
      <c r="O15"/>
    </row>
    <row r="16" spans="2:15" s="21" customFormat="1" x14ac:dyDescent="0.25">
      <c r="B16" s="2">
        <v>1.5</v>
      </c>
      <c r="C16" s="2">
        <v>0</v>
      </c>
      <c r="D16" s="2">
        <v>0.6</v>
      </c>
      <c r="E16" s="2">
        <v>0</v>
      </c>
      <c r="F16" s="2"/>
      <c r="G16" s="2"/>
      <c r="I16" s="2">
        <v>2</v>
      </c>
      <c r="J16" s="2">
        <v>0</v>
      </c>
      <c r="K16" s="2">
        <v>0.6</v>
      </c>
      <c r="L16" s="2">
        <v>0</v>
      </c>
      <c r="M16" s="2"/>
      <c r="N16" s="2"/>
      <c r="O16"/>
    </row>
    <row r="17" spans="2:15" s="21" customFormat="1" x14ac:dyDescent="0.25">
      <c r="B17" s="2">
        <v>2.5</v>
      </c>
      <c r="C17" s="2">
        <f>0.78+J5</f>
        <v>0.65289999999995874</v>
      </c>
      <c r="D17" s="2">
        <v>0.6</v>
      </c>
      <c r="E17" s="2">
        <f>(C16+C17)/2</f>
        <v>0.32644999999997937</v>
      </c>
      <c r="F17" s="3">
        <f>(B17-B16)*E17</f>
        <v>0.32644999999997937</v>
      </c>
      <c r="G17" s="22">
        <f t="shared" ref="G17:G26" si="1">D17*F17</f>
        <v>0.19586999999998761</v>
      </c>
      <c r="I17" s="2">
        <v>4</v>
      </c>
      <c r="J17" s="2">
        <f>0.38+J6</f>
        <v>8.7799999999906508E-2</v>
      </c>
      <c r="K17" s="2">
        <v>0.6</v>
      </c>
      <c r="L17" s="2">
        <f>(J16+J17)/2</f>
        <v>4.3899999999953254E-2</v>
      </c>
      <c r="M17" s="3">
        <f>(I17-I16)*L17</f>
        <v>8.7799999999906508E-2</v>
      </c>
      <c r="N17" s="22">
        <f t="shared" ref="N17:N31" si="2">K17*M17</f>
        <v>5.2679999999943904E-2</v>
      </c>
      <c r="O17"/>
    </row>
    <row r="18" spans="2:15" s="21" customFormat="1" x14ac:dyDescent="0.25">
      <c r="B18" s="21">
        <v>3.5</v>
      </c>
      <c r="C18" s="21">
        <f>0.9+J5</f>
        <v>0.77289999999995873</v>
      </c>
      <c r="D18" s="2">
        <v>0.6</v>
      </c>
      <c r="E18" s="2">
        <f>(C17+C18)/2</f>
        <v>0.71289999999995879</v>
      </c>
      <c r="F18" s="3">
        <f>(B18-B17)*E18</f>
        <v>0.71289999999995879</v>
      </c>
      <c r="G18" s="22">
        <f>D18*F18</f>
        <v>0.42773999999997525</v>
      </c>
      <c r="I18" s="21">
        <v>6</v>
      </c>
      <c r="J18" s="21">
        <f>0.64+J6</f>
        <v>0.34779999999990652</v>
      </c>
      <c r="K18" s="2">
        <v>0.6</v>
      </c>
      <c r="L18" s="2">
        <f>(J17+J18)/2</f>
        <v>0.21779999999990651</v>
      </c>
      <c r="M18" s="3">
        <f t="shared" ref="M18:M31" si="3">(I18-I17)*L18</f>
        <v>0.43559999999981303</v>
      </c>
      <c r="N18" s="22">
        <f t="shared" si="2"/>
        <v>0.26135999999988779</v>
      </c>
      <c r="O18"/>
    </row>
    <row r="19" spans="2:15" s="21" customFormat="1" x14ac:dyDescent="0.25">
      <c r="B19" s="21">
        <v>4.5</v>
      </c>
      <c r="C19" s="21">
        <f>0.82+J5</f>
        <v>0.69289999999995866</v>
      </c>
      <c r="D19" s="2">
        <v>0.6</v>
      </c>
      <c r="E19" s="2">
        <f t="shared" ref="E19:E26" si="4">(C18+C19)/2</f>
        <v>0.7328999999999587</v>
      </c>
      <c r="F19" s="3">
        <f t="shared" ref="F19:F26" si="5">(B19-B18)*E19</f>
        <v>0.7328999999999587</v>
      </c>
      <c r="G19" s="22">
        <f t="shared" si="1"/>
        <v>0.43973999999997521</v>
      </c>
      <c r="I19" s="21">
        <v>8</v>
      </c>
      <c r="J19" s="21">
        <f>0.58+J6</f>
        <v>0.28779999999990646</v>
      </c>
      <c r="K19" s="2">
        <v>0.6</v>
      </c>
      <c r="L19" s="2">
        <f t="shared" ref="L19:L31" si="6">(J18+J19)/2</f>
        <v>0.31779999999990649</v>
      </c>
      <c r="M19" s="3">
        <f t="shared" si="3"/>
        <v>0.63559999999981298</v>
      </c>
      <c r="N19" s="22">
        <f t="shared" si="2"/>
        <v>0.38135999999988779</v>
      </c>
      <c r="O19"/>
    </row>
    <row r="20" spans="2:15" s="21" customFormat="1" x14ac:dyDescent="0.25">
      <c r="B20" s="21">
        <v>5.5</v>
      </c>
      <c r="C20" s="21">
        <f>1+J5</f>
        <v>0.87289999999995871</v>
      </c>
      <c r="D20" s="2">
        <v>0.6</v>
      </c>
      <c r="E20" s="2">
        <f t="shared" si="4"/>
        <v>0.78289999999995863</v>
      </c>
      <c r="F20" s="3">
        <f t="shared" si="5"/>
        <v>0.78289999999995863</v>
      </c>
      <c r="G20" s="22">
        <f t="shared" si="1"/>
        <v>0.46973999999997518</v>
      </c>
      <c r="I20" s="21">
        <v>10</v>
      </c>
      <c r="J20" s="21">
        <f>0.4+J6</f>
        <v>0.10779999999990653</v>
      </c>
      <c r="K20" s="2">
        <v>0.6</v>
      </c>
      <c r="L20" s="2">
        <f t="shared" si="6"/>
        <v>0.1977999999999065</v>
      </c>
      <c r="M20" s="3">
        <f t="shared" si="3"/>
        <v>0.39559999999981299</v>
      </c>
      <c r="N20" s="22">
        <f t="shared" si="2"/>
        <v>0.23735999999988777</v>
      </c>
      <c r="O20"/>
    </row>
    <row r="21" spans="2:15" s="21" customFormat="1" x14ac:dyDescent="0.25">
      <c r="B21" s="21">
        <v>6.5</v>
      </c>
      <c r="C21" s="21">
        <f>1.01+J5</f>
        <v>0.88289999999995872</v>
      </c>
      <c r="D21" s="2">
        <v>0.6</v>
      </c>
      <c r="E21" s="2">
        <f t="shared" si="4"/>
        <v>0.87789999999995871</v>
      </c>
      <c r="F21" s="3">
        <f t="shared" si="5"/>
        <v>0.87789999999995871</v>
      </c>
      <c r="G21" s="22">
        <f t="shared" si="1"/>
        <v>0.52673999999997523</v>
      </c>
      <c r="I21" s="21">
        <v>12</v>
      </c>
      <c r="J21" s="21">
        <f>0.8+J6</f>
        <v>0.50779999999990655</v>
      </c>
      <c r="K21" s="2">
        <v>0.6</v>
      </c>
      <c r="L21" s="2">
        <f t="shared" si="6"/>
        <v>0.30779999999990654</v>
      </c>
      <c r="M21" s="3">
        <f t="shared" si="3"/>
        <v>0.61559999999981307</v>
      </c>
      <c r="N21" s="22">
        <f t="shared" si="2"/>
        <v>0.36935999999988783</v>
      </c>
      <c r="O21"/>
    </row>
    <row r="22" spans="2:15" s="21" customFormat="1" x14ac:dyDescent="0.25">
      <c r="B22" s="21">
        <v>7.5</v>
      </c>
      <c r="C22" s="21">
        <f>1.22+J5</f>
        <v>1.0928999999999587</v>
      </c>
      <c r="D22" s="2">
        <v>0.6</v>
      </c>
      <c r="E22" s="2">
        <f t="shared" si="4"/>
        <v>0.9878999999999587</v>
      </c>
      <c r="F22" s="3">
        <f t="shared" si="5"/>
        <v>0.9878999999999587</v>
      </c>
      <c r="G22" s="22">
        <f t="shared" si="1"/>
        <v>0.59273999999997518</v>
      </c>
      <c r="I22" s="21">
        <v>14</v>
      </c>
      <c r="J22" s="21">
        <f>0.7+J6</f>
        <v>0.40779999999990646</v>
      </c>
      <c r="K22" s="2">
        <v>0.6</v>
      </c>
      <c r="L22" s="2">
        <f t="shared" si="6"/>
        <v>0.4577999999999065</v>
      </c>
      <c r="M22" s="3">
        <f t="shared" si="3"/>
        <v>0.91559999999981301</v>
      </c>
      <c r="N22" s="22">
        <f t="shared" si="2"/>
        <v>0.54935999999988783</v>
      </c>
      <c r="O22"/>
    </row>
    <row r="23" spans="2:15" s="21" customFormat="1" x14ac:dyDescent="0.25">
      <c r="B23" s="21">
        <v>8.5</v>
      </c>
      <c r="C23" s="21">
        <f>0.98+J5</f>
        <v>0.85289999999995869</v>
      </c>
      <c r="D23" s="2">
        <v>0.6</v>
      </c>
      <c r="E23" s="2">
        <f t="shared" si="4"/>
        <v>0.97289999999995869</v>
      </c>
      <c r="F23" s="3">
        <f t="shared" si="5"/>
        <v>0.97289999999995869</v>
      </c>
      <c r="G23" s="22">
        <f t="shared" si="1"/>
        <v>0.58373999999997517</v>
      </c>
      <c r="I23" s="21">
        <v>16</v>
      </c>
      <c r="J23" s="21">
        <f>1+J6</f>
        <v>0.7077999999999065</v>
      </c>
      <c r="K23" s="2">
        <v>0.6</v>
      </c>
      <c r="L23" s="2">
        <f t="shared" si="6"/>
        <v>0.55779999999990648</v>
      </c>
      <c r="M23" s="3">
        <f t="shared" si="3"/>
        <v>1.115599999999813</v>
      </c>
      <c r="N23" s="22">
        <f t="shared" si="2"/>
        <v>0.66935999999988771</v>
      </c>
      <c r="O23"/>
    </row>
    <row r="24" spans="2:15" s="21" customFormat="1" x14ac:dyDescent="0.25">
      <c r="B24" s="21">
        <v>9.5</v>
      </c>
      <c r="C24" s="21">
        <f>0.92+J5</f>
        <v>0.79289999999995875</v>
      </c>
      <c r="D24" s="2">
        <v>0.6</v>
      </c>
      <c r="E24" s="2">
        <f t="shared" si="4"/>
        <v>0.82289999999995866</v>
      </c>
      <c r="F24" s="3">
        <f t="shared" si="5"/>
        <v>0.82289999999995866</v>
      </c>
      <c r="G24" s="22">
        <f t="shared" si="1"/>
        <v>0.4937399999999752</v>
      </c>
      <c r="I24" s="21">
        <v>18</v>
      </c>
      <c r="J24" s="21">
        <f>2+J6</f>
        <v>1.7077999999999065</v>
      </c>
      <c r="K24" s="2">
        <v>0.6</v>
      </c>
      <c r="L24" s="2">
        <f t="shared" si="6"/>
        <v>1.2077999999999065</v>
      </c>
      <c r="M24" s="3">
        <f t="shared" si="3"/>
        <v>2.415599999999813</v>
      </c>
      <c r="N24" s="22">
        <f t="shared" si="2"/>
        <v>1.4493599999998878</v>
      </c>
      <c r="O24"/>
    </row>
    <row r="25" spans="2:15" s="21" customFormat="1" x14ac:dyDescent="0.25">
      <c r="B25" s="21">
        <v>10.5</v>
      </c>
      <c r="C25" s="21">
        <f>0</f>
        <v>0</v>
      </c>
      <c r="D25" s="2">
        <v>0.6</v>
      </c>
      <c r="E25" s="2">
        <f t="shared" si="4"/>
        <v>0.39644999999997937</v>
      </c>
      <c r="F25" s="3">
        <f t="shared" si="5"/>
        <v>0.39644999999997937</v>
      </c>
      <c r="G25" s="22">
        <f t="shared" si="1"/>
        <v>0.23786999999998762</v>
      </c>
      <c r="I25" s="21">
        <v>20</v>
      </c>
      <c r="J25" s="21">
        <f>1+J6</f>
        <v>0.7077999999999065</v>
      </c>
      <c r="K25" s="2">
        <v>0.6</v>
      </c>
      <c r="L25" s="2">
        <f t="shared" si="6"/>
        <v>1.2077999999999065</v>
      </c>
      <c r="M25" s="3">
        <f t="shared" si="3"/>
        <v>2.415599999999813</v>
      </c>
      <c r="N25" s="22">
        <f t="shared" si="2"/>
        <v>1.4493599999998878</v>
      </c>
      <c r="O25"/>
    </row>
    <row r="26" spans="2:15" s="21" customFormat="1" x14ac:dyDescent="0.25">
      <c r="B26" s="21">
        <v>12</v>
      </c>
      <c r="C26" s="21">
        <f>0</f>
        <v>0</v>
      </c>
      <c r="D26" s="2">
        <v>0.6</v>
      </c>
      <c r="E26" s="2">
        <f t="shared" si="4"/>
        <v>0</v>
      </c>
      <c r="F26" s="3">
        <f t="shared" si="5"/>
        <v>0</v>
      </c>
      <c r="G26" s="22">
        <f t="shared" si="1"/>
        <v>0</v>
      </c>
      <c r="I26" s="21">
        <v>22</v>
      </c>
      <c r="J26" s="21">
        <f>1.1+J6</f>
        <v>0.80779999999990659</v>
      </c>
      <c r="K26" s="2">
        <v>0.6</v>
      </c>
      <c r="L26" s="2">
        <f t="shared" si="6"/>
        <v>0.75779999999990655</v>
      </c>
      <c r="M26" s="3">
        <f t="shared" si="3"/>
        <v>1.5155999999998131</v>
      </c>
      <c r="N26" s="22">
        <f t="shared" si="2"/>
        <v>0.90935999999988781</v>
      </c>
      <c r="O26"/>
    </row>
    <row r="27" spans="2:15" s="21" customFormat="1" x14ac:dyDescent="0.25">
      <c r="E27"/>
      <c r="F27" t="s">
        <v>9</v>
      </c>
      <c r="G27" s="22">
        <f>SUM(G17:G26)</f>
        <v>3.9679199999998014</v>
      </c>
      <c r="I27" s="21">
        <v>24</v>
      </c>
      <c r="J27" s="21">
        <f>1+J6</f>
        <v>0.7077999999999065</v>
      </c>
      <c r="K27" s="2">
        <v>0.6</v>
      </c>
      <c r="L27" s="2">
        <f t="shared" si="6"/>
        <v>0.75779999999990655</v>
      </c>
      <c r="M27" s="3">
        <f t="shared" si="3"/>
        <v>1.5155999999998131</v>
      </c>
      <c r="N27" s="22">
        <f t="shared" si="2"/>
        <v>0.90935999999988781</v>
      </c>
      <c r="O27"/>
    </row>
    <row r="28" spans="2:15" s="21" customFormat="1" x14ac:dyDescent="0.25">
      <c r="E28"/>
      <c r="F28" t="s">
        <v>10</v>
      </c>
      <c r="G28" s="21">
        <v>64</v>
      </c>
      <c r="I28" s="21">
        <v>26</v>
      </c>
      <c r="J28" s="21">
        <f>0.96+J6</f>
        <v>0.66779999999990647</v>
      </c>
      <c r="K28" s="2">
        <v>0.6</v>
      </c>
      <c r="L28" s="2">
        <f t="shared" si="6"/>
        <v>0.68779999999990649</v>
      </c>
      <c r="M28" s="3">
        <f t="shared" si="3"/>
        <v>1.375599999999813</v>
      </c>
      <c r="N28" s="22">
        <f t="shared" si="2"/>
        <v>0.82535999999988774</v>
      </c>
      <c r="O28"/>
    </row>
    <row r="29" spans="2:15" s="21" customFormat="1" x14ac:dyDescent="0.25">
      <c r="E29"/>
      <c r="F29" t="s">
        <v>12</v>
      </c>
      <c r="G29" s="21">
        <v>59.5</v>
      </c>
      <c r="I29" s="21">
        <v>28</v>
      </c>
      <c r="J29" s="21">
        <f>0.6+J6</f>
        <v>0.30779999999990648</v>
      </c>
      <c r="K29" s="2">
        <v>0.6</v>
      </c>
      <c r="L29" s="2">
        <f t="shared" si="6"/>
        <v>0.48779999999990648</v>
      </c>
      <c r="M29" s="3">
        <f t="shared" si="3"/>
        <v>0.97559999999981295</v>
      </c>
      <c r="N29" s="22">
        <f t="shared" si="2"/>
        <v>0.58535999999988775</v>
      </c>
      <c r="O29"/>
    </row>
    <row r="30" spans="2:15" s="21" customFormat="1" x14ac:dyDescent="0.25">
      <c r="E30"/>
      <c r="F30" t="s">
        <v>11</v>
      </c>
      <c r="G30" s="21">
        <f>G5</f>
        <v>0.22</v>
      </c>
      <c r="I30" s="21">
        <v>30</v>
      </c>
      <c r="J30" s="21">
        <f>0.3+J6</f>
        <v>7.7999999999064928E-3</v>
      </c>
      <c r="K30" s="2">
        <v>0.6</v>
      </c>
      <c r="L30" s="2">
        <f t="shared" si="6"/>
        <v>0.15779999999990649</v>
      </c>
      <c r="M30" s="3">
        <f t="shared" si="3"/>
        <v>0.31559999999981297</v>
      </c>
      <c r="N30" s="22">
        <f t="shared" si="2"/>
        <v>0.18935999999988778</v>
      </c>
      <c r="O30"/>
    </row>
    <row r="31" spans="2:15" s="21" customFormat="1" x14ac:dyDescent="0.25">
      <c r="I31" s="21">
        <v>31</v>
      </c>
      <c r="J31" s="21">
        <v>0</v>
      </c>
      <c r="K31" s="2">
        <v>0.6</v>
      </c>
      <c r="L31" s="2">
        <f t="shared" si="6"/>
        <v>3.8999999999532464E-3</v>
      </c>
      <c r="M31" s="3">
        <f t="shared" si="3"/>
        <v>3.8999999999532464E-3</v>
      </c>
      <c r="N31" s="22">
        <f t="shared" si="2"/>
        <v>2.3399999999719479E-3</v>
      </c>
      <c r="O31"/>
    </row>
    <row r="32" spans="2:15" s="21" customFormat="1" x14ac:dyDescent="0.25">
      <c r="I32"/>
      <c r="J32"/>
      <c r="K32"/>
      <c r="L32"/>
      <c r="M32" t="s">
        <v>9</v>
      </c>
      <c r="N32" s="22">
        <f>SUM(N17:N31)</f>
        <v>8.8406999999984546</v>
      </c>
      <c r="O32"/>
    </row>
    <row r="33" spans="2:15" s="21" customFormat="1" x14ac:dyDescent="0.25">
      <c r="I33"/>
      <c r="J33"/>
      <c r="K33"/>
      <c r="L33"/>
      <c r="M33" t="s">
        <v>10</v>
      </c>
      <c r="N33" s="21">
        <v>63</v>
      </c>
      <c r="O33"/>
    </row>
    <row r="34" spans="2:15" s="21" customFormat="1" x14ac:dyDescent="0.25">
      <c r="I34"/>
      <c r="J34"/>
      <c r="K34"/>
      <c r="L34"/>
      <c r="M34" t="s">
        <v>12</v>
      </c>
      <c r="N34" s="21">
        <v>66</v>
      </c>
      <c r="O34"/>
    </row>
    <row r="35" spans="2:15" s="21" customFormat="1" x14ac:dyDescent="0.25">
      <c r="I35"/>
      <c r="J35"/>
      <c r="K35"/>
      <c r="L35"/>
      <c r="M35" t="s">
        <v>11</v>
      </c>
      <c r="N35" s="21">
        <v>0.43</v>
      </c>
      <c r="O35"/>
    </row>
    <row r="36" spans="2:15" s="21" customFormat="1" x14ac:dyDescent="0.25">
      <c r="C36" s="26" t="s">
        <v>15</v>
      </c>
      <c r="D36" s="26"/>
      <c r="E36" s="26"/>
      <c r="F36" s="26"/>
      <c r="G36" s="26"/>
    </row>
    <row r="37" spans="2:15" s="21" customFormat="1" x14ac:dyDescent="0.25">
      <c r="C37" s="26" t="s">
        <v>80</v>
      </c>
      <c r="D37" s="26"/>
      <c r="E37" s="26"/>
      <c r="F37" s="26"/>
      <c r="G37" s="26"/>
    </row>
    <row r="38" spans="2:15" s="21" customFormat="1" x14ac:dyDescent="0.25">
      <c r="C38" s="7"/>
      <c r="D38" s="7" t="s">
        <v>33</v>
      </c>
      <c r="E38" s="7"/>
      <c r="F38" s="7"/>
      <c r="G38" s="7"/>
      <c r="J38" s="26" t="s">
        <v>17</v>
      </c>
      <c r="K38" s="26"/>
      <c r="L38" s="26"/>
      <c r="M38" s="26"/>
      <c r="N38" s="26"/>
    </row>
    <row r="39" spans="2:15" s="21" customFormat="1" ht="30" x14ac:dyDescent="0.25">
      <c r="B39" s="2" t="s">
        <v>0</v>
      </c>
      <c r="C39" s="2" t="s">
        <v>1</v>
      </c>
      <c r="D39" s="2" t="s">
        <v>2</v>
      </c>
      <c r="E39" s="2" t="s">
        <v>4</v>
      </c>
      <c r="F39" s="2" t="s">
        <v>3</v>
      </c>
      <c r="G39" s="2" t="s">
        <v>5</v>
      </c>
      <c r="J39" s="26" t="s">
        <v>81</v>
      </c>
      <c r="K39" s="26"/>
      <c r="L39" s="26"/>
      <c r="M39" s="26"/>
      <c r="N39" s="26"/>
    </row>
    <row r="40" spans="2:15" s="21" customFormat="1" x14ac:dyDescent="0.25">
      <c r="B40" s="2">
        <v>2</v>
      </c>
      <c r="C40" s="2">
        <f>0.5+J7</f>
        <v>0.51239999999995689</v>
      </c>
      <c r="D40" s="2">
        <f>F7</f>
        <v>1.3</v>
      </c>
      <c r="E40" s="2">
        <f>(0+C40)/2</f>
        <v>0.25619999999997844</v>
      </c>
      <c r="F40" s="3">
        <f>(B40-0)*E40</f>
        <v>0.51239999999995689</v>
      </c>
      <c r="G40" s="22">
        <f t="shared" ref="G40:G53" si="7">D40*F40</f>
        <v>0.66611999999994398</v>
      </c>
      <c r="J40" s="7"/>
      <c r="K40" s="7" t="s">
        <v>6</v>
      </c>
      <c r="L40" s="7"/>
      <c r="M40" s="7"/>
      <c r="N40" s="7">
        <v>772.54899999999998</v>
      </c>
    </row>
    <row r="41" spans="2:15" s="21" customFormat="1" ht="45" x14ac:dyDescent="0.25">
      <c r="B41" s="2">
        <v>6</v>
      </c>
      <c r="C41" s="2">
        <f>0.5+J7</f>
        <v>0.51239999999995689</v>
      </c>
      <c r="D41" s="2">
        <v>1.3</v>
      </c>
      <c r="E41" s="2">
        <f>(C40+C41)/2</f>
        <v>0.51239999999995689</v>
      </c>
      <c r="F41" s="3">
        <f>(B41-B40)*E41</f>
        <v>2.0495999999998276</v>
      </c>
      <c r="G41" s="22">
        <f t="shared" si="7"/>
        <v>2.6644799999997759</v>
      </c>
      <c r="I41" s="2" t="s">
        <v>0</v>
      </c>
      <c r="J41" s="2" t="s">
        <v>1</v>
      </c>
      <c r="K41" s="2" t="s">
        <v>2</v>
      </c>
      <c r="L41" s="2" t="s">
        <v>4</v>
      </c>
      <c r="M41" s="2" t="s">
        <v>3</v>
      </c>
      <c r="N41" s="2" t="s">
        <v>5</v>
      </c>
    </row>
    <row r="42" spans="2:15" s="21" customFormat="1" x14ac:dyDescent="0.25">
      <c r="B42" s="21">
        <v>10</v>
      </c>
      <c r="C42" s="21">
        <f>0.76+J7</f>
        <v>0.7723999999999569</v>
      </c>
      <c r="D42" s="2">
        <v>1.3</v>
      </c>
      <c r="E42" s="2">
        <f>(C41+C42)/2</f>
        <v>0.64239999999995689</v>
      </c>
      <c r="F42" s="3">
        <f t="shared" ref="F42:F53" si="8">(B42-B41)*E42</f>
        <v>2.5695999999998276</v>
      </c>
      <c r="G42" s="22">
        <f t="shared" si="7"/>
        <v>3.3404799999997761</v>
      </c>
      <c r="I42" s="2">
        <v>3</v>
      </c>
      <c r="J42" s="2">
        <f>0+J8</f>
        <v>9.6400000000016917E-2</v>
      </c>
      <c r="K42" s="2">
        <f>F8</f>
        <v>2.2999999999999998</v>
      </c>
      <c r="L42" s="2">
        <f>(0+J42)/2</f>
        <v>4.8200000000008458E-2</v>
      </c>
      <c r="M42" s="3">
        <f>(I42-0)*L42</f>
        <v>0.14460000000002537</v>
      </c>
      <c r="N42" s="22">
        <f t="shared" ref="N42:N51" si="9">K42*M42</f>
        <v>0.33258000000005833</v>
      </c>
    </row>
    <row r="43" spans="2:15" s="21" customFormat="1" x14ac:dyDescent="0.25">
      <c r="B43" s="21">
        <v>14</v>
      </c>
      <c r="C43" s="21">
        <f>1+J7</f>
        <v>1.0123999999999569</v>
      </c>
      <c r="D43" s="2">
        <v>1.3</v>
      </c>
      <c r="E43" s="2">
        <f t="shared" ref="E43:E53" si="10">(C42+C43)/2</f>
        <v>0.89239999999995689</v>
      </c>
      <c r="F43" s="3">
        <f t="shared" si="8"/>
        <v>3.5695999999998276</v>
      </c>
      <c r="G43" s="22">
        <f t="shared" si="7"/>
        <v>4.6404799999997763</v>
      </c>
      <c r="I43" s="2">
        <v>7</v>
      </c>
      <c r="J43" s="2">
        <f>1.6+J8</f>
        <v>1.696400000000017</v>
      </c>
      <c r="K43" s="2">
        <v>2.2999999999999998</v>
      </c>
      <c r="L43" s="2">
        <f>(J42+J43)/2</f>
        <v>0.89640000000001696</v>
      </c>
      <c r="M43" s="3">
        <f>(I43-I42)*L43</f>
        <v>3.5856000000000678</v>
      </c>
      <c r="N43" s="22">
        <f t="shared" si="9"/>
        <v>8.2468800000001554</v>
      </c>
    </row>
    <row r="44" spans="2:15" s="21" customFormat="1" x14ac:dyDescent="0.25">
      <c r="B44" s="21">
        <v>18</v>
      </c>
      <c r="C44" s="21">
        <f>1.06+J7</f>
        <v>1.0723999999999569</v>
      </c>
      <c r="D44" s="2">
        <v>1.3</v>
      </c>
      <c r="E44" s="2">
        <f t="shared" si="10"/>
        <v>1.0423999999999569</v>
      </c>
      <c r="F44" s="3">
        <f t="shared" si="8"/>
        <v>4.1695999999998277</v>
      </c>
      <c r="G44" s="22">
        <f t="shared" si="7"/>
        <v>5.4204799999997766</v>
      </c>
      <c r="I44" s="21">
        <v>10</v>
      </c>
      <c r="J44" s="21">
        <f>2.28+J8</f>
        <v>2.3764000000000167</v>
      </c>
      <c r="K44" s="2">
        <v>2.2999999999999998</v>
      </c>
      <c r="L44" s="2">
        <f>(J43+J44)/2</f>
        <v>2.0364000000000169</v>
      </c>
      <c r="M44" s="3">
        <f t="shared" ref="M44:M51" si="11">(I44-I43)*L44</f>
        <v>6.109200000000051</v>
      </c>
      <c r="N44" s="22">
        <f t="shared" si="9"/>
        <v>14.051160000000117</v>
      </c>
    </row>
    <row r="45" spans="2:15" s="21" customFormat="1" x14ac:dyDescent="0.25">
      <c r="B45" s="21">
        <v>22</v>
      </c>
      <c r="C45" s="21">
        <f>0.82+J7</f>
        <v>0.83239999999995684</v>
      </c>
      <c r="D45" s="2">
        <v>1.3</v>
      </c>
      <c r="E45" s="2">
        <f t="shared" si="10"/>
        <v>0.95239999999995684</v>
      </c>
      <c r="F45" s="3">
        <f t="shared" si="8"/>
        <v>3.8095999999998273</v>
      </c>
      <c r="G45" s="22">
        <f t="shared" si="7"/>
        <v>4.9524799999997757</v>
      </c>
      <c r="I45" s="21">
        <v>13</v>
      </c>
      <c r="J45" s="21">
        <f>2.12+J8</f>
        <v>2.216400000000017</v>
      </c>
      <c r="K45" s="2">
        <v>2.2999999999999998</v>
      </c>
      <c r="L45" s="2">
        <f t="shared" ref="L45:L51" si="12">(J44+J45)/2</f>
        <v>2.2964000000000171</v>
      </c>
      <c r="M45" s="3">
        <f t="shared" si="11"/>
        <v>6.8892000000000513</v>
      </c>
      <c r="N45" s="22">
        <f t="shared" si="9"/>
        <v>15.845160000000117</v>
      </c>
    </row>
    <row r="46" spans="2:15" s="21" customFormat="1" x14ac:dyDescent="0.25">
      <c r="B46" s="21">
        <v>26</v>
      </c>
      <c r="C46" s="21">
        <f>0.76+J7</f>
        <v>0.7723999999999569</v>
      </c>
      <c r="D46" s="2">
        <v>1.3</v>
      </c>
      <c r="E46" s="2">
        <f t="shared" si="10"/>
        <v>0.80239999999995693</v>
      </c>
      <c r="F46" s="3">
        <f t="shared" si="8"/>
        <v>3.2095999999998277</v>
      </c>
      <c r="G46" s="22">
        <f t="shared" si="7"/>
        <v>4.1724799999997764</v>
      </c>
      <c r="I46" s="21">
        <v>16</v>
      </c>
      <c r="J46" s="21">
        <f>1.6+J8</f>
        <v>1.696400000000017</v>
      </c>
      <c r="K46" s="2">
        <v>2.2999999999999998</v>
      </c>
      <c r="L46" s="2">
        <f t="shared" si="12"/>
        <v>1.956400000000017</v>
      </c>
      <c r="M46" s="3">
        <f t="shared" si="11"/>
        <v>5.8692000000000508</v>
      </c>
      <c r="N46" s="22">
        <f t="shared" si="9"/>
        <v>13.499160000000115</v>
      </c>
    </row>
    <row r="47" spans="2:15" s="21" customFormat="1" x14ac:dyDescent="0.25">
      <c r="B47" s="21">
        <v>30</v>
      </c>
      <c r="C47" s="21">
        <f>0.96+J7</f>
        <v>0.97239999999995685</v>
      </c>
      <c r="D47" s="2">
        <v>1.3</v>
      </c>
      <c r="E47" s="2">
        <f t="shared" si="10"/>
        <v>0.87239999999995688</v>
      </c>
      <c r="F47" s="3">
        <f t="shared" si="8"/>
        <v>3.4895999999998275</v>
      </c>
      <c r="G47" s="22">
        <f t="shared" si="7"/>
        <v>4.5364799999997762</v>
      </c>
      <c r="I47" s="21">
        <v>19</v>
      </c>
      <c r="J47" s="21">
        <f>1.5+J8</f>
        <v>1.5964000000000169</v>
      </c>
      <c r="K47" s="2">
        <v>2.2999999999999998</v>
      </c>
      <c r="L47" s="2">
        <f t="shared" si="12"/>
        <v>1.646400000000017</v>
      </c>
      <c r="M47" s="3">
        <f t="shared" si="11"/>
        <v>4.9392000000000511</v>
      </c>
      <c r="N47" s="22">
        <f t="shared" si="9"/>
        <v>11.360160000000116</v>
      </c>
    </row>
    <row r="48" spans="2:15" s="21" customFormat="1" x14ac:dyDescent="0.25">
      <c r="B48" s="21">
        <v>34</v>
      </c>
      <c r="C48" s="21">
        <f>0.9+J7</f>
        <v>0.91239999999995691</v>
      </c>
      <c r="D48" s="2">
        <v>1.3</v>
      </c>
      <c r="E48" s="2">
        <f t="shared" si="10"/>
        <v>0.94239999999995683</v>
      </c>
      <c r="F48" s="3">
        <f t="shared" si="8"/>
        <v>3.7695999999998273</v>
      </c>
      <c r="G48" s="22">
        <f t="shared" si="7"/>
        <v>4.9004799999997752</v>
      </c>
      <c r="I48" s="21">
        <v>22</v>
      </c>
      <c r="J48" s="21">
        <f>1.5+J8</f>
        <v>1.5964000000000169</v>
      </c>
      <c r="K48" s="2">
        <v>2.2999999999999998</v>
      </c>
      <c r="L48" s="2">
        <f t="shared" si="12"/>
        <v>1.5964000000000169</v>
      </c>
      <c r="M48" s="3">
        <f t="shared" si="11"/>
        <v>4.7892000000000507</v>
      </c>
      <c r="N48" s="22">
        <f t="shared" si="9"/>
        <v>11.015160000000115</v>
      </c>
    </row>
    <row r="49" spans="2:14" s="21" customFormat="1" x14ac:dyDescent="0.25">
      <c r="B49" s="21">
        <v>38</v>
      </c>
      <c r="C49" s="21">
        <f>1+J7</f>
        <v>1.0123999999999569</v>
      </c>
      <c r="D49" s="2">
        <v>1.3</v>
      </c>
      <c r="E49" s="2">
        <f t="shared" si="10"/>
        <v>0.96239999999995685</v>
      </c>
      <c r="F49" s="3">
        <f t="shared" si="8"/>
        <v>3.8495999999998274</v>
      </c>
      <c r="G49" s="22">
        <f t="shared" si="7"/>
        <v>5.0044799999997753</v>
      </c>
      <c r="I49" s="21">
        <v>25</v>
      </c>
      <c r="J49" s="21">
        <f>1.4+J8</f>
        <v>1.4964000000000168</v>
      </c>
      <c r="K49" s="2">
        <v>2.2999999999999998</v>
      </c>
      <c r="L49" s="2">
        <f t="shared" si="12"/>
        <v>1.5464000000000169</v>
      </c>
      <c r="M49" s="3">
        <f t="shared" si="11"/>
        <v>4.6392000000000504</v>
      </c>
      <c r="N49" s="22">
        <f t="shared" si="9"/>
        <v>10.670160000000115</v>
      </c>
    </row>
    <row r="50" spans="2:14" s="21" customFormat="1" x14ac:dyDescent="0.25">
      <c r="B50" s="21">
        <v>42</v>
      </c>
      <c r="C50" s="21">
        <f>1.04+J7</f>
        <v>1.0523999999999569</v>
      </c>
      <c r="D50" s="2">
        <v>1.3</v>
      </c>
      <c r="E50" s="2">
        <f t="shared" si="10"/>
        <v>1.0323999999999569</v>
      </c>
      <c r="F50" s="3">
        <f t="shared" si="8"/>
        <v>4.1295999999998276</v>
      </c>
      <c r="G50" s="22">
        <f t="shared" si="7"/>
        <v>5.3684799999997761</v>
      </c>
      <c r="I50" s="21">
        <v>28</v>
      </c>
      <c r="J50" s="21">
        <f>1.1+J8</f>
        <v>1.196400000000017</v>
      </c>
      <c r="K50" s="2">
        <v>2.2999999999999998</v>
      </c>
      <c r="L50" s="2">
        <f t="shared" si="12"/>
        <v>1.3464000000000169</v>
      </c>
      <c r="M50" s="3">
        <f t="shared" si="11"/>
        <v>4.0392000000000507</v>
      </c>
      <c r="N50" s="22">
        <f t="shared" si="9"/>
        <v>9.2901600000001157</v>
      </c>
    </row>
    <row r="51" spans="2:14" s="21" customFormat="1" x14ac:dyDescent="0.25">
      <c r="B51" s="21">
        <v>46</v>
      </c>
      <c r="C51" s="21">
        <f>1+J7</f>
        <v>1.0123999999999569</v>
      </c>
      <c r="D51" s="2">
        <v>1.3</v>
      </c>
      <c r="E51" s="2">
        <f t="shared" si="10"/>
        <v>1.0323999999999569</v>
      </c>
      <c r="F51" s="3">
        <f t="shared" si="8"/>
        <v>4.1295999999998276</v>
      </c>
      <c r="G51" s="22">
        <f t="shared" si="7"/>
        <v>5.3684799999997761</v>
      </c>
      <c r="I51" s="21">
        <v>31</v>
      </c>
      <c r="J51" s="21">
        <f>0.4+J8</f>
        <v>0.49640000000001694</v>
      </c>
      <c r="K51" s="2">
        <v>2.2999999999999998</v>
      </c>
      <c r="L51" s="2">
        <f t="shared" si="12"/>
        <v>0.84640000000001692</v>
      </c>
      <c r="M51" s="3">
        <f t="shared" si="11"/>
        <v>2.5392000000000507</v>
      </c>
      <c r="N51" s="22">
        <f t="shared" si="9"/>
        <v>5.8401600000001164</v>
      </c>
    </row>
    <row r="52" spans="2:14" s="21" customFormat="1" x14ac:dyDescent="0.25">
      <c r="B52" s="21">
        <v>50</v>
      </c>
      <c r="C52" s="21">
        <f>0.78+J7</f>
        <v>0.79239999999995692</v>
      </c>
      <c r="D52" s="2">
        <v>1.3</v>
      </c>
      <c r="E52" s="2">
        <f t="shared" si="10"/>
        <v>0.9023999999999569</v>
      </c>
      <c r="F52" s="3">
        <f t="shared" si="8"/>
        <v>3.6095999999998276</v>
      </c>
      <c r="G52" s="22">
        <f t="shared" si="7"/>
        <v>4.6924799999997759</v>
      </c>
      <c r="L52" s="2"/>
      <c r="M52" t="s">
        <v>9</v>
      </c>
      <c r="N52" s="22">
        <f>SUM(N42:N51)</f>
        <v>100.15074000000112</v>
      </c>
    </row>
    <row r="53" spans="2:14" s="21" customFormat="1" x14ac:dyDescent="0.25">
      <c r="B53" s="21">
        <v>54</v>
      </c>
      <c r="C53" s="21">
        <f>0+J7</f>
        <v>1.239999999995689E-2</v>
      </c>
      <c r="D53" s="2">
        <v>1.3</v>
      </c>
      <c r="E53" s="2">
        <f t="shared" si="10"/>
        <v>0.4023999999999569</v>
      </c>
      <c r="F53" s="3">
        <f t="shared" si="8"/>
        <v>1.6095999999998276</v>
      </c>
      <c r="G53" s="22">
        <f t="shared" si="7"/>
        <v>2.0924799999997759</v>
      </c>
      <c r="L53" s="2"/>
      <c r="M53" t="s">
        <v>10</v>
      </c>
      <c r="N53" s="21">
        <f>D8</f>
        <v>66</v>
      </c>
    </row>
    <row r="54" spans="2:14" s="21" customFormat="1" x14ac:dyDescent="0.25">
      <c r="B54"/>
      <c r="C54"/>
      <c r="D54"/>
      <c r="E54"/>
      <c r="F54" t="s">
        <v>9</v>
      </c>
      <c r="G54" s="22">
        <f>SUM(G40:G53)</f>
        <v>57.820359999997038</v>
      </c>
      <c r="L54" s="2"/>
      <c r="M54" t="s">
        <v>12</v>
      </c>
      <c r="N54" s="21">
        <f>E8</f>
        <v>60</v>
      </c>
    </row>
    <row r="55" spans="2:14" s="21" customFormat="1" x14ac:dyDescent="0.25">
      <c r="B55"/>
      <c r="C55"/>
      <c r="D55"/>
      <c r="E55"/>
      <c r="F55" t="s">
        <v>10</v>
      </c>
      <c r="G55" s="21">
        <f>D7</f>
        <v>64</v>
      </c>
      <c r="L55" s="2"/>
      <c r="M55" t="s">
        <v>11</v>
      </c>
      <c r="N55" s="21">
        <f>G8</f>
        <v>1.95</v>
      </c>
    </row>
    <row r="56" spans="2:14" s="21" customFormat="1" x14ac:dyDescent="0.25">
      <c r="B56"/>
      <c r="C56"/>
      <c r="D56"/>
      <c r="E56"/>
      <c r="F56" t="s">
        <v>12</v>
      </c>
      <c r="G56" s="21">
        <f>E7</f>
        <v>59.5</v>
      </c>
    </row>
    <row r="57" spans="2:14" s="21" customFormat="1" x14ac:dyDescent="0.25">
      <c r="B57"/>
      <c r="C57"/>
      <c r="D57"/>
      <c r="E57"/>
      <c r="F57" t="s">
        <v>11</v>
      </c>
      <c r="G57" s="21">
        <f>G7</f>
        <v>0.06</v>
      </c>
    </row>
    <row r="58" spans="2:14" s="21" customFormat="1" x14ac:dyDescent="0.25"/>
    <row r="59" spans="2:14" s="21" customFormat="1" x14ac:dyDescent="0.25">
      <c r="C59" s="26" t="s">
        <v>19</v>
      </c>
      <c r="D59" s="26"/>
      <c r="E59" s="26"/>
      <c r="F59" s="26"/>
      <c r="G59" s="26"/>
      <c r="J59" s="26" t="s">
        <v>21</v>
      </c>
      <c r="K59" s="26"/>
      <c r="L59" s="26"/>
      <c r="M59" s="26"/>
      <c r="N59" s="26"/>
    </row>
    <row r="60" spans="2:14" s="21" customFormat="1" x14ac:dyDescent="0.25">
      <c r="C60" s="26" t="s">
        <v>83</v>
      </c>
      <c r="D60" s="26"/>
      <c r="E60" s="26"/>
      <c r="F60" s="26"/>
      <c r="G60" s="26"/>
      <c r="J60" s="26" t="s">
        <v>82</v>
      </c>
      <c r="K60" s="26"/>
      <c r="L60" s="26"/>
      <c r="M60" s="26"/>
      <c r="N60" s="26"/>
    </row>
    <row r="61" spans="2:14" s="21" customFormat="1" x14ac:dyDescent="0.25">
      <c r="C61" s="7"/>
      <c r="D61" s="7" t="s">
        <v>6</v>
      </c>
      <c r="E61" s="7"/>
      <c r="F61" s="23">
        <v>943.60599999999999</v>
      </c>
      <c r="G61" s="23"/>
      <c r="J61" s="7"/>
      <c r="K61" s="7" t="s">
        <v>32</v>
      </c>
      <c r="L61" s="7"/>
      <c r="M61" s="7"/>
      <c r="N61" s="7"/>
    </row>
    <row r="62" spans="2:14" s="21" customFormat="1" ht="45" x14ac:dyDescent="0.25">
      <c r="B62" s="2" t="s">
        <v>0</v>
      </c>
      <c r="C62" s="2" t="s">
        <v>1</v>
      </c>
      <c r="D62" s="2" t="s">
        <v>2</v>
      </c>
      <c r="E62" s="2" t="s">
        <v>4</v>
      </c>
      <c r="F62" s="2" t="s">
        <v>3</v>
      </c>
      <c r="G62" s="2" t="s">
        <v>5</v>
      </c>
      <c r="I62" s="2" t="s">
        <v>0</v>
      </c>
      <c r="J62" s="2" t="s">
        <v>1</v>
      </c>
      <c r="K62" s="2" t="s">
        <v>2</v>
      </c>
      <c r="L62" s="2" t="s">
        <v>4</v>
      </c>
      <c r="M62" s="2" t="s">
        <v>3</v>
      </c>
      <c r="N62" s="2" t="s">
        <v>5</v>
      </c>
    </row>
    <row r="63" spans="2:14" s="21" customFormat="1" x14ac:dyDescent="0.25">
      <c r="B63" s="2">
        <v>2</v>
      </c>
      <c r="C63" s="2">
        <f>0.7+J9</f>
        <v>0.84700000000004816</v>
      </c>
      <c r="D63" s="2">
        <v>1.7</v>
      </c>
      <c r="E63" s="2">
        <f>(0+C63)/2</f>
        <v>0.42350000000002408</v>
      </c>
      <c r="F63" s="3">
        <f>(B63-0)*E63</f>
        <v>0.84700000000004816</v>
      </c>
      <c r="G63" s="22">
        <f t="shared" ref="G63:G73" si="13">D63*F63</f>
        <v>1.4399000000000819</v>
      </c>
      <c r="I63" s="2">
        <v>5</v>
      </c>
      <c r="J63" s="2">
        <v>0</v>
      </c>
      <c r="K63" s="2">
        <v>0</v>
      </c>
      <c r="L63" s="2">
        <f>(0+J63)/2</f>
        <v>0</v>
      </c>
      <c r="M63" s="3">
        <f>(I63-0)*L63</f>
        <v>0</v>
      </c>
      <c r="N63" s="22">
        <f t="shared" ref="N63:N71" si="14">K63*M63</f>
        <v>0</v>
      </c>
    </row>
    <row r="64" spans="2:14" s="21" customFormat="1" x14ac:dyDescent="0.25">
      <c r="B64" s="2">
        <v>4</v>
      </c>
      <c r="C64" s="2">
        <f>0.75+J9</f>
        <v>0.8970000000000482</v>
      </c>
      <c r="D64" s="2">
        <v>1.7</v>
      </c>
      <c r="E64" s="2">
        <f>(C63+C64)/2</f>
        <v>0.87200000000004818</v>
      </c>
      <c r="F64" s="3">
        <f>(B64-B63)*E64</f>
        <v>1.7440000000000964</v>
      </c>
      <c r="G64" s="22">
        <f t="shared" si="13"/>
        <v>2.9648000000001637</v>
      </c>
      <c r="I64" s="2">
        <v>7</v>
      </c>
      <c r="J64" s="2">
        <f>0.74+J10</f>
        <v>0.62269999999999981</v>
      </c>
      <c r="K64" s="2">
        <v>0</v>
      </c>
      <c r="L64" s="2">
        <f>(J63+J64)/2</f>
        <v>0.3113499999999999</v>
      </c>
      <c r="M64" s="3">
        <f>(I64-I63)*L64</f>
        <v>0.62269999999999981</v>
      </c>
      <c r="N64" s="22">
        <f t="shared" si="14"/>
        <v>0</v>
      </c>
    </row>
    <row r="65" spans="2:14" s="21" customFormat="1" x14ac:dyDescent="0.25">
      <c r="B65" s="21">
        <v>6</v>
      </c>
      <c r="C65" s="21">
        <f>1.1+J9</f>
        <v>1.2470000000000483</v>
      </c>
      <c r="D65" s="2">
        <v>1.7</v>
      </c>
      <c r="E65" s="2">
        <f>(C64+C65)/2</f>
        <v>1.0720000000000482</v>
      </c>
      <c r="F65" s="3">
        <f t="shared" ref="F65:F73" si="15">(B65-B64)*E65</f>
        <v>2.1440000000000965</v>
      </c>
      <c r="G65" s="22">
        <f t="shared" si="13"/>
        <v>3.6448000000001639</v>
      </c>
      <c r="I65" s="21">
        <v>9</v>
      </c>
      <c r="J65" s="21">
        <f>1.24+J10</f>
        <v>1.1226999999999998</v>
      </c>
      <c r="K65" s="2">
        <v>0</v>
      </c>
      <c r="L65" s="2">
        <f>(J64+J65)/2</f>
        <v>0.87269999999999981</v>
      </c>
      <c r="M65" s="3">
        <f t="shared" ref="M65:M71" si="16">(I65-I64)*L65</f>
        <v>1.7453999999999996</v>
      </c>
      <c r="N65" s="22">
        <f t="shared" si="14"/>
        <v>0</v>
      </c>
    </row>
    <row r="66" spans="2:14" s="21" customFormat="1" x14ac:dyDescent="0.25">
      <c r="B66" s="21">
        <v>8</v>
      </c>
      <c r="C66" s="21">
        <f>0.9+J9</f>
        <v>1.0470000000000481</v>
      </c>
      <c r="D66" s="2">
        <v>1.7</v>
      </c>
      <c r="E66" s="2">
        <f t="shared" ref="E66:E73" si="17">(C65+C66)/2</f>
        <v>1.1470000000000482</v>
      </c>
      <c r="F66" s="3">
        <f t="shared" si="15"/>
        <v>2.2940000000000964</v>
      </c>
      <c r="G66" s="22">
        <f t="shared" si="13"/>
        <v>3.8998000000001638</v>
      </c>
      <c r="I66" s="21">
        <v>11</v>
      </c>
      <c r="J66" s="21">
        <f>1.38+J10</f>
        <v>1.2626999999999997</v>
      </c>
      <c r="K66" s="2">
        <v>0</v>
      </c>
      <c r="L66" s="2">
        <f t="shared" ref="L66:L71" si="18">(J65+J66)/2</f>
        <v>1.1926999999999999</v>
      </c>
      <c r="M66" s="3">
        <f t="shared" si="16"/>
        <v>2.3853999999999997</v>
      </c>
      <c r="N66" s="22">
        <f t="shared" si="14"/>
        <v>0</v>
      </c>
    </row>
    <row r="67" spans="2:14" s="21" customFormat="1" x14ac:dyDescent="0.25">
      <c r="B67" s="21">
        <v>10</v>
      </c>
      <c r="C67" s="21">
        <f>0.76+J9</f>
        <v>0.90700000000004821</v>
      </c>
      <c r="D67" s="2">
        <v>1.7</v>
      </c>
      <c r="E67" s="2">
        <f t="shared" si="17"/>
        <v>0.97700000000004816</v>
      </c>
      <c r="F67" s="3">
        <f t="shared" si="15"/>
        <v>1.9540000000000963</v>
      </c>
      <c r="G67" s="22">
        <f t="shared" si="13"/>
        <v>3.3218000000001635</v>
      </c>
      <c r="I67" s="21">
        <v>13</v>
      </c>
      <c r="J67" s="21">
        <f>1.36+J10</f>
        <v>1.2426999999999999</v>
      </c>
      <c r="K67" s="2">
        <v>0</v>
      </c>
      <c r="L67" s="2">
        <f t="shared" si="18"/>
        <v>1.2526999999999999</v>
      </c>
      <c r="M67" s="3">
        <f t="shared" si="16"/>
        <v>2.5053999999999998</v>
      </c>
      <c r="N67" s="22">
        <f t="shared" si="14"/>
        <v>0</v>
      </c>
    </row>
    <row r="68" spans="2:14" s="21" customFormat="1" x14ac:dyDescent="0.25">
      <c r="B68" s="21">
        <v>12</v>
      </c>
      <c r="C68" s="21">
        <f>0.5+J9</f>
        <v>0.6470000000000482</v>
      </c>
      <c r="D68" s="2">
        <v>1.7</v>
      </c>
      <c r="E68" s="2">
        <f t="shared" si="17"/>
        <v>0.77700000000004821</v>
      </c>
      <c r="F68" s="3">
        <f t="shared" si="15"/>
        <v>1.5540000000000964</v>
      </c>
      <c r="G68" s="22">
        <f t="shared" si="13"/>
        <v>2.6418000000001638</v>
      </c>
      <c r="I68" s="21">
        <v>15</v>
      </c>
      <c r="J68" s="21">
        <f>1.36+J10</f>
        <v>1.2426999999999999</v>
      </c>
      <c r="K68" s="2">
        <v>0</v>
      </c>
      <c r="L68" s="2">
        <f t="shared" si="18"/>
        <v>1.2426999999999999</v>
      </c>
      <c r="M68" s="3">
        <f t="shared" si="16"/>
        <v>2.4853999999999998</v>
      </c>
      <c r="N68" s="22">
        <f t="shared" si="14"/>
        <v>0</v>
      </c>
    </row>
    <row r="69" spans="2:14" s="21" customFormat="1" x14ac:dyDescent="0.25">
      <c r="B69" s="21">
        <v>14</v>
      </c>
      <c r="C69" s="21">
        <f>0.5+J9</f>
        <v>0.6470000000000482</v>
      </c>
      <c r="D69" s="2">
        <v>1.7</v>
      </c>
      <c r="E69" s="2">
        <f t="shared" si="17"/>
        <v>0.6470000000000482</v>
      </c>
      <c r="F69" s="3">
        <f t="shared" si="15"/>
        <v>1.2940000000000964</v>
      </c>
      <c r="G69" s="22">
        <f t="shared" si="13"/>
        <v>2.1998000000001636</v>
      </c>
      <c r="I69" s="21">
        <v>17</v>
      </c>
      <c r="J69" s="21">
        <f>1.32+J10</f>
        <v>1.2026999999999999</v>
      </c>
      <c r="K69" s="2">
        <v>0</v>
      </c>
      <c r="L69" s="2">
        <f t="shared" si="18"/>
        <v>1.2226999999999999</v>
      </c>
      <c r="M69" s="3">
        <f t="shared" si="16"/>
        <v>2.4453999999999998</v>
      </c>
      <c r="N69" s="22">
        <f t="shared" si="14"/>
        <v>0</v>
      </c>
    </row>
    <row r="70" spans="2:14" s="21" customFormat="1" x14ac:dyDescent="0.25">
      <c r="B70" s="21">
        <v>16</v>
      </c>
      <c r="C70" s="21">
        <f>0.36+J9</f>
        <v>0.50700000000004819</v>
      </c>
      <c r="D70" s="2">
        <v>1.7</v>
      </c>
      <c r="E70" s="2">
        <f t="shared" si="17"/>
        <v>0.57700000000004814</v>
      </c>
      <c r="F70" s="3">
        <f t="shared" si="15"/>
        <v>1.1540000000000963</v>
      </c>
      <c r="G70" s="22">
        <f t="shared" si="13"/>
        <v>1.9618000000001636</v>
      </c>
      <c r="I70" s="21">
        <v>19</v>
      </c>
      <c r="J70" s="21">
        <f>0.52+J10</f>
        <v>0.40269999999999984</v>
      </c>
      <c r="K70" s="2">
        <v>0</v>
      </c>
      <c r="L70" s="2">
        <f t="shared" si="18"/>
        <v>0.80269999999999986</v>
      </c>
      <c r="M70" s="3">
        <f t="shared" si="16"/>
        <v>1.6053999999999997</v>
      </c>
      <c r="N70" s="22">
        <f t="shared" si="14"/>
        <v>0</v>
      </c>
    </row>
    <row r="71" spans="2:14" s="21" customFormat="1" x14ac:dyDescent="0.25">
      <c r="B71" s="21">
        <v>18</v>
      </c>
      <c r="C71" s="21">
        <f>0.42+J9</f>
        <v>0.56700000000004813</v>
      </c>
      <c r="D71" s="2">
        <v>1.7</v>
      </c>
      <c r="E71" s="2">
        <f t="shared" si="17"/>
        <v>0.53700000000004811</v>
      </c>
      <c r="F71" s="3">
        <f t="shared" si="15"/>
        <v>1.0740000000000962</v>
      </c>
      <c r="G71" s="22">
        <f t="shared" si="13"/>
        <v>1.8258000000001635</v>
      </c>
      <c r="I71" s="21">
        <v>20.5</v>
      </c>
      <c r="J71" s="21">
        <v>0</v>
      </c>
      <c r="K71" s="2">
        <v>0</v>
      </c>
      <c r="L71" s="2">
        <f t="shared" si="18"/>
        <v>0.20134999999999992</v>
      </c>
      <c r="M71" s="3">
        <f t="shared" si="16"/>
        <v>0.30202499999999988</v>
      </c>
      <c r="N71" s="22">
        <f t="shared" si="14"/>
        <v>0</v>
      </c>
    </row>
    <row r="72" spans="2:14" s="21" customFormat="1" x14ac:dyDescent="0.25">
      <c r="B72" s="21">
        <v>20</v>
      </c>
      <c r="C72" s="21">
        <f>0.26+J9</f>
        <v>0.40700000000004821</v>
      </c>
      <c r="D72" s="2">
        <v>1.7</v>
      </c>
      <c r="E72" s="2">
        <f t="shared" si="17"/>
        <v>0.48700000000004817</v>
      </c>
      <c r="F72" s="3">
        <f t="shared" si="15"/>
        <v>0.97400000000009634</v>
      </c>
      <c r="G72" s="22">
        <f t="shared" si="13"/>
        <v>1.6558000000001638</v>
      </c>
      <c r="L72" s="2"/>
      <c r="M72" t="s">
        <v>9</v>
      </c>
      <c r="N72" s="22">
        <f>SUM(N63:N71)</f>
        <v>0</v>
      </c>
    </row>
    <row r="73" spans="2:14" s="21" customFormat="1" x14ac:dyDescent="0.25">
      <c r="B73" s="21">
        <v>22</v>
      </c>
      <c r="C73" s="21">
        <f>0+J9</f>
        <v>0.1470000000000482</v>
      </c>
      <c r="D73" s="2">
        <v>1.7</v>
      </c>
      <c r="E73" s="2">
        <f t="shared" si="17"/>
        <v>0.27700000000004821</v>
      </c>
      <c r="F73" s="3">
        <f t="shared" si="15"/>
        <v>0.55400000000009642</v>
      </c>
      <c r="G73" s="22">
        <f t="shared" si="13"/>
        <v>0.94180000000016384</v>
      </c>
      <c r="L73" s="2"/>
      <c r="M73" t="s">
        <v>10</v>
      </c>
      <c r="N73" s="21">
        <f>D10</f>
        <v>72</v>
      </c>
    </row>
    <row r="74" spans="2:14" s="21" customFormat="1" x14ac:dyDescent="0.25">
      <c r="B74"/>
      <c r="C74"/>
      <c r="D74"/>
      <c r="E74"/>
      <c r="F74" t="s">
        <v>9</v>
      </c>
      <c r="G74" s="22">
        <f>SUM(G63:G73)</f>
        <v>26.497900000001717</v>
      </c>
      <c r="I74"/>
      <c r="J74"/>
      <c r="K74"/>
      <c r="L74"/>
      <c r="M74" t="s">
        <v>12</v>
      </c>
      <c r="N74" s="21">
        <f>E10</f>
        <v>68</v>
      </c>
    </row>
    <row r="75" spans="2:14" s="21" customFormat="1" x14ac:dyDescent="0.25">
      <c r="B75"/>
      <c r="C75"/>
      <c r="D75"/>
      <c r="E75"/>
      <c r="F75" t="s">
        <v>10</v>
      </c>
      <c r="G75" s="21">
        <f>D9</f>
        <v>68</v>
      </c>
      <c r="I75"/>
      <c r="J75"/>
      <c r="K75"/>
      <c r="L75"/>
      <c r="M75" t="s">
        <v>11</v>
      </c>
      <c r="N75" s="21">
        <f>G10</f>
        <v>1.4</v>
      </c>
    </row>
    <row r="76" spans="2:14" s="21" customFormat="1" x14ac:dyDescent="0.25">
      <c r="B76"/>
      <c r="C76"/>
      <c r="D76"/>
      <c r="E76"/>
      <c r="F76" t="s">
        <v>12</v>
      </c>
      <c r="G76" s="21">
        <f>E9</f>
        <v>69.099999999999994</v>
      </c>
    </row>
    <row r="77" spans="2:14" s="21" customFormat="1" x14ac:dyDescent="0.25">
      <c r="B77"/>
      <c r="C77"/>
      <c r="D77"/>
      <c r="E77"/>
      <c r="F77" t="s">
        <v>11</v>
      </c>
      <c r="G77" s="21">
        <f>G9</f>
        <v>4.28</v>
      </c>
    </row>
    <row r="78" spans="2:14" s="21" customFormat="1" x14ac:dyDescent="0.25"/>
  </sheetData>
  <mergeCells count="14">
    <mergeCell ref="B2:I2"/>
    <mergeCell ref="C1:H1"/>
    <mergeCell ref="C12:G12"/>
    <mergeCell ref="J12:N12"/>
    <mergeCell ref="C13:G13"/>
    <mergeCell ref="J13:N13"/>
    <mergeCell ref="C36:G36"/>
    <mergeCell ref="C37:G37"/>
    <mergeCell ref="J38:N38"/>
    <mergeCell ref="J39:N39"/>
    <mergeCell ref="C59:G59"/>
    <mergeCell ref="J59:N59"/>
    <mergeCell ref="C60:G60"/>
    <mergeCell ref="J60:N60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E7D7-440E-4166-88DC-16A4B4048C84}">
  <dimension ref="A1:O80"/>
  <sheetViews>
    <sheetView topLeftCell="A4" workbookViewId="0">
      <selection activeCell="B10" sqref="B10"/>
    </sheetView>
  </sheetViews>
  <sheetFormatPr defaultRowHeight="15" x14ac:dyDescent="0.25"/>
  <cols>
    <col min="1" max="1" width="5.42578125" style="15" customWidth="1"/>
    <col min="2" max="2" width="22.42578125" style="15" customWidth="1"/>
    <col min="3" max="3" width="10.42578125" style="15" customWidth="1"/>
    <col min="4" max="5" width="14.140625" style="15" customWidth="1"/>
    <col min="6" max="6" width="13.7109375" style="15" customWidth="1"/>
    <col min="7" max="8" width="18" style="15" customWidth="1"/>
    <col min="9" max="9" width="12.85546875" style="15" customWidth="1"/>
    <col min="10" max="10" width="10.85546875" style="15" customWidth="1"/>
    <col min="11" max="12" width="9.140625" style="15"/>
    <col min="13" max="13" width="9.7109375" style="15" bestFit="1" customWidth="1"/>
    <col min="14" max="16384" width="9.140625" style="15"/>
  </cols>
  <sheetData>
    <row r="1" spans="1:15" s="17" customFormat="1" x14ac:dyDescent="0.25">
      <c r="C1" s="19" t="s">
        <v>45</v>
      </c>
      <c r="D1" s="19"/>
      <c r="E1" s="19"/>
      <c r="F1" s="19"/>
    </row>
    <row r="2" spans="1:15" s="17" customFormat="1" x14ac:dyDescent="0.25">
      <c r="C2" s="27" t="s">
        <v>46</v>
      </c>
      <c r="D2" s="27"/>
      <c r="E2" s="27"/>
      <c r="F2" s="27"/>
      <c r="G2" s="27"/>
      <c r="H2" s="27"/>
      <c r="I2" s="27"/>
    </row>
    <row r="3" spans="1:15" ht="45" x14ac:dyDescent="0.25">
      <c r="B3" s="15" t="s">
        <v>31</v>
      </c>
      <c r="C3" s="15" t="s">
        <v>23</v>
      </c>
      <c r="D3" s="15" t="s">
        <v>10</v>
      </c>
      <c r="E3" s="15" t="s">
        <v>24</v>
      </c>
      <c r="F3" s="2" t="s">
        <v>2</v>
      </c>
      <c r="G3" s="15" t="s">
        <v>11</v>
      </c>
      <c r="H3" s="2" t="s">
        <v>35</v>
      </c>
      <c r="I3" s="2" t="s">
        <v>47</v>
      </c>
      <c r="J3" s="2" t="s">
        <v>37</v>
      </c>
    </row>
    <row r="5" spans="1:15" x14ac:dyDescent="0.25">
      <c r="B5" s="15" t="s">
        <v>51</v>
      </c>
      <c r="C5" s="10">
        <v>0.6430555555555556</v>
      </c>
      <c r="D5" s="15">
        <v>47</v>
      </c>
      <c r="E5" s="15">
        <v>54</v>
      </c>
      <c r="F5" s="15">
        <v>2.2999999999999998</v>
      </c>
      <c r="G5" s="15">
        <v>31.37</v>
      </c>
      <c r="H5" s="15">
        <v>681.9751</v>
      </c>
      <c r="I5" s="15">
        <v>682.60950000000003</v>
      </c>
      <c r="J5" s="15">
        <f>I5-H5</f>
        <v>0.63440000000002783</v>
      </c>
    </row>
    <row r="6" spans="1:15" x14ac:dyDescent="0.25">
      <c r="B6" s="15" t="s">
        <v>49</v>
      </c>
      <c r="C6" s="10">
        <v>0.62291666666666667</v>
      </c>
      <c r="D6" s="15">
        <v>43</v>
      </c>
      <c r="E6" s="15">
        <v>53.8</v>
      </c>
      <c r="F6" s="15">
        <v>3.2</v>
      </c>
      <c r="G6" s="15">
        <v>77.33</v>
      </c>
      <c r="H6" s="15">
        <v>713.72400000000005</v>
      </c>
      <c r="I6" s="15">
        <v>715.38059999999996</v>
      </c>
      <c r="J6" s="15">
        <f>I6-H6</f>
        <v>1.6565999999999121</v>
      </c>
    </row>
    <row r="7" spans="1:15" x14ac:dyDescent="0.25">
      <c r="B7" s="15" t="s">
        <v>53</v>
      </c>
      <c r="C7" s="10">
        <v>0.55208333333333337</v>
      </c>
      <c r="D7" s="15">
        <v>46</v>
      </c>
      <c r="E7" s="15">
        <v>53.2</v>
      </c>
      <c r="F7" s="15">
        <v>2.5</v>
      </c>
      <c r="G7" s="15">
        <v>14.82</v>
      </c>
      <c r="H7" s="15">
        <v>727.48360000000002</v>
      </c>
      <c r="I7" s="15">
        <v>729.99</v>
      </c>
      <c r="J7" s="15">
        <f>I7-H7</f>
        <v>2.5063999999999851</v>
      </c>
    </row>
    <row r="8" spans="1:15" x14ac:dyDescent="0.25">
      <c r="B8" s="15" t="s">
        <v>52</v>
      </c>
      <c r="C8" s="10">
        <v>0.56597222222222221</v>
      </c>
      <c r="D8" s="15">
        <v>45</v>
      </c>
      <c r="E8" s="15">
        <v>53.8</v>
      </c>
      <c r="F8" s="15">
        <v>8.34</v>
      </c>
      <c r="G8" s="15">
        <v>4.4000000000000004</v>
      </c>
      <c r="H8" s="15">
        <v>772.54899999999998</v>
      </c>
      <c r="I8" s="15">
        <v>773.82799999999997</v>
      </c>
      <c r="J8" s="15">
        <f t="shared" ref="J8:J10" si="0">I8-H8</f>
        <v>1.2789999999999964</v>
      </c>
    </row>
    <row r="9" spans="1:15" x14ac:dyDescent="0.25">
      <c r="B9" s="15" t="s">
        <v>54</v>
      </c>
      <c r="C9" s="10">
        <v>0.58680555555555558</v>
      </c>
      <c r="D9" s="15">
        <v>45</v>
      </c>
      <c r="E9" s="15">
        <v>53.5</v>
      </c>
      <c r="F9" s="15">
        <v>1.6</v>
      </c>
      <c r="G9" s="15">
        <v>6.51</v>
      </c>
      <c r="H9" s="15">
        <v>943.60599999999999</v>
      </c>
      <c r="I9" s="15">
        <v>944.43880000000001</v>
      </c>
      <c r="J9" s="15">
        <f t="shared" si="0"/>
        <v>0.83280000000002019</v>
      </c>
    </row>
    <row r="10" spans="1:15" x14ac:dyDescent="0.25">
      <c r="B10" s="15" t="s">
        <v>50</v>
      </c>
      <c r="C10" s="10">
        <v>0.65972222222222221</v>
      </c>
      <c r="D10" s="15">
        <v>48</v>
      </c>
      <c r="E10" s="15">
        <v>53.3</v>
      </c>
      <c r="F10" s="15">
        <v>1.1000000000000001</v>
      </c>
      <c r="G10" s="15">
        <v>98.14</v>
      </c>
      <c r="H10" s="15">
        <v>711.60440000000006</v>
      </c>
      <c r="I10" s="15">
        <v>712.25250000000005</v>
      </c>
      <c r="J10" s="15">
        <f t="shared" si="0"/>
        <v>0.64809999999999945</v>
      </c>
      <c r="M10" s="11"/>
    </row>
    <row r="12" spans="1:15" x14ac:dyDescent="0.25">
      <c r="B12" s="15" t="s">
        <v>48</v>
      </c>
      <c r="D12" s="15">
        <v>45</v>
      </c>
      <c r="E12" s="15">
        <v>53.5</v>
      </c>
      <c r="F12" s="15">
        <v>1.6</v>
      </c>
      <c r="G12" s="15">
        <v>6.51</v>
      </c>
    </row>
    <row r="14" spans="1:15" x14ac:dyDescent="0.25">
      <c r="A14" s="21"/>
      <c r="B14" s="21"/>
      <c r="C14" s="26" t="s">
        <v>7</v>
      </c>
      <c r="D14" s="26"/>
      <c r="E14" s="26"/>
      <c r="F14" s="26"/>
      <c r="G14" s="26"/>
      <c r="H14" s="21"/>
      <c r="I14" s="21"/>
      <c r="J14" s="26" t="s">
        <v>13</v>
      </c>
      <c r="K14" s="26"/>
      <c r="L14" s="26"/>
      <c r="M14" s="26"/>
      <c r="N14" s="26"/>
      <c r="O14"/>
    </row>
    <row r="15" spans="1:15" x14ac:dyDescent="0.25">
      <c r="A15" s="21"/>
      <c r="B15" s="21"/>
      <c r="C15" s="26" t="s">
        <v>70</v>
      </c>
      <c r="D15" s="26"/>
      <c r="E15" s="26"/>
      <c r="F15" s="26"/>
      <c r="G15" s="26"/>
      <c r="H15" s="21"/>
      <c r="I15" s="21"/>
      <c r="J15" s="26" t="s">
        <v>71</v>
      </c>
      <c r="K15" s="26"/>
      <c r="L15" s="26"/>
      <c r="M15" s="26"/>
      <c r="N15" s="26"/>
      <c r="O15"/>
    </row>
    <row r="16" spans="1:15" x14ac:dyDescent="0.25">
      <c r="A16" s="21"/>
      <c r="B16" s="21"/>
      <c r="C16" s="7"/>
      <c r="D16" s="7" t="s">
        <v>6</v>
      </c>
      <c r="E16" s="7"/>
      <c r="F16" s="7">
        <v>681.9751</v>
      </c>
      <c r="G16" s="7"/>
      <c r="H16" s="21"/>
      <c r="I16" s="21"/>
      <c r="J16" s="7"/>
      <c r="K16" s="7" t="s">
        <v>36</v>
      </c>
      <c r="L16" s="7"/>
      <c r="M16" s="7"/>
      <c r="N16">
        <v>713.72400000000005</v>
      </c>
      <c r="O16"/>
    </row>
    <row r="17" spans="1:15" ht="45" x14ac:dyDescent="0.25">
      <c r="A17" s="21"/>
      <c r="B17" s="2" t="s">
        <v>0</v>
      </c>
      <c r="C17" s="2" t="s">
        <v>1</v>
      </c>
      <c r="D17" s="2" t="s">
        <v>2</v>
      </c>
      <c r="E17" s="2" t="s">
        <v>4</v>
      </c>
      <c r="F17" s="2" t="s">
        <v>3</v>
      </c>
      <c r="G17" s="2" t="s">
        <v>5</v>
      </c>
      <c r="H17" s="21"/>
      <c r="I17" s="2" t="s">
        <v>0</v>
      </c>
      <c r="J17" s="2" t="s">
        <v>1</v>
      </c>
      <c r="K17" s="2" t="s">
        <v>2</v>
      </c>
      <c r="L17" s="2" t="s">
        <v>4</v>
      </c>
      <c r="M17" s="2" t="s">
        <v>3</v>
      </c>
      <c r="N17" s="2" t="s">
        <v>5</v>
      </c>
      <c r="O17"/>
    </row>
    <row r="18" spans="1:15" x14ac:dyDescent="0.25">
      <c r="A18" s="21"/>
      <c r="B18" s="2">
        <v>1.5</v>
      </c>
      <c r="C18" s="2">
        <f>J5</f>
        <v>0.63440000000002783</v>
      </c>
      <c r="D18" s="2">
        <v>2.2999999999999998</v>
      </c>
      <c r="E18" s="2">
        <v>0</v>
      </c>
      <c r="F18" s="2"/>
      <c r="G18" s="2"/>
      <c r="H18" s="21"/>
      <c r="I18" s="2">
        <v>2</v>
      </c>
      <c r="J18" s="2">
        <f>J6</f>
        <v>1.6565999999999121</v>
      </c>
      <c r="K18" s="2">
        <v>3.2</v>
      </c>
      <c r="L18" s="2">
        <v>0</v>
      </c>
      <c r="M18" s="2"/>
      <c r="N18" s="2"/>
      <c r="O18"/>
    </row>
    <row r="19" spans="1:15" x14ac:dyDescent="0.25">
      <c r="A19" s="21"/>
      <c r="B19" s="2">
        <v>2.5</v>
      </c>
      <c r="C19" s="2">
        <f>0.78+J5</f>
        <v>1.4144000000000279</v>
      </c>
      <c r="D19" s="2">
        <v>2.2999999999999998</v>
      </c>
      <c r="E19" s="2">
        <f>(C18+C19)/2</f>
        <v>1.024400000000028</v>
      </c>
      <c r="F19" s="3">
        <f>(B19-B18)*E19</f>
        <v>1.024400000000028</v>
      </c>
      <c r="G19" s="22">
        <f t="shared" ref="G19:G28" si="1">D19*F19</f>
        <v>2.3561200000000642</v>
      </c>
      <c r="H19" s="21"/>
      <c r="I19" s="2">
        <v>4</v>
      </c>
      <c r="J19" s="2">
        <f>0.38+J6</f>
        <v>2.036599999999912</v>
      </c>
      <c r="K19" s="2">
        <v>3.2</v>
      </c>
      <c r="L19" s="2">
        <f>(J18+J19)/2</f>
        <v>1.8465999999999121</v>
      </c>
      <c r="M19" s="3">
        <f>(I19-I18)*L19</f>
        <v>3.6931999999998242</v>
      </c>
      <c r="N19" s="22">
        <f t="shared" ref="N19:N33" si="2">K19*M19</f>
        <v>11.818239999999438</v>
      </c>
      <c r="O19"/>
    </row>
    <row r="20" spans="1:15" x14ac:dyDescent="0.25">
      <c r="A20" s="21"/>
      <c r="B20" s="21">
        <v>3.5</v>
      </c>
      <c r="C20" s="21">
        <f>0.9+J5</f>
        <v>1.5344000000000277</v>
      </c>
      <c r="D20" s="2">
        <v>2.2999999999999998</v>
      </c>
      <c r="E20" s="2">
        <f>(C19+C20)/2</f>
        <v>1.4744000000000277</v>
      </c>
      <c r="F20" s="3">
        <f>(B20-B19)*E20</f>
        <v>1.4744000000000277</v>
      </c>
      <c r="G20" s="22">
        <f>D20*F20</f>
        <v>3.3911200000000634</v>
      </c>
      <c r="H20" s="21"/>
      <c r="I20" s="21">
        <v>6</v>
      </c>
      <c r="J20" s="21">
        <f>0.64+J6</f>
        <v>2.2965999999999123</v>
      </c>
      <c r="K20" s="2">
        <v>3.2</v>
      </c>
      <c r="L20" s="2">
        <f>(J19+J20)/2</f>
        <v>2.1665999999999119</v>
      </c>
      <c r="M20" s="3">
        <f t="shared" ref="M20:M33" si="3">(I20-I19)*L20</f>
        <v>4.3331999999998239</v>
      </c>
      <c r="N20" s="22">
        <f t="shared" si="2"/>
        <v>13.866239999999436</v>
      </c>
      <c r="O20"/>
    </row>
    <row r="21" spans="1:15" x14ac:dyDescent="0.25">
      <c r="A21" s="21"/>
      <c r="B21" s="21">
        <v>4.5</v>
      </c>
      <c r="C21" s="21">
        <f>0.82+J5</f>
        <v>1.4544000000000277</v>
      </c>
      <c r="D21" s="2">
        <v>2.2999999999999998</v>
      </c>
      <c r="E21" s="2">
        <f t="shared" ref="E21:E28" si="4">(C20+C21)/2</f>
        <v>1.4944000000000277</v>
      </c>
      <c r="F21" s="3">
        <f t="shared" ref="F21:F28" si="5">(B21-B20)*E21</f>
        <v>1.4944000000000277</v>
      </c>
      <c r="G21" s="22">
        <f t="shared" si="1"/>
        <v>3.4371200000000637</v>
      </c>
      <c r="H21" s="21"/>
      <c r="I21" s="21">
        <v>8</v>
      </c>
      <c r="J21" s="21">
        <f>0.58+J6</f>
        <v>2.2365999999999122</v>
      </c>
      <c r="K21" s="2">
        <v>3.2</v>
      </c>
      <c r="L21" s="2">
        <f t="shared" ref="L21:L33" si="6">(J20+J21)/2</f>
        <v>2.2665999999999125</v>
      </c>
      <c r="M21" s="3">
        <f t="shared" si="3"/>
        <v>4.5331999999998249</v>
      </c>
      <c r="N21" s="22">
        <f t="shared" si="2"/>
        <v>14.50623999999944</v>
      </c>
      <c r="O21"/>
    </row>
    <row r="22" spans="1:15" x14ac:dyDescent="0.25">
      <c r="A22" s="21"/>
      <c r="B22" s="21">
        <v>5.5</v>
      </c>
      <c r="C22" s="21">
        <f>1+J5</f>
        <v>1.6344000000000278</v>
      </c>
      <c r="D22" s="2">
        <v>2.2999999999999998</v>
      </c>
      <c r="E22" s="2">
        <f t="shared" si="4"/>
        <v>1.5444000000000278</v>
      </c>
      <c r="F22" s="3">
        <f t="shared" si="5"/>
        <v>1.5444000000000278</v>
      </c>
      <c r="G22" s="22">
        <f t="shared" si="1"/>
        <v>3.5521200000000634</v>
      </c>
      <c r="H22" s="21"/>
      <c r="I22" s="21">
        <v>10</v>
      </c>
      <c r="J22" s="21">
        <f>0.4+J6</f>
        <v>2.0565999999999121</v>
      </c>
      <c r="K22" s="2">
        <v>3.2</v>
      </c>
      <c r="L22" s="2">
        <f t="shared" si="6"/>
        <v>2.1465999999999124</v>
      </c>
      <c r="M22" s="3">
        <f t="shared" si="3"/>
        <v>4.2931999999998247</v>
      </c>
      <c r="N22" s="22">
        <f t="shared" si="2"/>
        <v>13.73823999999944</v>
      </c>
      <c r="O22"/>
    </row>
    <row r="23" spans="1:15" x14ac:dyDescent="0.25">
      <c r="A23" s="21"/>
      <c r="B23" s="21">
        <v>6.5</v>
      </c>
      <c r="C23" s="21">
        <f>1.01+J5</f>
        <v>1.6444000000000278</v>
      </c>
      <c r="D23" s="2">
        <v>2.2999999999999998</v>
      </c>
      <c r="E23" s="2">
        <f t="shared" si="4"/>
        <v>1.6394000000000277</v>
      </c>
      <c r="F23" s="3">
        <f t="shared" si="5"/>
        <v>1.6394000000000277</v>
      </c>
      <c r="G23" s="22">
        <f t="shared" si="1"/>
        <v>3.7706200000000636</v>
      </c>
      <c r="H23" s="21"/>
      <c r="I23" s="21">
        <v>12</v>
      </c>
      <c r="J23" s="21">
        <f>0.8+J6</f>
        <v>2.456599999999912</v>
      </c>
      <c r="K23" s="2">
        <v>3.2</v>
      </c>
      <c r="L23" s="2">
        <f t="shared" si="6"/>
        <v>2.2565999999999118</v>
      </c>
      <c r="M23" s="3">
        <f t="shared" si="3"/>
        <v>4.5131999999998236</v>
      </c>
      <c r="N23" s="22">
        <f t="shared" si="2"/>
        <v>14.442239999999437</v>
      </c>
      <c r="O23"/>
    </row>
    <row r="24" spans="1:15" x14ac:dyDescent="0.25">
      <c r="A24" s="21"/>
      <c r="B24" s="21">
        <v>7.5</v>
      </c>
      <c r="C24" s="21">
        <f>1.22+J5</f>
        <v>1.8544000000000278</v>
      </c>
      <c r="D24" s="2">
        <v>2.2999999999999998</v>
      </c>
      <c r="E24" s="2">
        <f t="shared" si="4"/>
        <v>1.7494000000000278</v>
      </c>
      <c r="F24" s="3">
        <f t="shared" si="5"/>
        <v>1.7494000000000278</v>
      </c>
      <c r="G24" s="22">
        <f t="shared" si="1"/>
        <v>4.0236200000000633</v>
      </c>
      <c r="H24" s="21"/>
      <c r="I24" s="21">
        <v>14</v>
      </c>
      <c r="J24" s="21">
        <f>0.7+J6</f>
        <v>2.3565999999999123</v>
      </c>
      <c r="K24" s="2">
        <v>3.2</v>
      </c>
      <c r="L24" s="2">
        <f t="shared" si="6"/>
        <v>2.4065999999999121</v>
      </c>
      <c r="M24" s="3">
        <f t="shared" si="3"/>
        <v>4.8131999999998243</v>
      </c>
      <c r="N24" s="22">
        <f t="shared" si="2"/>
        <v>15.402239999999438</v>
      </c>
      <c r="O24"/>
    </row>
    <row r="25" spans="1:15" x14ac:dyDescent="0.25">
      <c r="A25" s="21"/>
      <c r="B25" s="21">
        <v>8.5</v>
      </c>
      <c r="C25" s="21">
        <f>0.98+J5</f>
        <v>1.6144000000000278</v>
      </c>
      <c r="D25" s="2">
        <v>2.2999999999999998</v>
      </c>
      <c r="E25" s="2">
        <f t="shared" si="4"/>
        <v>1.7344000000000279</v>
      </c>
      <c r="F25" s="3">
        <f t="shared" si="5"/>
        <v>1.7344000000000279</v>
      </c>
      <c r="G25" s="22">
        <f t="shared" si="1"/>
        <v>3.9891200000000637</v>
      </c>
      <c r="H25" s="21"/>
      <c r="I25" s="21">
        <v>16</v>
      </c>
      <c r="J25" s="21">
        <f>1+J6</f>
        <v>2.6565999999999121</v>
      </c>
      <c r="K25" s="2">
        <v>3.2</v>
      </c>
      <c r="L25" s="2">
        <f t="shared" si="6"/>
        <v>2.5065999999999122</v>
      </c>
      <c r="M25" s="3">
        <f t="shared" si="3"/>
        <v>5.0131999999998245</v>
      </c>
      <c r="N25" s="22">
        <f t="shared" si="2"/>
        <v>16.042239999999438</v>
      </c>
      <c r="O25"/>
    </row>
    <row r="26" spans="1:15" x14ac:dyDescent="0.25">
      <c r="A26" s="21"/>
      <c r="B26" s="21">
        <v>9.5</v>
      </c>
      <c r="C26" s="21">
        <f>0.92+J5</f>
        <v>1.5544000000000278</v>
      </c>
      <c r="D26" s="2">
        <v>2.2999999999999998</v>
      </c>
      <c r="E26" s="2">
        <f t="shared" si="4"/>
        <v>1.5844000000000278</v>
      </c>
      <c r="F26" s="3">
        <f t="shared" si="5"/>
        <v>1.5844000000000278</v>
      </c>
      <c r="G26" s="22">
        <f t="shared" si="1"/>
        <v>3.6441200000000635</v>
      </c>
      <c r="H26" s="21"/>
      <c r="I26" s="21">
        <v>18</v>
      </c>
      <c r="J26" s="21">
        <f>2+J6</f>
        <v>3.6565999999999121</v>
      </c>
      <c r="K26" s="2">
        <v>3.2</v>
      </c>
      <c r="L26" s="2">
        <f t="shared" si="6"/>
        <v>3.1565999999999121</v>
      </c>
      <c r="M26" s="3">
        <f t="shared" si="3"/>
        <v>6.3131999999998243</v>
      </c>
      <c r="N26" s="22">
        <f t="shared" si="2"/>
        <v>20.202239999999438</v>
      </c>
      <c r="O26"/>
    </row>
    <row r="27" spans="1:15" x14ac:dyDescent="0.25">
      <c r="A27" s="21"/>
      <c r="B27" s="21">
        <v>10.5</v>
      </c>
      <c r="C27" s="21">
        <f>0+J5</f>
        <v>0.63440000000002783</v>
      </c>
      <c r="D27" s="2">
        <v>2.2999999999999998</v>
      </c>
      <c r="E27" s="2">
        <f t="shared" si="4"/>
        <v>1.0944000000000278</v>
      </c>
      <c r="F27" s="3">
        <f t="shared" si="5"/>
        <v>1.0944000000000278</v>
      </c>
      <c r="G27" s="22">
        <f t="shared" si="1"/>
        <v>2.5171200000000638</v>
      </c>
      <c r="H27" s="21"/>
      <c r="I27" s="21">
        <v>20</v>
      </c>
      <c r="J27" s="21">
        <f>1+J6</f>
        <v>2.6565999999999121</v>
      </c>
      <c r="K27" s="2">
        <v>3.2</v>
      </c>
      <c r="L27" s="2">
        <f t="shared" si="6"/>
        <v>3.1565999999999121</v>
      </c>
      <c r="M27" s="3">
        <f t="shared" si="3"/>
        <v>6.3131999999998243</v>
      </c>
      <c r="N27" s="22">
        <f t="shared" si="2"/>
        <v>20.202239999999438</v>
      </c>
      <c r="O27"/>
    </row>
    <row r="28" spans="1:15" x14ac:dyDescent="0.25">
      <c r="A28" s="21"/>
      <c r="B28" s="21">
        <v>12</v>
      </c>
      <c r="C28" s="21">
        <f>0+J5</f>
        <v>0.63440000000002783</v>
      </c>
      <c r="D28" s="2">
        <v>2.2999999999999998</v>
      </c>
      <c r="E28" s="2">
        <f t="shared" si="4"/>
        <v>0.63440000000002783</v>
      </c>
      <c r="F28" s="3">
        <f t="shared" si="5"/>
        <v>0.95160000000004175</v>
      </c>
      <c r="G28" s="22">
        <f t="shared" si="1"/>
        <v>2.1886800000000957</v>
      </c>
      <c r="H28" s="21"/>
      <c r="I28" s="21">
        <v>22</v>
      </c>
      <c r="J28" s="21">
        <f>1.1+J6</f>
        <v>2.7565999999999122</v>
      </c>
      <c r="K28" s="2">
        <v>3.2</v>
      </c>
      <c r="L28" s="2">
        <f t="shared" si="6"/>
        <v>2.706599999999912</v>
      </c>
      <c r="M28" s="3">
        <f t="shared" si="3"/>
        <v>5.4131999999998239</v>
      </c>
      <c r="N28" s="22">
        <f t="shared" si="2"/>
        <v>17.322239999999436</v>
      </c>
      <c r="O28"/>
    </row>
    <row r="29" spans="1:15" x14ac:dyDescent="0.25">
      <c r="A29" s="21"/>
      <c r="B29" s="21"/>
      <c r="C29" s="21"/>
      <c r="D29" s="21"/>
      <c r="E29"/>
      <c r="F29" t="s">
        <v>9</v>
      </c>
      <c r="G29" s="22">
        <f>SUM(G19:G28)</f>
        <v>32.869760000000674</v>
      </c>
      <c r="H29" s="21"/>
      <c r="I29" s="21">
        <v>24</v>
      </c>
      <c r="J29" s="21">
        <f>1+J6</f>
        <v>2.6565999999999121</v>
      </c>
      <c r="K29" s="2">
        <v>3.2</v>
      </c>
      <c r="L29" s="2">
        <f t="shared" si="6"/>
        <v>2.706599999999912</v>
      </c>
      <c r="M29" s="3">
        <f t="shared" si="3"/>
        <v>5.4131999999998239</v>
      </c>
      <c r="N29" s="22">
        <f t="shared" si="2"/>
        <v>17.322239999999436</v>
      </c>
      <c r="O29"/>
    </row>
    <row r="30" spans="1:15" x14ac:dyDescent="0.25">
      <c r="A30" s="21"/>
      <c r="B30" s="21"/>
      <c r="C30" s="21"/>
      <c r="D30" s="21"/>
      <c r="E30"/>
      <c r="F30" t="s">
        <v>10</v>
      </c>
      <c r="G30" s="21">
        <v>47</v>
      </c>
      <c r="H30" s="21"/>
      <c r="I30" s="21">
        <v>26</v>
      </c>
      <c r="J30" s="21">
        <f>0.96+J6</f>
        <v>2.6165999999999121</v>
      </c>
      <c r="K30" s="2">
        <v>3.2</v>
      </c>
      <c r="L30" s="2">
        <f t="shared" si="6"/>
        <v>2.6365999999999121</v>
      </c>
      <c r="M30" s="3">
        <f t="shared" si="3"/>
        <v>5.2731999999998243</v>
      </c>
      <c r="N30" s="22">
        <f t="shared" si="2"/>
        <v>16.874239999999439</v>
      </c>
      <c r="O30"/>
    </row>
    <row r="31" spans="1:15" x14ac:dyDescent="0.25">
      <c r="A31" s="21"/>
      <c r="B31" s="21"/>
      <c r="C31" s="21"/>
      <c r="D31" s="21"/>
      <c r="E31"/>
      <c r="F31" t="s">
        <v>12</v>
      </c>
      <c r="G31" s="21">
        <v>54</v>
      </c>
      <c r="H31" s="21"/>
      <c r="I31" s="21">
        <v>28</v>
      </c>
      <c r="J31" s="21">
        <f>0.6+J6</f>
        <v>2.2565999999999122</v>
      </c>
      <c r="K31" s="2">
        <v>3.2</v>
      </c>
      <c r="L31" s="2">
        <f t="shared" si="6"/>
        <v>2.4365999999999124</v>
      </c>
      <c r="M31" s="3">
        <f t="shared" si="3"/>
        <v>4.8731999999998248</v>
      </c>
      <c r="N31" s="22">
        <f t="shared" si="2"/>
        <v>15.59423999999944</v>
      </c>
      <c r="O31"/>
    </row>
    <row r="32" spans="1:15" x14ac:dyDescent="0.25">
      <c r="A32" s="21"/>
      <c r="B32" s="21"/>
      <c r="C32" s="21"/>
      <c r="D32" s="21"/>
      <c r="E32"/>
      <c r="F32" t="s">
        <v>11</v>
      </c>
      <c r="G32" s="21">
        <v>31.37</v>
      </c>
      <c r="H32" s="21"/>
      <c r="I32" s="21">
        <v>30</v>
      </c>
      <c r="J32" s="21">
        <f>0.3+J6</f>
        <v>1.9565999999999122</v>
      </c>
      <c r="K32" s="2">
        <v>3.2</v>
      </c>
      <c r="L32" s="2">
        <f t="shared" si="6"/>
        <v>2.1065999999999123</v>
      </c>
      <c r="M32" s="3">
        <f t="shared" si="3"/>
        <v>4.2131999999998246</v>
      </c>
      <c r="N32" s="22">
        <f t="shared" si="2"/>
        <v>13.48223999999944</v>
      </c>
      <c r="O32"/>
    </row>
    <row r="33" spans="1:15" x14ac:dyDescent="0.25">
      <c r="A33" s="21"/>
      <c r="B33" s="21"/>
      <c r="C33" s="21"/>
      <c r="D33" s="21"/>
      <c r="E33" s="21"/>
      <c r="F33" s="21"/>
      <c r="G33" s="21"/>
      <c r="H33" s="21"/>
      <c r="I33" s="21">
        <v>31</v>
      </c>
      <c r="J33" s="21">
        <f>0+J6</f>
        <v>1.6565999999999121</v>
      </c>
      <c r="K33" s="2">
        <v>3.2</v>
      </c>
      <c r="L33" s="2">
        <f t="shared" si="6"/>
        <v>1.8065999999999121</v>
      </c>
      <c r="M33" s="3">
        <f t="shared" si="3"/>
        <v>1.8065999999999121</v>
      </c>
      <c r="N33" s="22">
        <f t="shared" si="2"/>
        <v>5.7811199999997189</v>
      </c>
      <c r="O33"/>
    </row>
    <row r="34" spans="1:15" x14ac:dyDescent="0.25">
      <c r="A34" s="21"/>
      <c r="B34" s="21"/>
      <c r="C34" s="21"/>
      <c r="D34" s="21"/>
      <c r="E34" s="21"/>
      <c r="F34" s="21"/>
      <c r="G34" s="21"/>
      <c r="H34" s="21"/>
      <c r="I34"/>
      <c r="J34"/>
      <c r="K34"/>
      <c r="L34"/>
      <c r="M34" t="s">
        <v>9</v>
      </c>
      <c r="N34" s="22">
        <f>SUM(N19:N33)</f>
        <v>226.59647999999189</v>
      </c>
      <c r="O34"/>
    </row>
    <row r="35" spans="1:15" x14ac:dyDescent="0.25">
      <c r="A35" s="21"/>
      <c r="B35" s="21"/>
      <c r="C35" s="21"/>
      <c r="D35" s="21"/>
      <c r="E35" s="21"/>
      <c r="F35" s="21"/>
      <c r="G35" s="21"/>
      <c r="H35" s="21"/>
      <c r="I35"/>
      <c r="J35"/>
      <c r="K35"/>
      <c r="L35"/>
      <c r="M35" t="s">
        <v>10</v>
      </c>
      <c r="N35" s="21">
        <v>43</v>
      </c>
      <c r="O35"/>
    </row>
    <row r="36" spans="1:15" x14ac:dyDescent="0.25">
      <c r="A36" s="21"/>
      <c r="B36" s="21"/>
      <c r="C36" s="21"/>
      <c r="D36" s="21"/>
      <c r="E36" s="21"/>
      <c r="F36" s="21"/>
      <c r="G36" s="21"/>
      <c r="H36" s="21"/>
      <c r="I36"/>
      <c r="J36"/>
      <c r="K36"/>
      <c r="L36"/>
      <c r="M36" t="s">
        <v>12</v>
      </c>
      <c r="N36" s="21">
        <v>53.2</v>
      </c>
      <c r="O36"/>
    </row>
    <row r="37" spans="1:15" x14ac:dyDescent="0.25">
      <c r="A37" s="21"/>
      <c r="B37" s="21"/>
      <c r="C37" s="21"/>
      <c r="D37" s="21"/>
      <c r="E37" s="21"/>
      <c r="F37" s="21"/>
      <c r="G37" s="21"/>
      <c r="H37" s="21"/>
      <c r="I37"/>
      <c r="J37"/>
      <c r="K37"/>
      <c r="L37"/>
      <c r="M37" t="s">
        <v>11</v>
      </c>
      <c r="N37" s="21">
        <v>77.33</v>
      </c>
      <c r="O37"/>
    </row>
    <row r="38" spans="1:15" x14ac:dyDescent="0.25">
      <c r="A38" s="21"/>
      <c r="B38" s="21"/>
      <c r="C38" s="26" t="s">
        <v>15</v>
      </c>
      <c r="D38" s="26"/>
      <c r="E38" s="26"/>
      <c r="F38" s="26"/>
      <c r="G38" s="26"/>
      <c r="H38" s="21"/>
      <c r="I38" s="21"/>
      <c r="J38" s="21"/>
      <c r="K38" s="21"/>
      <c r="L38" s="21"/>
      <c r="M38" s="21"/>
      <c r="N38" s="21"/>
      <c r="O38" s="21"/>
    </row>
    <row r="39" spans="1:15" x14ac:dyDescent="0.25">
      <c r="A39" s="21"/>
      <c r="B39" s="21"/>
      <c r="C39" s="26" t="s">
        <v>72</v>
      </c>
      <c r="D39" s="26"/>
      <c r="E39" s="26"/>
      <c r="F39" s="26"/>
      <c r="G39" s="26"/>
      <c r="H39" s="21"/>
      <c r="I39" s="21"/>
      <c r="J39" s="21"/>
      <c r="K39" s="21"/>
      <c r="L39" s="21"/>
      <c r="M39" s="21"/>
      <c r="N39" s="21"/>
      <c r="O39" s="21"/>
    </row>
    <row r="40" spans="1:15" x14ac:dyDescent="0.25">
      <c r="A40" s="21"/>
      <c r="B40" s="21"/>
      <c r="C40" s="7"/>
      <c r="D40" s="7" t="s">
        <v>33</v>
      </c>
      <c r="E40" s="7"/>
      <c r="F40" s="7"/>
      <c r="G40" s="7"/>
      <c r="H40" s="21"/>
      <c r="I40" s="21"/>
      <c r="J40" s="26" t="s">
        <v>17</v>
      </c>
      <c r="K40" s="26"/>
      <c r="L40" s="26"/>
      <c r="M40" s="26"/>
      <c r="N40" s="26"/>
      <c r="O40" s="21"/>
    </row>
    <row r="41" spans="1:15" ht="30" x14ac:dyDescent="0.25">
      <c r="A41" s="21"/>
      <c r="B41" s="2" t="s">
        <v>0</v>
      </c>
      <c r="C41" s="2" t="s">
        <v>1</v>
      </c>
      <c r="D41" s="2" t="s">
        <v>2</v>
      </c>
      <c r="E41" s="2" t="s">
        <v>4</v>
      </c>
      <c r="F41" s="2" t="s">
        <v>3</v>
      </c>
      <c r="G41" s="2" t="s">
        <v>5</v>
      </c>
      <c r="H41" s="21"/>
      <c r="I41" s="21"/>
      <c r="J41" s="26" t="s">
        <v>73</v>
      </c>
      <c r="K41" s="26"/>
      <c r="L41" s="26"/>
      <c r="M41" s="26"/>
      <c r="N41" s="26"/>
      <c r="O41" s="21"/>
    </row>
    <row r="42" spans="1:15" x14ac:dyDescent="0.25">
      <c r="A42" s="21"/>
      <c r="B42" s="2">
        <v>2</v>
      </c>
      <c r="C42" s="2">
        <f>0.5+J7</f>
        <v>3.0063999999999851</v>
      </c>
      <c r="D42" s="2">
        <v>2.5</v>
      </c>
      <c r="E42" s="2">
        <f>(0+C42)/2</f>
        <v>1.5031999999999925</v>
      </c>
      <c r="F42" s="3">
        <f>(B42-0)*E42</f>
        <v>3.0063999999999851</v>
      </c>
      <c r="G42" s="22">
        <f t="shared" ref="G42:G55" si="7">D42*F42</f>
        <v>7.5159999999999627</v>
      </c>
      <c r="H42" s="21"/>
      <c r="I42" s="21"/>
      <c r="J42" s="7"/>
      <c r="K42" s="7" t="s">
        <v>6</v>
      </c>
      <c r="L42" s="7"/>
      <c r="M42" s="7"/>
      <c r="N42" s="7">
        <v>772.54899999999998</v>
      </c>
      <c r="O42" s="21"/>
    </row>
    <row r="43" spans="1:15" ht="45" x14ac:dyDescent="0.25">
      <c r="A43" s="21"/>
      <c r="B43" s="2">
        <v>6</v>
      </c>
      <c r="C43" s="2">
        <f>0.5+J7</f>
        <v>3.0063999999999851</v>
      </c>
      <c r="D43" s="2">
        <v>2.5</v>
      </c>
      <c r="E43" s="2">
        <f>(C42+C43)/2</f>
        <v>3.0063999999999851</v>
      </c>
      <c r="F43" s="3">
        <f>(B43-B42)*E43</f>
        <v>12.02559999999994</v>
      </c>
      <c r="G43" s="22">
        <f t="shared" si="7"/>
        <v>30.063999999999851</v>
      </c>
      <c r="H43" s="21"/>
      <c r="I43" s="2" t="s">
        <v>0</v>
      </c>
      <c r="J43" s="2" t="s">
        <v>1</v>
      </c>
      <c r="K43" s="2" t="s">
        <v>2</v>
      </c>
      <c r="L43" s="2" t="s">
        <v>4</v>
      </c>
      <c r="M43" s="2" t="s">
        <v>3</v>
      </c>
      <c r="N43" s="2" t="s">
        <v>5</v>
      </c>
      <c r="O43" s="21"/>
    </row>
    <row r="44" spans="1:15" x14ac:dyDescent="0.25">
      <c r="A44" s="21"/>
      <c r="B44" s="21">
        <v>10</v>
      </c>
      <c r="C44" s="21">
        <f>0.76+J7</f>
        <v>3.2663999999999849</v>
      </c>
      <c r="D44" s="2">
        <v>2.5</v>
      </c>
      <c r="E44" s="2">
        <f>(C43+C44)/2</f>
        <v>3.136399999999985</v>
      </c>
      <c r="F44" s="3">
        <f t="shared" ref="F44:F55" si="8">(B44-B43)*E44</f>
        <v>12.54559999999994</v>
      </c>
      <c r="G44" s="22">
        <f t="shared" si="7"/>
        <v>31.363999999999848</v>
      </c>
      <c r="H44" s="21"/>
      <c r="I44" s="2">
        <v>3</v>
      </c>
      <c r="J44" s="2">
        <f>0+J8</f>
        <v>1.2789999999999964</v>
      </c>
      <c r="K44" s="21">
        <v>8.34</v>
      </c>
      <c r="L44" s="2">
        <f>(0+J44)/2</f>
        <v>0.63949999999999818</v>
      </c>
      <c r="M44" s="3">
        <f>(I44-0)*L44</f>
        <v>1.9184999999999945</v>
      </c>
      <c r="N44" s="22">
        <f t="shared" ref="N44:N53" si="9">K44*M44</f>
        <v>16.000289999999953</v>
      </c>
      <c r="O44" s="21"/>
    </row>
    <row r="45" spans="1:15" x14ac:dyDescent="0.25">
      <c r="A45" s="21"/>
      <c r="B45" s="21">
        <v>14</v>
      </c>
      <c r="C45" s="21">
        <f>1+J7</f>
        <v>3.5063999999999851</v>
      </c>
      <c r="D45" s="2">
        <v>2.5</v>
      </c>
      <c r="E45" s="2">
        <f t="shared" ref="E45:E55" si="10">(C44+C45)/2</f>
        <v>3.386399999999985</v>
      </c>
      <c r="F45" s="3">
        <f t="shared" si="8"/>
        <v>13.54559999999994</v>
      </c>
      <c r="G45" s="22">
        <f t="shared" si="7"/>
        <v>33.863999999999848</v>
      </c>
      <c r="H45" s="21"/>
      <c r="I45" s="2">
        <v>7</v>
      </c>
      <c r="J45" s="2">
        <f>1.6+J8</f>
        <v>2.8789999999999965</v>
      </c>
      <c r="K45" s="21">
        <v>8.34</v>
      </c>
      <c r="L45" s="2">
        <f>(J44+J45)/2</f>
        <v>2.0789999999999962</v>
      </c>
      <c r="M45" s="3">
        <f>(I45-I44)*L45</f>
        <v>8.3159999999999847</v>
      </c>
      <c r="N45" s="22">
        <f t="shared" si="9"/>
        <v>69.355439999999874</v>
      </c>
      <c r="O45" s="21"/>
    </row>
    <row r="46" spans="1:15" x14ac:dyDescent="0.25">
      <c r="A46" s="21"/>
      <c r="B46" s="21">
        <v>18</v>
      </c>
      <c r="C46" s="21">
        <f>1.06+J7</f>
        <v>3.5663999999999851</v>
      </c>
      <c r="D46" s="2">
        <v>2.5</v>
      </c>
      <c r="E46" s="2">
        <f t="shared" si="10"/>
        <v>3.5363999999999853</v>
      </c>
      <c r="F46" s="3">
        <f t="shared" si="8"/>
        <v>14.145599999999941</v>
      </c>
      <c r="G46" s="22">
        <f t="shared" si="7"/>
        <v>35.363999999999855</v>
      </c>
      <c r="H46" s="21"/>
      <c r="I46" s="21">
        <v>10</v>
      </c>
      <c r="J46" s="21">
        <f>2.28+J8</f>
        <v>3.5589999999999962</v>
      </c>
      <c r="K46" s="21">
        <v>8.34</v>
      </c>
      <c r="L46" s="2">
        <f>(J45+J46)/2</f>
        <v>3.2189999999999963</v>
      </c>
      <c r="M46" s="3">
        <f t="shared" ref="M46:M53" si="11">(I46-I45)*L46</f>
        <v>9.6569999999999894</v>
      </c>
      <c r="N46" s="22">
        <f t="shared" si="9"/>
        <v>80.539379999999909</v>
      </c>
      <c r="O46" s="21"/>
    </row>
    <row r="47" spans="1:15" x14ac:dyDescent="0.25">
      <c r="A47" s="21"/>
      <c r="B47" s="21">
        <v>22</v>
      </c>
      <c r="C47" s="21">
        <f>0.82+J7</f>
        <v>3.3263999999999849</v>
      </c>
      <c r="D47" s="2">
        <v>2.5</v>
      </c>
      <c r="E47" s="2">
        <f t="shared" si="10"/>
        <v>3.446399999999985</v>
      </c>
      <c r="F47" s="3">
        <f t="shared" si="8"/>
        <v>13.78559999999994</v>
      </c>
      <c r="G47" s="22">
        <f t="shared" si="7"/>
        <v>34.463999999999849</v>
      </c>
      <c r="H47" s="21"/>
      <c r="I47" s="21">
        <v>13</v>
      </c>
      <c r="J47" s="21">
        <f>2.12+J8</f>
        <v>3.3989999999999965</v>
      </c>
      <c r="K47" s="21">
        <v>8.34</v>
      </c>
      <c r="L47" s="2">
        <f t="shared" ref="L47:L53" si="12">(J46+J47)/2</f>
        <v>3.4789999999999965</v>
      </c>
      <c r="M47" s="3">
        <f t="shared" si="11"/>
        <v>10.436999999999991</v>
      </c>
      <c r="N47" s="22">
        <f t="shared" si="9"/>
        <v>87.044579999999925</v>
      </c>
      <c r="O47" s="21"/>
    </row>
    <row r="48" spans="1:15" x14ac:dyDescent="0.25">
      <c r="A48" s="21"/>
      <c r="B48" s="21">
        <v>26</v>
      </c>
      <c r="C48" s="21">
        <f>0.76+J7</f>
        <v>3.2663999999999849</v>
      </c>
      <c r="D48" s="2">
        <v>2.5</v>
      </c>
      <c r="E48" s="2">
        <f t="shared" si="10"/>
        <v>3.2963999999999851</v>
      </c>
      <c r="F48" s="3">
        <f t="shared" si="8"/>
        <v>13.18559999999994</v>
      </c>
      <c r="G48" s="22">
        <f t="shared" si="7"/>
        <v>32.963999999999849</v>
      </c>
      <c r="H48" s="21"/>
      <c r="I48" s="21">
        <v>16</v>
      </c>
      <c r="J48" s="21">
        <f>1.6+J8</f>
        <v>2.8789999999999965</v>
      </c>
      <c r="K48" s="21">
        <v>8.34</v>
      </c>
      <c r="L48" s="2">
        <f t="shared" si="12"/>
        <v>3.1389999999999967</v>
      </c>
      <c r="M48" s="3">
        <f t="shared" si="11"/>
        <v>9.4169999999999909</v>
      </c>
      <c r="N48" s="22">
        <f t="shared" si="9"/>
        <v>78.537779999999927</v>
      </c>
      <c r="O48" s="21"/>
    </row>
    <row r="49" spans="1:15" x14ac:dyDescent="0.25">
      <c r="A49" s="21"/>
      <c r="B49" s="21">
        <v>30</v>
      </c>
      <c r="C49" s="21">
        <f>0.96+J7</f>
        <v>3.466399999999985</v>
      </c>
      <c r="D49" s="2">
        <v>2.5</v>
      </c>
      <c r="E49" s="2">
        <f t="shared" si="10"/>
        <v>3.366399999999985</v>
      </c>
      <c r="F49" s="3">
        <f t="shared" si="8"/>
        <v>13.46559999999994</v>
      </c>
      <c r="G49" s="22">
        <f t="shared" si="7"/>
        <v>33.663999999999852</v>
      </c>
      <c r="H49" s="21"/>
      <c r="I49" s="21">
        <v>19</v>
      </c>
      <c r="J49" s="21">
        <f>1.5+J8</f>
        <v>2.7789999999999964</v>
      </c>
      <c r="K49" s="21">
        <v>8.34</v>
      </c>
      <c r="L49" s="2">
        <f t="shared" si="12"/>
        <v>2.8289999999999962</v>
      </c>
      <c r="M49" s="3">
        <f t="shared" si="11"/>
        <v>8.4869999999999877</v>
      </c>
      <c r="N49" s="22">
        <f t="shared" si="9"/>
        <v>70.781579999999892</v>
      </c>
      <c r="O49" s="21"/>
    </row>
    <row r="50" spans="1:15" x14ac:dyDescent="0.25">
      <c r="A50" s="21"/>
      <c r="B50" s="21">
        <v>34</v>
      </c>
      <c r="C50" s="21">
        <f>0.9+J7</f>
        <v>3.406399999999985</v>
      </c>
      <c r="D50" s="2">
        <v>2.5</v>
      </c>
      <c r="E50" s="2">
        <f t="shared" si="10"/>
        <v>3.4363999999999848</v>
      </c>
      <c r="F50" s="3">
        <f t="shared" si="8"/>
        <v>13.745599999999939</v>
      </c>
      <c r="G50" s="22">
        <f t="shared" si="7"/>
        <v>34.363999999999848</v>
      </c>
      <c r="H50" s="21"/>
      <c r="I50" s="21">
        <v>22</v>
      </c>
      <c r="J50" s="21">
        <f>1.5+J8</f>
        <v>2.7789999999999964</v>
      </c>
      <c r="K50" s="21">
        <v>8.34</v>
      </c>
      <c r="L50" s="2">
        <f t="shared" si="12"/>
        <v>2.7789999999999964</v>
      </c>
      <c r="M50" s="3">
        <f t="shared" si="11"/>
        <v>8.3369999999999891</v>
      </c>
      <c r="N50" s="22">
        <f t="shared" si="9"/>
        <v>69.530579999999901</v>
      </c>
      <c r="O50" s="21"/>
    </row>
    <row r="51" spans="1:15" x14ac:dyDescent="0.25">
      <c r="A51" s="21"/>
      <c r="B51" s="21">
        <v>38</v>
      </c>
      <c r="C51" s="21">
        <f>1+J7</f>
        <v>3.5063999999999851</v>
      </c>
      <c r="D51" s="2">
        <v>2.5</v>
      </c>
      <c r="E51" s="2">
        <f t="shared" si="10"/>
        <v>3.4563999999999853</v>
      </c>
      <c r="F51" s="3">
        <f t="shared" si="8"/>
        <v>13.825599999999941</v>
      </c>
      <c r="G51" s="22">
        <f t="shared" si="7"/>
        <v>34.563999999999851</v>
      </c>
      <c r="H51" s="21"/>
      <c r="I51" s="21">
        <v>25</v>
      </c>
      <c r="J51" s="21">
        <f>1.4+J8</f>
        <v>2.6789999999999963</v>
      </c>
      <c r="K51" s="21">
        <v>8.34</v>
      </c>
      <c r="L51" s="2">
        <f t="shared" si="12"/>
        <v>2.7289999999999965</v>
      </c>
      <c r="M51" s="3">
        <f t="shared" si="11"/>
        <v>8.1869999999999905</v>
      </c>
      <c r="N51" s="22">
        <f t="shared" si="9"/>
        <v>68.279579999999925</v>
      </c>
      <c r="O51" s="21"/>
    </row>
    <row r="52" spans="1:15" x14ac:dyDescent="0.25">
      <c r="A52" s="21"/>
      <c r="B52" s="21">
        <v>42</v>
      </c>
      <c r="C52" s="21">
        <f>1.04+J7</f>
        <v>3.5463999999999851</v>
      </c>
      <c r="D52" s="2">
        <v>2.5</v>
      </c>
      <c r="E52" s="2">
        <f t="shared" si="10"/>
        <v>3.5263999999999851</v>
      </c>
      <c r="F52" s="3">
        <f t="shared" si="8"/>
        <v>14.10559999999994</v>
      </c>
      <c r="G52" s="22">
        <f t="shared" si="7"/>
        <v>35.263999999999854</v>
      </c>
      <c r="H52" s="21"/>
      <c r="I52" s="21">
        <v>28</v>
      </c>
      <c r="J52" s="21">
        <f>1.1+J8</f>
        <v>2.3789999999999965</v>
      </c>
      <c r="K52" s="21">
        <v>8.34</v>
      </c>
      <c r="L52" s="2">
        <f t="shared" si="12"/>
        <v>2.5289999999999964</v>
      </c>
      <c r="M52" s="3">
        <f t="shared" si="11"/>
        <v>7.5869999999999891</v>
      </c>
      <c r="N52" s="22">
        <f t="shared" si="9"/>
        <v>63.275579999999906</v>
      </c>
      <c r="O52" s="21"/>
    </row>
    <row r="53" spans="1:15" x14ac:dyDescent="0.25">
      <c r="A53" s="21"/>
      <c r="B53" s="21">
        <v>46</v>
      </c>
      <c r="C53" s="21">
        <f>1+J7</f>
        <v>3.5063999999999851</v>
      </c>
      <c r="D53" s="2">
        <v>2.5</v>
      </c>
      <c r="E53" s="2">
        <f t="shared" si="10"/>
        <v>3.5263999999999851</v>
      </c>
      <c r="F53" s="3">
        <f t="shared" si="8"/>
        <v>14.10559999999994</v>
      </c>
      <c r="G53" s="22">
        <f t="shared" si="7"/>
        <v>35.263999999999854</v>
      </c>
      <c r="H53" s="21"/>
      <c r="I53" s="21">
        <v>31</v>
      </c>
      <c r="J53" s="21">
        <f>0.4+J8</f>
        <v>1.6789999999999963</v>
      </c>
      <c r="K53" s="21">
        <v>8.34</v>
      </c>
      <c r="L53" s="2">
        <f t="shared" si="12"/>
        <v>2.0289999999999964</v>
      </c>
      <c r="M53" s="3">
        <f t="shared" si="11"/>
        <v>6.0869999999999891</v>
      </c>
      <c r="N53" s="22">
        <f t="shared" si="9"/>
        <v>50.765579999999908</v>
      </c>
      <c r="O53" s="21"/>
    </row>
    <row r="54" spans="1:15" x14ac:dyDescent="0.25">
      <c r="A54" s="21"/>
      <c r="B54" s="21">
        <v>50</v>
      </c>
      <c r="C54" s="21">
        <f>0.78+J7</f>
        <v>3.2863999999999853</v>
      </c>
      <c r="D54" s="2">
        <v>2.5</v>
      </c>
      <c r="E54" s="2">
        <f t="shared" si="10"/>
        <v>3.3963999999999852</v>
      </c>
      <c r="F54" s="3">
        <f t="shared" si="8"/>
        <v>13.585599999999941</v>
      </c>
      <c r="G54" s="22">
        <f t="shared" si="7"/>
        <v>33.963999999999849</v>
      </c>
      <c r="H54" s="21"/>
      <c r="I54" s="21"/>
      <c r="J54" s="21"/>
      <c r="K54" s="21"/>
      <c r="L54" s="2"/>
      <c r="M54" t="s">
        <v>9</v>
      </c>
      <c r="N54" s="22">
        <f>SUM(N44:N53)</f>
        <v>654.11036999999908</v>
      </c>
      <c r="O54" s="21"/>
    </row>
    <row r="55" spans="1:15" x14ac:dyDescent="0.25">
      <c r="A55" s="21"/>
      <c r="B55" s="21">
        <v>54</v>
      </c>
      <c r="C55" s="21">
        <f>0+J7</f>
        <v>2.5063999999999851</v>
      </c>
      <c r="D55" s="2">
        <v>2.5</v>
      </c>
      <c r="E55" s="2">
        <f t="shared" si="10"/>
        <v>2.8963999999999852</v>
      </c>
      <c r="F55" s="3">
        <f t="shared" si="8"/>
        <v>11.585599999999941</v>
      </c>
      <c r="G55" s="22">
        <f t="shared" si="7"/>
        <v>28.963999999999853</v>
      </c>
      <c r="H55" s="21"/>
      <c r="I55" s="21"/>
      <c r="J55" s="21"/>
      <c r="K55" s="21"/>
      <c r="L55" s="2"/>
      <c r="M55" t="s">
        <v>10</v>
      </c>
      <c r="N55" s="21">
        <v>45</v>
      </c>
      <c r="O55" s="21"/>
    </row>
    <row r="56" spans="1:15" x14ac:dyDescent="0.25">
      <c r="A56" s="21"/>
      <c r="B56"/>
      <c r="C56"/>
      <c r="D56"/>
      <c r="E56"/>
      <c r="F56" t="s">
        <v>9</v>
      </c>
      <c r="G56" s="22">
        <f>SUM(G42:G55)</f>
        <v>441.64799999999798</v>
      </c>
      <c r="H56" s="21"/>
      <c r="I56" s="21"/>
      <c r="J56" s="21"/>
      <c r="K56" s="21"/>
      <c r="L56" s="2"/>
      <c r="M56" t="s">
        <v>12</v>
      </c>
      <c r="N56" s="21">
        <v>53.8</v>
      </c>
      <c r="O56" s="21"/>
    </row>
    <row r="57" spans="1:15" x14ac:dyDescent="0.25">
      <c r="A57" s="21"/>
      <c r="B57"/>
      <c r="C57"/>
      <c r="D57"/>
      <c r="E57"/>
      <c r="F57" t="s">
        <v>10</v>
      </c>
      <c r="G57" s="21">
        <v>46</v>
      </c>
      <c r="H57" s="21"/>
      <c r="I57" s="21"/>
      <c r="J57" s="21"/>
      <c r="K57" s="21"/>
      <c r="L57" s="2"/>
      <c r="M57" t="s">
        <v>11</v>
      </c>
      <c r="N57" s="21">
        <v>4.4000000000000004</v>
      </c>
      <c r="O57" s="21"/>
    </row>
    <row r="58" spans="1:15" x14ac:dyDescent="0.25">
      <c r="A58" s="21"/>
      <c r="B58"/>
      <c r="C58"/>
      <c r="D58"/>
      <c r="E58"/>
      <c r="F58" t="s">
        <v>12</v>
      </c>
      <c r="G58" s="21">
        <v>53.2</v>
      </c>
      <c r="H58" s="21"/>
      <c r="I58" s="21"/>
      <c r="J58" s="21"/>
      <c r="K58" s="21"/>
      <c r="L58" s="21"/>
      <c r="M58" s="21"/>
      <c r="N58" s="21"/>
      <c r="O58" s="21"/>
    </row>
    <row r="59" spans="1:15" x14ac:dyDescent="0.25">
      <c r="A59" s="21"/>
      <c r="B59"/>
      <c r="C59"/>
      <c r="D59"/>
      <c r="E59"/>
      <c r="F59" t="s">
        <v>11</v>
      </c>
      <c r="G59" s="21">
        <v>14.82</v>
      </c>
      <c r="H59" s="21"/>
      <c r="I59" s="21"/>
      <c r="J59" s="21"/>
      <c r="K59" s="21"/>
      <c r="L59" s="21"/>
      <c r="M59" s="21"/>
      <c r="N59" s="21"/>
      <c r="O59" s="21"/>
    </row>
    <row r="60" spans="1:15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25">
      <c r="A61" s="21"/>
      <c r="B61" s="21"/>
      <c r="C61" s="26" t="s">
        <v>19</v>
      </c>
      <c r="D61" s="26"/>
      <c r="E61" s="26"/>
      <c r="F61" s="26"/>
      <c r="G61" s="26"/>
      <c r="H61" s="21"/>
      <c r="I61" s="21"/>
      <c r="J61" s="26" t="s">
        <v>21</v>
      </c>
      <c r="K61" s="26"/>
      <c r="L61" s="26"/>
      <c r="M61" s="26"/>
      <c r="N61" s="26"/>
      <c r="O61" s="21"/>
    </row>
    <row r="62" spans="1:15" x14ac:dyDescent="0.25">
      <c r="A62" s="21"/>
      <c r="B62" s="21"/>
      <c r="C62" s="26" t="s">
        <v>74</v>
      </c>
      <c r="D62" s="26"/>
      <c r="E62" s="26"/>
      <c r="F62" s="26"/>
      <c r="G62" s="26"/>
      <c r="H62" s="21"/>
      <c r="I62" s="21"/>
      <c r="J62" s="26" t="s">
        <v>75</v>
      </c>
      <c r="K62" s="26"/>
      <c r="L62" s="26"/>
      <c r="M62" s="26"/>
      <c r="N62" s="26"/>
      <c r="O62" s="21"/>
    </row>
    <row r="63" spans="1:15" x14ac:dyDescent="0.25">
      <c r="A63" s="21"/>
      <c r="B63" s="21"/>
      <c r="C63" s="7"/>
      <c r="D63" s="7" t="s">
        <v>6</v>
      </c>
      <c r="E63" s="7"/>
      <c r="F63" s="7"/>
      <c r="G63" s="23">
        <v>943.60599999999999</v>
      </c>
      <c r="H63" s="21"/>
      <c r="I63" s="21"/>
      <c r="J63" s="7"/>
      <c r="K63" s="7" t="s">
        <v>32</v>
      </c>
      <c r="L63" s="7"/>
      <c r="M63" s="7"/>
      <c r="N63" s="7"/>
      <c r="O63" s="21"/>
    </row>
    <row r="64" spans="1:15" ht="45" x14ac:dyDescent="0.25">
      <c r="A64" s="21"/>
      <c r="B64" s="2" t="s">
        <v>0</v>
      </c>
      <c r="C64" s="2" t="s">
        <v>1</v>
      </c>
      <c r="D64" s="2" t="s">
        <v>2</v>
      </c>
      <c r="E64" s="2" t="s">
        <v>4</v>
      </c>
      <c r="F64" s="2" t="s">
        <v>3</v>
      </c>
      <c r="G64" s="2" t="s">
        <v>5</v>
      </c>
      <c r="H64" s="21"/>
      <c r="I64" s="2" t="s">
        <v>0</v>
      </c>
      <c r="J64" s="2" t="s">
        <v>1</v>
      </c>
      <c r="K64" s="2" t="s">
        <v>2</v>
      </c>
      <c r="L64" s="2" t="s">
        <v>4</v>
      </c>
      <c r="M64" s="2" t="s">
        <v>3</v>
      </c>
      <c r="N64" s="2" t="s">
        <v>5</v>
      </c>
      <c r="O64" s="21"/>
    </row>
    <row r="65" spans="1:15" x14ac:dyDescent="0.25">
      <c r="A65" s="21"/>
      <c r="B65" s="2">
        <v>2</v>
      </c>
      <c r="C65" s="2">
        <f>0.7+J9</f>
        <v>1.5328000000000201</v>
      </c>
      <c r="D65" s="2">
        <v>1.6</v>
      </c>
      <c r="E65" s="2">
        <f>(0+C65)/2</f>
        <v>0.76640000000001007</v>
      </c>
      <c r="F65" s="3">
        <f>(B65-0)*E65</f>
        <v>1.5328000000000201</v>
      </c>
      <c r="G65" s="22">
        <f t="shared" ref="G65:G75" si="13">D65*F65</f>
        <v>2.4524800000000324</v>
      </c>
      <c r="H65" s="21"/>
      <c r="I65" s="2">
        <v>5</v>
      </c>
      <c r="J65" s="2">
        <f>0+J10</f>
        <v>0.64809999999999945</v>
      </c>
      <c r="K65" s="2">
        <v>1.1000000000000001</v>
      </c>
      <c r="L65" s="2">
        <f>(0+J65)/2</f>
        <v>0.32404999999999973</v>
      </c>
      <c r="M65" s="3">
        <f>(I65-0)*L65</f>
        <v>1.6202499999999986</v>
      </c>
      <c r="N65" s="22">
        <f t="shared" ref="N65:N73" si="14">K65*M65</f>
        <v>1.7822749999999987</v>
      </c>
      <c r="O65" s="21"/>
    </row>
    <row r="66" spans="1:15" x14ac:dyDescent="0.25">
      <c r="A66" s="21"/>
      <c r="B66" s="2">
        <v>4</v>
      </c>
      <c r="C66" s="2">
        <f>0.75+J9</f>
        <v>1.5828000000000202</v>
      </c>
      <c r="D66" s="2">
        <v>1.6</v>
      </c>
      <c r="E66" s="2">
        <f>(C65+C66)/2</f>
        <v>1.5578000000000203</v>
      </c>
      <c r="F66" s="3">
        <f>(B66-B65)*E66</f>
        <v>3.1156000000000406</v>
      </c>
      <c r="G66" s="22">
        <f t="shared" si="13"/>
        <v>4.9849600000000649</v>
      </c>
      <c r="H66" s="21"/>
      <c r="I66" s="2">
        <v>7</v>
      </c>
      <c r="J66" s="2">
        <f>0.74+J10</f>
        <v>1.3880999999999994</v>
      </c>
      <c r="K66" s="2">
        <v>1.1000000000000001</v>
      </c>
      <c r="L66" s="2">
        <f>(J65+J66)/2</f>
        <v>1.0180999999999996</v>
      </c>
      <c r="M66" s="3">
        <f>(I66-I65)*L66</f>
        <v>2.0361999999999991</v>
      </c>
      <c r="N66" s="22">
        <f t="shared" si="14"/>
        <v>2.239819999999999</v>
      </c>
      <c r="O66" s="21"/>
    </row>
    <row r="67" spans="1:15" x14ac:dyDescent="0.25">
      <c r="A67" s="21"/>
      <c r="B67" s="21">
        <v>6</v>
      </c>
      <c r="C67" s="21">
        <f>1.1+J9</f>
        <v>1.9328000000000203</v>
      </c>
      <c r="D67" s="2">
        <v>1.6</v>
      </c>
      <c r="E67" s="2">
        <f>(C66+C67)/2</f>
        <v>1.7578000000000202</v>
      </c>
      <c r="F67" s="3">
        <f t="shared" ref="F67:F75" si="15">(B67-B66)*E67</f>
        <v>3.5156000000000405</v>
      </c>
      <c r="G67" s="22">
        <f t="shared" si="13"/>
        <v>5.6249600000000655</v>
      </c>
      <c r="H67" s="21"/>
      <c r="I67" s="21">
        <v>9</v>
      </c>
      <c r="J67" s="21">
        <f>1.24+J10</f>
        <v>1.8880999999999994</v>
      </c>
      <c r="K67" s="2">
        <v>1.1000000000000001</v>
      </c>
      <c r="L67" s="2">
        <f>(J66+J67)/2</f>
        <v>1.6380999999999994</v>
      </c>
      <c r="M67" s="3">
        <f t="shared" ref="M67:M73" si="16">(I67-I66)*L67</f>
        <v>3.2761999999999989</v>
      </c>
      <c r="N67" s="22">
        <f t="shared" si="14"/>
        <v>3.6038199999999989</v>
      </c>
      <c r="O67" s="21"/>
    </row>
    <row r="68" spans="1:15" x14ac:dyDescent="0.25">
      <c r="A68" s="21"/>
      <c r="B68" s="21">
        <v>8</v>
      </c>
      <c r="C68" s="21">
        <f>0.9+J9</f>
        <v>1.7328000000000201</v>
      </c>
      <c r="D68" s="2">
        <v>1.6</v>
      </c>
      <c r="E68" s="2">
        <f t="shared" ref="E68:E75" si="17">(C67+C68)/2</f>
        <v>1.8328000000000202</v>
      </c>
      <c r="F68" s="3">
        <f t="shared" si="15"/>
        <v>3.6656000000000404</v>
      </c>
      <c r="G68" s="22">
        <f t="shared" si="13"/>
        <v>5.8649600000000648</v>
      </c>
      <c r="H68" s="21"/>
      <c r="I68" s="21">
        <v>11</v>
      </c>
      <c r="J68" s="21">
        <f>1.38+J10</f>
        <v>2.0280999999999993</v>
      </c>
      <c r="K68" s="2">
        <v>1.1000000000000001</v>
      </c>
      <c r="L68" s="2">
        <f t="shared" ref="L68:L73" si="18">(J67+J68)/2</f>
        <v>1.9580999999999995</v>
      </c>
      <c r="M68" s="3">
        <f t="shared" si="16"/>
        <v>3.916199999999999</v>
      </c>
      <c r="N68" s="22">
        <f t="shared" si="14"/>
        <v>4.3078199999999995</v>
      </c>
      <c r="O68" s="21"/>
    </row>
    <row r="69" spans="1:15" x14ac:dyDescent="0.25">
      <c r="A69" s="21"/>
      <c r="B69" s="21">
        <v>10</v>
      </c>
      <c r="C69" s="21">
        <f>0.76+J9</f>
        <v>1.5928000000000202</v>
      </c>
      <c r="D69" s="2">
        <v>1.6</v>
      </c>
      <c r="E69" s="2">
        <f t="shared" si="17"/>
        <v>1.6628000000000203</v>
      </c>
      <c r="F69" s="3">
        <f t="shared" si="15"/>
        <v>3.3256000000000405</v>
      </c>
      <c r="G69" s="22">
        <f t="shared" si="13"/>
        <v>5.3209600000000652</v>
      </c>
      <c r="H69" s="21"/>
      <c r="I69" s="21">
        <v>13</v>
      </c>
      <c r="J69" s="21">
        <f>1.36+J10</f>
        <v>2.0080999999999998</v>
      </c>
      <c r="K69" s="2">
        <v>1.1000000000000001</v>
      </c>
      <c r="L69" s="2">
        <f t="shared" si="18"/>
        <v>2.0180999999999996</v>
      </c>
      <c r="M69" s="3">
        <f t="shared" si="16"/>
        <v>4.0361999999999991</v>
      </c>
      <c r="N69" s="22">
        <f t="shared" si="14"/>
        <v>4.4398199999999992</v>
      </c>
      <c r="O69" s="21"/>
    </row>
    <row r="70" spans="1:15" x14ac:dyDescent="0.25">
      <c r="A70" s="21"/>
      <c r="B70" s="21">
        <v>12</v>
      </c>
      <c r="C70" s="21">
        <f>0.5+J9</f>
        <v>1.3328000000000202</v>
      </c>
      <c r="D70" s="2">
        <v>1.6</v>
      </c>
      <c r="E70" s="2">
        <f t="shared" si="17"/>
        <v>1.4628000000000201</v>
      </c>
      <c r="F70" s="3">
        <f t="shared" si="15"/>
        <v>2.9256000000000402</v>
      </c>
      <c r="G70" s="22">
        <f t="shared" si="13"/>
        <v>4.6809600000000646</v>
      </c>
      <c r="H70" s="21"/>
      <c r="I70" s="21">
        <v>15</v>
      </c>
      <c r="J70" s="21">
        <f>1.36+J10</f>
        <v>2.0080999999999998</v>
      </c>
      <c r="K70" s="2">
        <v>1.1000000000000001</v>
      </c>
      <c r="L70" s="2">
        <f t="shared" si="18"/>
        <v>2.0080999999999998</v>
      </c>
      <c r="M70" s="3">
        <f t="shared" si="16"/>
        <v>4.0161999999999995</v>
      </c>
      <c r="N70" s="22">
        <f t="shared" si="14"/>
        <v>4.4178199999999999</v>
      </c>
      <c r="O70" s="21"/>
    </row>
    <row r="71" spans="1:15" x14ac:dyDescent="0.25">
      <c r="A71" s="21"/>
      <c r="B71" s="21">
        <v>14</v>
      </c>
      <c r="C71" s="21">
        <f>0.5+J9</f>
        <v>1.3328000000000202</v>
      </c>
      <c r="D71" s="2">
        <v>1.6</v>
      </c>
      <c r="E71" s="2">
        <f t="shared" si="17"/>
        <v>1.3328000000000202</v>
      </c>
      <c r="F71" s="3">
        <f t="shared" si="15"/>
        <v>2.6656000000000404</v>
      </c>
      <c r="G71" s="22">
        <f t="shared" si="13"/>
        <v>4.2649600000000651</v>
      </c>
      <c r="H71" s="21"/>
      <c r="I71" s="21">
        <v>17</v>
      </c>
      <c r="J71" s="21">
        <f>1.32+J10</f>
        <v>1.9680999999999995</v>
      </c>
      <c r="K71" s="2">
        <v>1.1000000000000001</v>
      </c>
      <c r="L71" s="2">
        <f t="shared" si="18"/>
        <v>1.9880999999999998</v>
      </c>
      <c r="M71" s="3">
        <f t="shared" si="16"/>
        <v>3.9761999999999995</v>
      </c>
      <c r="N71" s="22">
        <f t="shared" si="14"/>
        <v>4.3738199999999994</v>
      </c>
      <c r="O71" s="21"/>
    </row>
    <row r="72" spans="1:15" x14ac:dyDescent="0.25">
      <c r="A72" s="21"/>
      <c r="B72" s="21">
        <v>16</v>
      </c>
      <c r="C72" s="21">
        <f>0.36+J9</f>
        <v>1.1928000000000201</v>
      </c>
      <c r="D72" s="2">
        <v>1.6</v>
      </c>
      <c r="E72" s="2">
        <f t="shared" si="17"/>
        <v>1.2628000000000201</v>
      </c>
      <c r="F72" s="3">
        <f t="shared" si="15"/>
        <v>2.5256000000000403</v>
      </c>
      <c r="G72" s="22">
        <f t="shared" si="13"/>
        <v>4.0409600000000649</v>
      </c>
      <c r="H72" s="21"/>
      <c r="I72" s="21">
        <v>19</v>
      </c>
      <c r="J72" s="21">
        <f>0.52+J10</f>
        <v>1.1680999999999995</v>
      </c>
      <c r="K72" s="2">
        <v>1.1000000000000001</v>
      </c>
      <c r="L72" s="2">
        <f t="shared" si="18"/>
        <v>1.5680999999999994</v>
      </c>
      <c r="M72" s="3">
        <f t="shared" si="16"/>
        <v>3.1361999999999988</v>
      </c>
      <c r="N72" s="22">
        <f t="shared" si="14"/>
        <v>3.449819999999999</v>
      </c>
      <c r="O72" s="21"/>
    </row>
    <row r="73" spans="1:15" x14ac:dyDescent="0.25">
      <c r="A73" s="21"/>
      <c r="B73" s="21">
        <v>18</v>
      </c>
      <c r="C73" s="21">
        <f>0.42+J9</f>
        <v>1.2528000000000201</v>
      </c>
      <c r="D73" s="2">
        <v>1.6</v>
      </c>
      <c r="E73" s="2">
        <f t="shared" si="17"/>
        <v>1.2228000000000201</v>
      </c>
      <c r="F73" s="3">
        <f t="shared" si="15"/>
        <v>2.4456000000000402</v>
      </c>
      <c r="G73" s="22">
        <f t="shared" si="13"/>
        <v>3.9129600000000644</v>
      </c>
      <c r="H73" s="21"/>
      <c r="I73" s="21">
        <v>20.5</v>
      </c>
      <c r="J73" s="21">
        <f>0+J10</f>
        <v>0.64809999999999945</v>
      </c>
      <c r="K73" s="2">
        <v>1.1000000000000001</v>
      </c>
      <c r="L73" s="2">
        <f t="shared" si="18"/>
        <v>0.90809999999999946</v>
      </c>
      <c r="M73" s="3">
        <f t="shared" si="16"/>
        <v>1.3621499999999993</v>
      </c>
      <c r="N73" s="22">
        <f t="shared" si="14"/>
        <v>1.4983649999999993</v>
      </c>
      <c r="O73" s="21"/>
    </row>
    <row r="74" spans="1:15" x14ac:dyDescent="0.25">
      <c r="A74" s="21"/>
      <c r="B74" s="21">
        <v>20</v>
      </c>
      <c r="C74" s="21">
        <f>0.26+J9</f>
        <v>1.0928000000000202</v>
      </c>
      <c r="D74" s="2">
        <v>1.6</v>
      </c>
      <c r="E74" s="2">
        <f t="shared" si="17"/>
        <v>1.17280000000002</v>
      </c>
      <c r="F74" s="3">
        <f t="shared" si="15"/>
        <v>2.3456000000000401</v>
      </c>
      <c r="G74" s="22">
        <f t="shared" si="13"/>
        <v>3.7529600000000642</v>
      </c>
      <c r="H74" s="21"/>
      <c r="I74" s="21"/>
      <c r="J74" s="21"/>
      <c r="K74" s="21"/>
      <c r="L74" s="2"/>
      <c r="M74" t="s">
        <v>9</v>
      </c>
      <c r="N74" s="22">
        <f>SUM(N65:N73)</f>
        <v>30.113379999999992</v>
      </c>
      <c r="O74" s="21"/>
    </row>
    <row r="75" spans="1:15" x14ac:dyDescent="0.25">
      <c r="A75" s="21"/>
      <c r="B75" s="21">
        <v>22</v>
      </c>
      <c r="C75" s="21">
        <f>0+J9</f>
        <v>0.83280000000002019</v>
      </c>
      <c r="D75" s="2">
        <v>1.6</v>
      </c>
      <c r="E75" s="2">
        <f t="shared" si="17"/>
        <v>0.9628000000000202</v>
      </c>
      <c r="F75" s="3">
        <f t="shared" si="15"/>
        <v>1.9256000000000404</v>
      </c>
      <c r="G75" s="22">
        <f t="shared" si="13"/>
        <v>3.080960000000065</v>
      </c>
      <c r="H75" s="21"/>
      <c r="I75" s="21"/>
      <c r="J75" s="21"/>
      <c r="K75" s="21"/>
      <c r="L75" s="2"/>
      <c r="M75" t="s">
        <v>10</v>
      </c>
      <c r="N75" s="21">
        <v>48</v>
      </c>
      <c r="O75" s="21"/>
    </row>
    <row r="76" spans="1:15" x14ac:dyDescent="0.25">
      <c r="A76" s="21"/>
      <c r="B76"/>
      <c r="C76"/>
      <c r="D76"/>
      <c r="E76"/>
      <c r="F76" t="s">
        <v>9</v>
      </c>
      <c r="G76" s="22">
        <f>SUM(G65:G75)</f>
        <v>47.982080000000678</v>
      </c>
      <c r="H76" s="21"/>
      <c r="I76"/>
      <c r="J76"/>
      <c r="K76"/>
      <c r="L76"/>
      <c r="M76" t="s">
        <v>12</v>
      </c>
      <c r="N76" s="21">
        <f>E12</f>
        <v>53.5</v>
      </c>
      <c r="O76" s="21"/>
    </row>
    <row r="77" spans="1:15" x14ac:dyDescent="0.25">
      <c r="A77" s="21"/>
      <c r="B77"/>
      <c r="C77"/>
      <c r="D77"/>
      <c r="E77"/>
      <c r="F77" t="s">
        <v>10</v>
      </c>
      <c r="G77" s="21">
        <v>45</v>
      </c>
      <c r="H77" s="21"/>
      <c r="I77"/>
      <c r="J77"/>
      <c r="K77"/>
      <c r="L77"/>
      <c r="M77" t="s">
        <v>11</v>
      </c>
      <c r="N77" s="21">
        <v>98.14</v>
      </c>
      <c r="O77" s="21"/>
    </row>
    <row r="78" spans="1:15" x14ac:dyDescent="0.25">
      <c r="A78" s="21"/>
      <c r="B78"/>
      <c r="C78"/>
      <c r="D78"/>
      <c r="E78"/>
      <c r="F78" t="s">
        <v>12</v>
      </c>
      <c r="G78" s="21">
        <v>53.5</v>
      </c>
      <c r="H78" s="21"/>
      <c r="I78" s="21"/>
      <c r="J78" s="21"/>
      <c r="K78" s="21"/>
      <c r="L78" s="21"/>
      <c r="M78" s="21"/>
      <c r="N78" s="21"/>
      <c r="O78" s="21"/>
    </row>
    <row r="79" spans="1:15" x14ac:dyDescent="0.25">
      <c r="A79" s="21"/>
      <c r="B79"/>
      <c r="C79"/>
      <c r="D79"/>
      <c r="E79"/>
      <c r="F79" t="s">
        <v>11</v>
      </c>
      <c r="G79" s="21">
        <v>6.51</v>
      </c>
      <c r="H79" s="21"/>
      <c r="I79" s="21"/>
      <c r="J79" s="21"/>
      <c r="K79" s="21"/>
      <c r="L79" s="21"/>
      <c r="M79" s="21"/>
      <c r="N79" s="21"/>
      <c r="O79" s="21"/>
    </row>
    <row r="80" spans="1:15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</sheetData>
  <mergeCells count="13">
    <mergeCell ref="C2:I2"/>
    <mergeCell ref="C14:G14"/>
    <mergeCell ref="J14:N14"/>
    <mergeCell ref="C15:G15"/>
    <mergeCell ref="J15:N15"/>
    <mergeCell ref="C62:G62"/>
    <mergeCell ref="J62:N62"/>
    <mergeCell ref="C38:G38"/>
    <mergeCell ref="C39:G39"/>
    <mergeCell ref="J40:N40"/>
    <mergeCell ref="J41:N41"/>
    <mergeCell ref="C61:G61"/>
    <mergeCell ref="J61:N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BF88-2773-46DA-8081-4EB05EA604C9}">
  <dimension ref="B1:N80"/>
  <sheetViews>
    <sheetView topLeftCell="A66" workbookViewId="0">
      <selection activeCell="M70" sqref="M70"/>
    </sheetView>
  </sheetViews>
  <sheetFormatPr defaultRowHeight="15" x14ac:dyDescent="0.25"/>
  <cols>
    <col min="1" max="1" width="5.42578125" style="21" customWidth="1"/>
    <col min="2" max="2" width="22.42578125" style="21" customWidth="1"/>
    <col min="3" max="3" width="10.42578125" style="21" customWidth="1"/>
    <col min="4" max="5" width="14.140625" style="21" customWidth="1"/>
    <col min="6" max="6" width="13.7109375" style="21" customWidth="1"/>
    <col min="7" max="8" width="18" style="21" customWidth="1"/>
    <col min="9" max="9" width="12.85546875" style="21" customWidth="1"/>
    <col min="10" max="10" width="10.85546875" style="21" customWidth="1"/>
    <col min="11" max="12" width="9.140625" style="21"/>
    <col min="13" max="13" width="9.7109375" style="21" bestFit="1" customWidth="1"/>
    <col min="14" max="16384" width="9.140625" style="21"/>
  </cols>
  <sheetData>
    <row r="1" spans="2:14" s="20" customFormat="1" x14ac:dyDescent="0.25">
      <c r="C1" s="25" t="s">
        <v>60</v>
      </c>
      <c r="D1" s="25"/>
      <c r="E1" s="25"/>
      <c r="F1" s="25"/>
      <c r="G1" s="25"/>
      <c r="H1" s="25"/>
    </row>
    <row r="2" spans="2:14" s="20" customFormat="1" x14ac:dyDescent="0.25">
      <c r="C2" s="27" t="s">
        <v>61</v>
      </c>
      <c r="D2" s="27"/>
      <c r="E2" s="27"/>
      <c r="F2" s="27"/>
      <c r="G2" s="27"/>
      <c r="H2" s="27"/>
      <c r="I2" s="27"/>
    </row>
    <row r="3" spans="2:14" ht="45" x14ac:dyDescent="0.25">
      <c r="B3" s="21" t="s">
        <v>31</v>
      </c>
      <c r="C3" s="21" t="s">
        <v>23</v>
      </c>
      <c r="D3" s="21" t="s">
        <v>10</v>
      </c>
      <c r="E3" s="21" t="s">
        <v>24</v>
      </c>
      <c r="F3" s="2" t="s">
        <v>2</v>
      </c>
      <c r="G3" s="21" t="s">
        <v>11</v>
      </c>
      <c r="H3" s="2" t="s">
        <v>35</v>
      </c>
      <c r="I3" s="2" t="s">
        <v>47</v>
      </c>
      <c r="J3" s="2" t="s">
        <v>37</v>
      </c>
    </row>
    <row r="5" spans="2:14" x14ac:dyDescent="0.25">
      <c r="B5" s="21" t="s">
        <v>51</v>
      </c>
      <c r="C5" s="10">
        <v>0.39027777777777778</v>
      </c>
      <c r="D5" s="21">
        <v>45</v>
      </c>
      <c r="E5" s="21">
        <v>47.4</v>
      </c>
      <c r="F5" s="21">
        <v>0.6</v>
      </c>
      <c r="G5" s="21">
        <v>3.59</v>
      </c>
      <c r="H5" s="21">
        <v>681.9751</v>
      </c>
      <c r="I5" s="21">
        <v>681.26469999999995</v>
      </c>
      <c r="J5" s="21">
        <f>I5-H5</f>
        <v>-0.71040000000004966</v>
      </c>
    </row>
    <row r="6" spans="2:14" x14ac:dyDescent="0.25">
      <c r="B6" s="21" t="s">
        <v>49</v>
      </c>
      <c r="C6" s="10">
        <v>0.51388888888888895</v>
      </c>
      <c r="D6" s="21">
        <v>51</v>
      </c>
      <c r="E6" s="21">
        <v>49.3</v>
      </c>
      <c r="F6" s="21">
        <v>1.3</v>
      </c>
      <c r="G6" s="21">
        <v>1.52</v>
      </c>
      <c r="H6" s="21">
        <v>713.72400000000005</v>
      </c>
      <c r="I6" s="21">
        <v>713.79600000000005</v>
      </c>
      <c r="J6" s="21">
        <f>I6-H6</f>
        <v>7.2000000000002728E-2</v>
      </c>
    </row>
    <row r="7" spans="2:14" x14ac:dyDescent="0.25">
      <c r="B7" s="21" t="s">
        <v>53</v>
      </c>
      <c r="C7" s="10">
        <v>0.44097222222222227</v>
      </c>
      <c r="D7" s="21">
        <v>49</v>
      </c>
      <c r="E7" s="21">
        <v>48.8</v>
      </c>
      <c r="F7" s="21">
        <v>2.7</v>
      </c>
      <c r="G7" s="21">
        <v>3.39</v>
      </c>
      <c r="H7" s="21">
        <v>727.48360000000002</v>
      </c>
      <c r="I7" s="21">
        <v>728.35699999999997</v>
      </c>
      <c r="J7" s="21">
        <f>I7-H7</f>
        <v>0.87339999999994689</v>
      </c>
    </row>
    <row r="8" spans="2:14" x14ac:dyDescent="0.25">
      <c r="B8" s="21" t="s">
        <v>52</v>
      </c>
      <c r="C8" s="10">
        <v>0.45833333333333331</v>
      </c>
      <c r="D8" s="21">
        <v>49</v>
      </c>
      <c r="E8" s="21">
        <v>48.5</v>
      </c>
      <c r="F8" s="21">
        <v>3.4</v>
      </c>
      <c r="G8" s="21">
        <v>8.35</v>
      </c>
      <c r="H8" s="21">
        <v>772.54899999999998</v>
      </c>
      <c r="I8" s="21">
        <v>773.16980000000001</v>
      </c>
      <c r="J8" s="21">
        <f t="shared" ref="J8:J10" si="0">I8-H8</f>
        <v>0.6208000000000311</v>
      </c>
    </row>
    <row r="9" spans="2:14" x14ac:dyDescent="0.25">
      <c r="B9" s="21" t="s">
        <v>54</v>
      </c>
      <c r="C9" s="10">
        <v>0.47569444444444442</v>
      </c>
      <c r="D9" s="21">
        <v>49</v>
      </c>
      <c r="E9" s="21">
        <v>48.7</v>
      </c>
      <c r="F9" s="21">
        <v>0.6</v>
      </c>
      <c r="G9" s="21">
        <v>0.4</v>
      </c>
      <c r="H9" s="21">
        <v>943.60599999999999</v>
      </c>
      <c r="I9" s="21">
        <v>944.13149999999996</v>
      </c>
      <c r="J9" s="21">
        <f t="shared" si="0"/>
        <v>0.52549999999996544</v>
      </c>
    </row>
    <row r="10" spans="2:14" x14ac:dyDescent="0.25">
      <c r="B10" s="21" t="s">
        <v>50</v>
      </c>
      <c r="C10" s="10">
        <v>0.41666666666666669</v>
      </c>
      <c r="D10" s="21">
        <v>48</v>
      </c>
      <c r="E10" s="21">
        <v>47.8</v>
      </c>
      <c r="F10" s="21">
        <v>0</v>
      </c>
      <c r="G10" s="21">
        <v>7.44</v>
      </c>
      <c r="H10" s="21">
        <v>711.60440000000006</v>
      </c>
      <c r="I10" s="21">
        <v>710.91880000000003</v>
      </c>
      <c r="J10" s="21">
        <f t="shared" si="0"/>
        <v>-0.68560000000002219</v>
      </c>
      <c r="M10" s="11"/>
    </row>
    <row r="12" spans="2:14" x14ac:dyDescent="0.25">
      <c r="B12" s="21" t="s">
        <v>62</v>
      </c>
      <c r="C12" s="10">
        <v>0.40972222222222227</v>
      </c>
      <c r="D12" s="21">
        <v>45</v>
      </c>
      <c r="E12" s="21">
        <v>47.4</v>
      </c>
      <c r="F12" s="21">
        <v>0.6</v>
      </c>
      <c r="G12" s="21">
        <v>3.58</v>
      </c>
      <c r="I12" s="21">
        <v>681.26469999999995</v>
      </c>
    </row>
    <row r="15" spans="2:14" x14ac:dyDescent="0.25">
      <c r="C15" s="26" t="s">
        <v>7</v>
      </c>
      <c r="D15" s="26"/>
      <c r="E15" s="26"/>
      <c r="F15" s="26"/>
      <c r="G15" s="26"/>
      <c r="J15" s="26" t="s">
        <v>13</v>
      </c>
      <c r="K15" s="26"/>
      <c r="L15" s="26"/>
      <c r="M15" s="26"/>
      <c r="N15" s="26"/>
    </row>
    <row r="16" spans="2:14" x14ac:dyDescent="0.25">
      <c r="C16" s="26" t="s">
        <v>63</v>
      </c>
      <c r="D16" s="26"/>
      <c r="E16" s="26"/>
      <c r="F16" s="26"/>
      <c r="G16" s="26"/>
      <c r="J16" s="26" t="s">
        <v>64</v>
      </c>
      <c r="K16" s="26"/>
      <c r="L16" s="26"/>
      <c r="M16" s="26"/>
      <c r="N16" s="26"/>
    </row>
    <row r="17" spans="2:14" x14ac:dyDescent="0.25">
      <c r="C17" s="7"/>
      <c r="D17" s="7" t="s">
        <v>6</v>
      </c>
      <c r="E17" s="7"/>
      <c r="F17" s="7"/>
      <c r="G17" s="23">
        <v>681.9751</v>
      </c>
      <c r="J17" s="7"/>
      <c r="K17" s="7" t="s">
        <v>36</v>
      </c>
      <c r="L17" s="7"/>
      <c r="M17" s="7"/>
      <c r="N17">
        <v>713.73400000000004</v>
      </c>
    </row>
    <row r="18" spans="2:14" ht="45" x14ac:dyDescent="0.25">
      <c r="B18" s="2" t="s">
        <v>0</v>
      </c>
      <c r="C18" s="2" t="s">
        <v>1</v>
      </c>
      <c r="D18" s="2" t="s">
        <v>2</v>
      </c>
      <c r="E18" s="2" t="s">
        <v>4</v>
      </c>
      <c r="F18" s="2" t="s">
        <v>3</v>
      </c>
      <c r="G18" s="2" t="s">
        <v>5</v>
      </c>
      <c r="I18" s="2" t="s">
        <v>0</v>
      </c>
      <c r="J18" s="2" t="s">
        <v>1</v>
      </c>
      <c r="K18" s="2" t="s">
        <v>2</v>
      </c>
      <c r="L18" s="2" t="s">
        <v>4</v>
      </c>
      <c r="M18" s="2" t="s">
        <v>3</v>
      </c>
      <c r="N18" s="2" t="s">
        <v>5</v>
      </c>
    </row>
    <row r="19" spans="2:14" x14ac:dyDescent="0.25">
      <c r="B19" s="2">
        <v>1.5</v>
      </c>
      <c r="C19" s="2">
        <v>0</v>
      </c>
      <c r="D19" s="2">
        <v>0.6</v>
      </c>
      <c r="E19" s="2">
        <v>0</v>
      </c>
      <c r="F19" s="2"/>
      <c r="G19" s="2"/>
      <c r="I19" s="2">
        <v>2</v>
      </c>
      <c r="J19" s="2">
        <f>J6</f>
        <v>7.2000000000002728E-2</v>
      </c>
      <c r="K19" s="2">
        <v>1.3</v>
      </c>
      <c r="L19" s="2">
        <v>0</v>
      </c>
      <c r="M19" s="2"/>
      <c r="N19" s="2"/>
    </row>
    <row r="20" spans="2:14" x14ac:dyDescent="0.25">
      <c r="B20" s="2">
        <v>2.5</v>
      </c>
      <c r="C20" s="2">
        <f>0.78+J5</f>
        <v>6.9599999999950368E-2</v>
      </c>
      <c r="D20" s="2">
        <v>0.6</v>
      </c>
      <c r="E20" s="2">
        <f>(C19+C20)/2</f>
        <v>3.4799999999975184E-2</v>
      </c>
      <c r="F20" s="3">
        <f>(B20-B19)*E20</f>
        <v>3.4799999999975184E-2</v>
      </c>
      <c r="G20" s="22">
        <f t="shared" ref="G20:G29" si="1">D20*F20</f>
        <v>2.0879999999985108E-2</v>
      </c>
      <c r="I20" s="2">
        <v>4</v>
      </c>
      <c r="J20" s="2">
        <f>0.38+J6</f>
        <v>0.45200000000000273</v>
      </c>
      <c r="K20" s="2">
        <v>1.3</v>
      </c>
      <c r="L20" s="2">
        <f>(J19+J20)/2</f>
        <v>0.26200000000000273</v>
      </c>
      <c r="M20" s="3">
        <f>(I20-I19)*L20</f>
        <v>0.52400000000000546</v>
      </c>
      <c r="N20" s="22">
        <f t="shared" ref="N20:N34" si="2">K20*M20</f>
        <v>0.68120000000000713</v>
      </c>
    </row>
    <row r="21" spans="2:14" x14ac:dyDescent="0.25">
      <c r="B21" s="21">
        <v>3.5</v>
      </c>
      <c r="C21" s="21">
        <f>0.9+J5</f>
        <v>0.18959999999995036</v>
      </c>
      <c r="D21" s="2">
        <v>0.6</v>
      </c>
      <c r="E21" s="2">
        <f>(C20+C21)/2</f>
        <v>0.12959999999995037</v>
      </c>
      <c r="F21" s="3">
        <f>(B21-B20)*E21</f>
        <v>0.12959999999995037</v>
      </c>
      <c r="G21" s="22">
        <f>D21*F21</f>
        <v>7.7759999999970214E-2</v>
      </c>
      <c r="I21" s="21">
        <v>6</v>
      </c>
      <c r="J21" s="21">
        <f>0.64+J6</f>
        <v>0.71200000000000274</v>
      </c>
      <c r="K21" s="2">
        <v>1.3</v>
      </c>
      <c r="L21" s="2">
        <f>(J20+J21)/2</f>
        <v>0.58200000000000274</v>
      </c>
      <c r="M21" s="3">
        <f t="shared" ref="M21:M34" si="3">(I21-I20)*L21</f>
        <v>1.1640000000000055</v>
      </c>
      <c r="N21" s="22">
        <f t="shared" si="2"/>
        <v>1.5132000000000072</v>
      </c>
    </row>
    <row r="22" spans="2:14" x14ac:dyDescent="0.25">
      <c r="B22" s="21">
        <v>4.5</v>
      </c>
      <c r="C22" s="21">
        <f>0.82+J5</f>
        <v>0.10959999999995029</v>
      </c>
      <c r="D22" s="2">
        <v>0.6</v>
      </c>
      <c r="E22" s="2">
        <f t="shared" ref="E22:E29" si="4">(C21+C22)/2</f>
        <v>0.14959999999995033</v>
      </c>
      <c r="F22" s="3">
        <f t="shared" ref="F22:F29" si="5">(B22-B21)*E22</f>
        <v>0.14959999999995033</v>
      </c>
      <c r="G22" s="22">
        <f t="shared" si="1"/>
        <v>8.9759999999970197E-2</v>
      </c>
      <c r="I22" s="21">
        <v>8</v>
      </c>
      <c r="J22" s="21">
        <f>0.58+J6</f>
        <v>0.65200000000000269</v>
      </c>
      <c r="K22" s="2">
        <v>1.3</v>
      </c>
      <c r="L22" s="2">
        <f t="shared" ref="L22:L34" si="6">(J21+J22)/2</f>
        <v>0.68200000000000272</v>
      </c>
      <c r="M22" s="3">
        <f t="shared" si="3"/>
        <v>1.3640000000000054</v>
      </c>
      <c r="N22" s="22">
        <f t="shared" si="2"/>
        <v>1.7732000000000072</v>
      </c>
    </row>
    <row r="23" spans="2:14" x14ac:dyDescent="0.25">
      <c r="B23" s="21">
        <v>5.5</v>
      </c>
      <c r="C23" s="21">
        <f>1+J5</f>
        <v>0.28959999999995034</v>
      </c>
      <c r="D23" s="2">
        <v>0.6</v>
      </c>
      <c r="E23" s="2">
        <f t="shared" si="4"/>
        <v>0.19959999999995032</v>
      </c>
      <c r="F23" s="3">
        <f t="shared" si="5"/>
        <v>0.19959999999995032</v>
      </c>
      <c r="G23" s="22">
        <f t="shared" si="1"/>
        <v>0.11975999999997018</v>
      </c>
      <c r="I23" s="21">
        <v>10</v>
      </c>
      <c r="J23" s="21">
        <f>0.4+J6</f>
        <v>0.47200000000000275</v>
      </c>
      <c r="K23" s="2">
        <v>1.3</v>
      </c>
      <c r="L23" s="2">
        <f t="shared" si="6"/>
        <v>0.56200000000000272</v>
      </c>
      <c r="M23" s="3">
        <f t="shared" si="3"/>
        <v>1.1240000000000054</v>
      </c>
      <c r="N23" s="22">
        <f t="shared" si="2"/>
        <v>1.4612000000000072</v>
      </c>
    </row>
    <row r="24" spans="2:14" x14ac:dyDescent="0.25">
      <c r="B24" s="21">
        <v>6.5</v>
      </c>
      <c r="C24" s="21">
        <f>1.01+J5</f>
        <v>0.29959999999995035</v>
      </c>
      <c r="D24" s="2">
        <v>0.6</v>
      </c>
      <c r="E24" s="2">
        <f t="shared" si="4"/>
        <v>0.29459999999995035</v>
      </c>
      <c r="F24" s="3">
        <f t="shared" si="5"/>
        <v>0.29459999999995035</v>
      </c>
      <c r="G24" s="22">
        <f t="shared" si="1"/>
        <v>0.17675999999997019</v>
      </c>
      <c r="I24" s="21">
        <v>12</v>
      </c>
      <c r="J24" s="21">
        <f>0.8+J6</f>
        <v>0.87200000000000277</v>
      </c>
      <c r="K24" s="2">
        <v>1.3</v>
      </c>
      <c r="L24" s="2">
        <f t="shared" si="6"/>
        <v>0.67200000000000282</v>
      </c>
      <c r="M24" s="3">
        <f t="shared" si="3"/>
        <v>1.3440000000000056</v>
      </c>
      <c r="N24" s="22">
        <f t="shared" si="2"/>
        <v>1.7472000000000074</v>
      </c>
    </row>
    <row r="25" spans="2:14" x14ac:dyDescent="0.25">
      <c r="B25" s="21">
        <v>7.5</v>
      </c>
      <c r="C25" s="21">
        <f>1.22+J5</f>
        <v>0.50959999999995031</v>
      </c>
      <c r="D25" s="2">
        <v>0.6</v>
      </c>
      <c r="E25" s="2">
        <f t="shared" si="4"/>
        <v>0.40459999999995033</v>
      </c>
      <c r="F25" s="3">
        <f t="shared" si="5"/>
        <v>0.40459999999995033</v>
      </c>
      <c r="G25" s="22">
        <f t="shared" si="1"/>
        <v>0.24275999999997019</v>
      </c>
      <c r="I25" s="21">
        <v>14</v>
      </c>
      <c r="J25" s="21">
        <f>0.7+J6</f>
        <v>0.77200000000000268</v>
      </c>
      <c r="K25" s="2">
        <v>1.3</v>
      </c>
      <c r="L25" s="2">
        <f t="shared" si="6"/>
        <v>0.82200000000000273</v>
      </c>
      <c r="M25" s="3">
        <f t="shared" si="3"/>
        <v>1.6440000000000055</v>
      </c>
      <c r="N25" s="22">
        <f t="shared" si="2"/>
        <v>2.1372000000000071</v>
      </c>
    </row>
    <row r="26" spans="2:14" x14ac:dyDescent="0.25">
      <c r="B26" s="21">
        <v>8.5</v>
      </c>
      <c r="C26" s="21">
        <f>0.98+J5</f>
        <v>0.26959999999995032</v>
      </c>
      <c r="D26" s="2">
        <v>0.6</v>
      </c>
      <c r="E26" s="2">
        <f t="shared" si="4"/>
        <v>0.38959999999995032</v>
      </c>
      <c r="F26" s="3">
        <f t="shared" si="5"/>
        <v>0.38959999999995032</v>
      </c>
      <c r="G26" s="22">
        <f t="shared" si="1"/>
        <v>0.23375999999997019</v>
      </c>
      <c r="I26" s="21">
        <v>16</v>
      </c>
      <c r="J26" s="21">
        <f>1+J6</f>
        <v>1.0720000000000027</v>
      </c>
      <c r="K26" s="2">
        <v>1.3</v>
      </c>
      <c r="L26" s="2">
        <f t="shared" si="6"/>
        <v>0.92200000000000271</v>
      </c>
      <c r="M26" s="3">
        <f t="shared" si="3"/>
        <v>1.8440000000000054</v>
      </c>
      <c r="N26" s="22">
        <f t="shared" si="2"/>
        <v>2.3972000000000073</v>
      </c>
    </row>
    <row r="27" spans="2:14" x14ac:dyDescent="0.25">
      <c r="B27" s="21">
        <v>9.5</v>
      </c>
      <c r="C27" s="21">
        <f>0.92+J5</f>
        <v>0.20959999999995038</v>
      </c>
      <c r="D27" s="2">
        <v>0.6</v>
      </c>
      <c r="E27" s="2">
        <f t="shared" si="4"/>
        <v>0.23959999999995035</v>
      </c>
      <c r="F27" s="3">
        <f t="shared" si="5"/>
        <v>0.23959999999995035</v>
      </c>
      <c r="G27" s="22">
        <f t="shared" si="1"/>
        <v>0.14375999999997022</v>
      </c>
      <c r="I27" s="21">
        <v>18</v>
      </c>
      <c r="J27" s="21">
        <f>2+J6</f>
        <v>2.0720000000000027</v>
      </c>
      <c r="K27" s="2">
        <v>1.3</v>
      </c>
      <c r="L27" s="2">
        <f t="shared" si="6"/>
        <v>1.5720000000000027</v>
      </c>
      <c r="M27" s="3">
        <f t="shared" si="3"/>
        <v>3.1440000000000055</v>
      </c>
      <c r="N27" s="22">
        <f t="shared" si="2"/>
        <v>4.0872000000000073</v>
      </c>
    </row>
    <row r="28" spans="2:14" x14ac:dyDescent="0.25">
      <c r="B28" s="21">
        <v>10.5</v>
      </c>
      <c r="C28" s="21">
        <v>0</v>
      </c>
      <c r="D28" s="2">
        <v>0.6</v>
      </c>
      <c r="E28" s="2">
        <f t="shared" si="4"/>
        <v>0.10479999999997519</v>
      </c>
      <c r="F28" s="3">
        <f t="shared" si="5"/>
        <v>0.10479999999997519</v>
      </c>
      <c r="G28" s="22">
        <f t="shared" si="1"/>
        <v>6.2879999999985114E-2</v>
      </c>
      <c r="I28" s="21">
        <v>20</v>
      </c>
      <c r="J28" s="21">
        <f>1+J6</f>
        <v>1.0720000000000027</v>
      </c>
      <c r="K28" s="2">
        <v>1.3</v>
      </c>
      <c r="L28" s="2">
        <f t="shared" si="6"/>
        <v>1.5720000000000027</v>
      </c>
      <c r="M28" s="3">
        <f t="shared" si="3"/>
        <v>3.1440000000000055</v>
      </c>
      <c r="N28" s="22">
        <f t="shared" si="2"/>
        <v>4.0872000000000073</v>
      </c>
    </row>
    <row r="29" spans="2:14" x14ac:dyDescent="0.25">
      <c r="B29" s="21">
        <v>12</v>
      </c>
      <c r="C29" s="21">
        <v>0</v>
      </c>
      <c r="D29" s="2">
        <v>0.6</v>
      </c>
      <c r="E29" s="2">
        <f t="shared" si="4"/>
        <v>0</v>
      </c>
      <c r="F29" s="3">
        <f t="shared" si="5"/>
        <v>0</v>
      </c>
      <c r="G29" s="22">
        <f t="shared" si="1"/>
        <v>0</v>
      </c>
      <c r="I29" s="21">
        <v>22</v>
      </c>
      <c r="J29" s="21">
        <f>1.1+J6</f>
        <v>1.1720000000000028</v>
      </c>
      <c r="K29" s="2">
        <v>1.3</v>
      </c>
      <c r="L29" s="2">
        <f t="shared" si="6"/>
        <v>1.1220000000000028</v>
      </c>
      <c r="M29" s="3">
        <f t="shared" si="3"/>
        <v>2.2440000000000055</v>
      </c>
      <c r="N29" s="22">
        <f t="shared" si="2"/>
        <v>2.9172000000000073</v>
      </c>
    </row>
    <row r="30" spans="2:14" x14ac:dyDescent="0.25">
      <c r="E30"/>
      <c r="F30" t="s">
        <v>9</v>
      </c>
      <c r="G30" s="22">
        <f>SUM(G20:G29)</f>
        <v>1.1680799999997618</v>
      </c>
      <c r="I30" s="21">
        <v>24</v>
      </c>
      <c r="J30" s="21">
        <f>1+J6</f>
        <v>1.0720000000000027</v>
      </c>
      <c r="K30" s="2">
        <v>1.3</v>
      </c>
      <c r="L30" s="2">
        <f t="shared" si="6"/>
        <v>1.1220000000000028</v>
      </c>
      <c r="M30" s="3">
        <f t="shared" si="3"/>
        <v>2.2440000000000055</v>
      </c>
      <c r="N30" s="22">
        <f t="shared" si="2"/>
        <v>2.9172000000000073</v>
      </c>
    </row>
    <row r="31" spans="2:14" x14ac:dyDescent="0.25">
      <c r="E31"/>
      <c r="F31" t="s">
        <v>10</v>
      </c>
      <c r="G31" s="21">
        <v>45</v>
      </c>
      <c r="I31" s="21">
        <v>26</v>
      </c>
      <c r="J31" s="21">
        <f>0.96+J6</f>
        <v>1.0320000000000027</v>
      </c>
      <c r="K31" s="2">
        <v>1.3</v>
      </c>
      <c r="L31" s="2">
        <f t="shared" si="6"/>
        <v>1.0520000000000027</v>
      </c>
      <c r="M31" s="3">
        <f t="shared" si="3"/>
        <v>2.1040000000000054</v>
      </c>
      <c r="N31" s="22">
        <f t="shared" si="2"/>
        <v>2.735200000000007</v>
      </c>
    </row>
    <row r="32" spans="2:14" x14ac:dyDescent="0.25">
      <c r="E32"/>
      <c r="F32" t="s">
        <v>12</v>
      </c>
      <c r="G32" s="21">
        <v>47.4</v>
      </c>
      <c r="I32" s="21">
        <v>28</v>
      </c>
      <c r="J32" s="21">
        <f>0.6+J6</f>
        <v>0.67200000000000271</v>
      </c>
      <c r="K32" s="2">
        <v>1.3</v>
      </c>
      <c r="L32" s="2">
        <f t="shared" si="6"/>
        <v>0.85200000000000276</v>
      </c>
      <c r="M32" s="3">
        <f t="shared" si="3"/>
        <v>1.7040000000000055</v>
      </c>
      <c r="N32" s="22">
        <f t="shared" si="2"/>
        <v>2.2152000000000074</v>
      </c>
    </row>
    <row r="33" spans="2:14" x14ac:dyDescent="0.25">
      <c r="E33"/>
      <c r="F33" t="s">
        <v>11</v>
      </c>
      <c r="G33" s="21">
        <v>3.59</v>
      </c>
      <c r="I33" s="21">
        <v>30</v>
      </c>
      <c r="J33" s="21">
        <f>0.3+J6</f>
        <v>0.37200000000000272</v>
      </c>
      <c r="K33" s="2">
        <v>1.3</v>
      </c>
      <c r="L33" s="2">
        <f t="shared" si="6"/>
        <v>0.52200000000000268</v>
      </c>
      <c r="M33" s="3">
        <f t="shared" si="3"/>
        <v>1.0440000000000054</v>
      </c>
      <c r="N33" s="22">
        <f t="shared" si="2"/>
        <v>1.3572000000000071</v>
      </c>
    </row>
    <row r="34" spans="2:14" x14ac:dyDescent="0.25">
      <c r="I34" s="21">
        <v>31</v>
      </c>
      <c r="J34" s="21">
        <f>0+J6</f>
        <v>7.2000000000002728E-2</v>
      </c>
      <c r="K34" s="2">
        <v>1.3</v>
      </c>
      <c r="L34" s="2">
        <f t="shared" si="6"/>
        <v>0.22200000000000272</v>
      </c>
      <c r="M34" s="3">
        <f t="shared" si="3"/>
        <v>0.22200000000000272</v>
      </c>
      <c r="N34" s="22">
        <f t="shared" si="2"/>
        <v>0.28860000000000358</v>
      </c>
    </row>
    <row r="35" spans="2:14" x14ac:dyDescent="0.25">
      <c r="I35"/>
      <c r="J35"/>
      <c r="K35"/>
      <c r="L35"/>
      <c r="M35" t="s">
        <v>9</v>
      </c>
      <c r="N35" s="22">
        <f>SUM(N20:N34)</f>
        <v>32.315400000000103</v>
      </c>
    </row>
    <row r="36" spans="2:14" x14ac:dyDescent="0.25">
      <c r="I36"/>
      <c r="J36"/>
      <c r="K36"/>
      <c r="L36"/>
      <c r="M36" t="s">
        <v>10</v>
      </c>
      <c r="N36" s="21">
        <v>51</v>
      </c>
    </row>
    <row r="37" spans="2:14" x14ac:dyDescent="0.25">
      <c r="I37"/>
      <c r="J37"/>
      <c r="K37"/>
      <c r="L37"/>
      <c r="M37" t="s">
        <v>12</v>
      </c>
      <c r="N37" s="21">
        <v>49.3</v>
      </c>
    </row>
    <row r="38" spans="2:14" x14ac:dyDescent="0.25">
      <c r="I38"/>
      <c r="J38"/>
      <c r="K38"/>
      <c r="L38"/>
      <c r="M38" t="s">
        <v>11</v>
      </c>
      <c r="N38" s="21">
        <v>1.52</v>
      </c>
    </row>
    <row r="39" spans="2:14" x14ac:dyDescent="0.25">
      <c r="C39" s="26" t="s">
        <v>15</v>
      </c>
      <c r="D39" s="26"/>
      <c r="E39" s="26"/>
      <c r="F39" s="26"/>
      <c r="G39" s="26"/>
    </row>
    <row r="40" spans="2:14" x14ac:dyDescent="0.25">
      <c r="C40" s="26" t="s">
        <v>65</v>
      </c>
      <c r="D40" s="26"/>
      <c r="E40" s="26"/>
      <c r="F40" s="26"/>
      <c r="G40" s="26"/>
    </row>
    <row r="41" spans="2:14" x14ac:dyDescent="0.25">
      <c r="C41" s="7"/>
      <c r="D41" s="7" t="s">
        <v>33</v>
      </c>
      <c r="E41" s="7"/>
      <c r="F41" s="7"/>
      <c r="G41" s="7"/>
      <c r="J41" s="26" t="s">
        <v>17</v>
      </c>
      <c r="K41" s="26"/>
      <c r="L41" s="26"/>
      <c r="M41" s="26"/>
      <c r="N41" s="26"/>
    </row>
    <row r="42" spans="2:14" ht="30" x14ac:dyDescent="0.25">
      <c r="B42" s="2" t="s">
        <v>0</v>
      </c>
      <c r="C42" s="2" t="s">
        <v>1</v>
      </c>
      <c r="D42" s="2" t="s">
        <v>2</v>
      </c>
      <c r="E42" s="2" t="s">
        <v>4</v>
      </c>
      <c r="F42" s="2" t="s">
        <v>3</v>
      </c>
      <c r="G42" s="2" t="s">
        <v>5</v>
      </c>
      <c r="J42" s="26" t="s">
        <v>66</v>
      </c>
      <c r="K42" s="26"/>
      <c r="L42" s="26"/>
      <c r="M42" s="26"/>
      <c r="N42" s="26"/>
    </row>
    <row r="43" spans="2:14" x14ac:dyDescent="0.25">
      <c r="B43" s="2">
        <v>2</v>
      </c>
      <c r="C43" s="2">
        <f>0.5+J7</f>
        <v>1.3733999999999469</v>
      </c>
      <c r="D43" s="2">
        <v>2.7</v>
      </c>
      <c r="E43" s="2">
        <f>(0+C43)/2</f>
        <v>0.68669999999997344</v>
      </c>
      <c r="F43" s="3">
        <f>(B43-0)*E43</f>
        <v>1.3733999999999469</v>
      </c>
      <c r="G43" s="22">
        <f t="shared" ref="G43:G56" si="7">D43*F43</f>
        <v>3.708179999999857</v>
      </c>
      <c r="J43" s="7"/>
      <c r="K43" s="7" t="s">
        <v>6</v>
      </c>
      <c r="L43" s="7"/>
      <c r="M43" s="7"/>
      <c r="N43" s="7">
        <v>772.54899999999998</v>
      </c>
    </row>
    <row r="44" spans="2:14" ht="45" x14ac:dyDescent="0.25">
      <c r="B44" s="2">
        <v>6</v>
      </c>
      <c r="C44" s="2">
        <f>0.5+J7</f>
        <v>1.3733999999999469</v>
      </c>
      <c r="D44" s="2">
        <v>2.7</v>
      </c>
      <c r="E44" s="2">
        <f>(C43+C44)/2</f>
        <v>1.3733999999999469</v>
      </c>
      <c r="F44" s="3">
        <f>(B44-B43)*E44</f>
        <v>5.4935999999997875</v>
      </c>
      <c r="G44" s="22">
        <f t="shared" si="7"/>
        <v>14.832719999999428</v>
      </c>
      <c r="I44" s="2" t="s">
        <v>0</v>
      </c>
      <c r="J44" s="2" t="s">
        <v>1</v>
      </c>
      <c r="K44" s="2" t="s">
        <v>2</v>
      </c>
      <c r="L44" s="2" t="s">
        <v>4</v>
      </c>
      <c r="M44" s="2" t="s">
        <v>3</v>
      </c>
      <c r="N44" s="2" t="s">
        <v>5</v>
      </c>
    </row>
    <row r="45" spans="2:14" x14ac:dyDescent="0.25">
      <c r="B45" s="21">
        <v>10</v>
      </c>
      <c r="C45" s="21">
        <f>0.76+J7</f>
        <v>1.6333999999999469</v>
      </c>
      <c r="D45" s="2">
        <v>2.7</v>
      </c>
      <c r="E45" s="2">
        <f>(C44+C45)/2</f>
        <v>1.5033999999999468</v>
      </c>
      <c r="F45" s="3">
        <f t="shared" ref="F45:F56" si="8">(B45-B44)*E45</f>
        <v>6.0135999999997871</v>
      </c>
      <c r="G45" s="22">
        <f t="shared" si="7"/>
        <v>16.236719999999426</v>
      </c>
      <c r="I45" s="2">
        <v>3</v>
      </c>
      <c r="J45" s="2">
        <f>0+J8</f>
        <v>0.6208000000000311</v>
      </c>
      <c r="K45" s="2">
        <v>3.4</v>
      </c>
      <c r="L45" s="2">
        <f>(0+J45)/2</f>
        <v>0.31040000000001555</v>
      </c>
      <c r="M45" s="3">
        <f>(I45-0)*L45</f>
        <v>0.93120000000004666</v>
      </c>
      <c r="N45" s="22">
        <f t="shared" ref="N45:N54" si="9">K45*M45</f>
        <v>3.1660800000001585</v>
      </c>
    </row>
    <row r="46" spans="2:14" x14ac:dyDescent="0.25">
      <c r="B46" s="21">
        <v>14</v>
      </c>
      <c r="C46" s="21">
        <f>1+J7</f>
        <v>1.8733999999999469</v>
      </c>
      <c r="D46" s="2">
        <v>2.7</v>
      </c>
      <c r="E46" s="2">
        <f t="shared" ref="E46:E56" si="10">(C45+C46)/2</f>
        <v>1.7533999999999468</v>
      </c>
      <c r="F46" s="3">
        <f t="shared" si="8"/>
        <v>7.0135999999997871</v>
      </c>
      <c r="G46" s="22">
        <f t="shared" si="7"/>
        <v>18.936719999999426</v>
      </c>
      <c r="I46" s="2">
        <v>7</v>
      </c>
      <c r="J46" s="2">
        <f>1.6+J8</f>
        <v>2.2208000000000312</v>
      </c>
      <c r="K46" s="2">
        <v>3.4</v>
      </c>
      <c r="L46" s="2">
        <f>(J45+J46)/2</f>
        <v>1.4208000000000311</v>
      </c>
      <c r="M46" s="3">
        <f>(I46-I45)*L46</f>
        <v>5.6832000000001246</v>
      </c>
      <c r="N46" s="22">
        <f t="shared" si="9"/>
        <v>19.322880000000424</v>
      </c>
    </row>
    <row r="47" spans="2:14" x14ac:dyDescent="0.25">
      <c r="B47" s="21">
        <v>18</v>
      </c>
      <c r="C47" s="21">
        <f>1.06+J7</f>
        <v>1.9333999999999469</v>
      </c>
      <c r="D47" s="2">
        <v>2.7</v>
      </c>
      <c r="E47" s="2">
        <f t="shared" si="10"/>
        <v>1.9033999999999469</v>
      </c>
      <c r="F47" s="3">
        <f t="shared" si="8"/>
        <v>7.6135999999997876</v>
      </c>
      <c r="G47" s="22">
        <f t="shared" si="7"/>
        <v>20.556719999999427</v>
      </c>
      <c r="I47" s="21">
        <v>10</v>
      </c>
      <c r="J47" s="21">
        <f>2.28+J8</f>
        <v>2.9008000000000309</v>
      </c>
      <c r="K47" s="2">
        <v>3.4</v>
      </c>
      <c r="L47" s="2">
        <f>(J46+J47)/2</f>
        <v>2.5608000000000311</v>
      </c>
      <c r="M47" s="3">
        <f t="shared" ref="M47:M54" si="11">(I47-I46)*L47</f>
        <v>7.6824000000000936</v>
      </c>
      <c r="N47" s="22">
        <f t="shared" si="9"/>
        <v>26.120160000000318</v>
      </c>
    </row>
    <row r="48" spans="2:14" x14ac:dyDescent="0.25">
      <c r="B48" s="21">
        <v>22</v>
      </c>
      <c r="C48" s="21">
        <f>0.82+J7</f>
        <v>1.6933999999999467</v>
      </c>
      <c r="D48" s="2">
        <v>2.7</v>
      </c>
      <c r="E48" s="2">
        <f t="shared" si="10"/>
        <v>1.8133999999999468</v>
      </c>
      <c r="F48" s="3">
        <f t="shared" si="8"/>
        <v>7.2535999999997873</v>
      </c>
      <c r="G48" s="22">
        <f t="shared" si="7"/>
        <v>19.584719999999429</v>
      </c>
      <c r="I48" s="21">
        <v>13</v>
      </c>
      <c r="J48" s="21">
        <f>2.12+J8</f>
        <v>2.7408000000000312</v>
      </c>
      <c r="K48" s="2">
        <v>3.4</v>
      </c>
      <c r="L48" s="2">
        <f t="shared" ref="L48:L54" si="12">(J47+J48)/2</f>
        <v>2.8208000000000313</v>
      </c>
      <c r="M48" s="3">
        <f t="shared" si="11"/>
        <v>8.4624000000000947</v>
      </c>
      <c r="N48" s="22">
        <f t="shared" si="9"/>
        <v>28.772160000000323</v>
      </c>
    </row>
    <row r="49" spans="2:14" x14ac:dyDescent="0.25">
      <c r="B49" s="21">
        <v>26</v>
      </c>
      <c r="C49" s="21">
        <f>0.76+J7</f>
        <v>1.6333999999999469</v>
      </c>
      <c r="D49" s="2">
        <v>2.7</v>
      </c>
      <c r="E49" s="2">
        <f t="shared" si="10"/>
        <v>1.6633999999999469</v>
      </c>
      <c r="F49" s="3">
        <f t="shared" si="8"/>
        <v>6.6535999999997877</v>
      </c>
      <c r="G49" s="22">
        <f t="shared" si="7"/>
        <v>17.964719999999428</v>
      </c>
      <c r="I49" s="21">
        <v>16</v>
      </c>
      <c r="J49" s="21">
        <f>1.6+J8</f>
        <v>2.2208000000000312</v>
      </c>
      <c r="K49" s="2">
        <v>3.4</v>
      </c>
      <c r="L49" s="2">
        <f t="shared" si="12"/>
        <v>2.4808000000000314</v>
      </c>
      <c r="M49" s="3">
        <f t="shared" si="11"/>
        <v>7.4424000000000943</v>
      </c>
      <c r="N49" s="22">
        <f t="shared" si="9"/>
        <v>25.304160000000319</v>
      </c>
    </row>
    <row r="50" spans="2:14" x14ac:dyDescent="0.25">
      <c r="B50" s="21">
        <v>30</v>
      </c>
      <c r="C50" s="21">
        <f>0.96+J7</f>
        <v>1.8333999999999468</v>
      </c>
      <c r="D50" s="2">
        <v>2.7</v>
      </c>
      <c r="E50" s="2">
        <f t="shared" si="10"/>
        <v>1.7333999999999468</v>
      </c>
      <c r="F50" s="3">
        <f t="shared" si="8"/>
        <v>6.933599999999787</v>
      </c>
      <c r="G50" s="22">
        <f t="shared" si="7"/>
        <v>18.720719999999424</v>
      </c>
      <c r="I50" s="21">
        <v>19</v>
      </c>
      <c r="J50" s="21">
        <f>1.5+J8</f>
        <v>2.1208000000000311</v>
      </c>
      <c r="K50" s="2">
        <v>3.4</v>
      </c>
      <c r="L50" s="2">
        <f t="shared" si="12"/>
        <v>2.1708000000000309</v>
      </c>
      <c r="M50" s="3">
        <f t="shared" si="11"/>
        <v>6.5124000000000928</v>
      </c>
      <c r="N50" s="22">
        <f t="shared" si="9"/>
        <v>22.142160000000313</v>
      </c>
    </row>
    <row r="51" spans="2:14" x14ac:dyDescent="0.25">
      <c r="B51" s="21">
        <v>34</v>
      </c>
      <c r="C51" s="21">
        <f>0.9+J7</f>
        <v>1.7733999999999468</v>
      </c>
      <c r="D51" s="2">
        <v>2.7</v>
      </c>
      <c r="E51" s="2">
        <f t="shared" si="10"/>
        <v>1.8033999999999468</v>
      </c>
      <c r="F51" s="3">
        <f t="shared" si="8"/>
        <v>7.2135999999997873</v>
      </c>
      <c r="G51" s="22">
        <f t="shared" si="7"/>
        <v>19.476719999999428</v>
      </c>
      <c r="I51" s="21">
        <v>22</v>
      </c>
      <c r="J51" s="21">
        <f>1.5+J8</f>
        <v>2.1208000000000311</v>
      </c>
      <c r="K51" s="2">
        <v>3.4</v>
      </c>
      <c r="L51" s="2">
        <f t="shared" si="12"/>
        <v>2.1208000000000311</v>
      </c>
      <c r="M51" s="3">
        <f t="shared" si="11"/>
        <v>6.3624000000000933</v>
      </c>
      <c r="N51" s="22">
        <f t="shared" si="9"/>
        <v>21.632160000000315</v>
      </c>
    </row>
    <row r="52" spans="2:14" x14ac:dyDescent="0.25">
      <c r="B52" s="21">
        <v>38</v>
      </c>
      <c r="C52" s="21">
        <f>1+J7</f>
        <v>1.8733999999999469</v>
      </c>
      <c r="D52" s="2">
        <v>2.7</v>
      </c>
      <c r="E52" s="2">
        <f t="shared" si="10"/>
        <v>1.8233999999999468</v>
      </c>
      <c r="F52" s="3">
        <f t="shared" si="8"/>
        <v>7.2935999999997874</v>
      </c>
      <c r="G52" s="22">
        <f t="shared" si="7"/>
        <v>19.692719999999426</v>
      </c>
      <c r="I52" s="21">
        <v>25</v>
      </c>
      <c r="J52" s="21">
        <f>1.4+J8</f>
        <v>2.020800000000031</v>
      </c>
      <c r="K52" s="2">
        <v>3.4</v>
      </c>
      <c r="L52" s="2">
        <f t="shared" si="12"/>
        <v>2.0708000000000313</v>
      </c>
      <c r="M52" s="3">
        <f t="shared" si="11"/>
        <v>6.2124000000000938</v>
      </c>
      <c r="N52" s="22">
        <f t="shared" si="9"/>
        <v>21.122160000000317</v>
      </c>
    </row>
    <row r="53" spans="2:14" x14ac:dyDescent="0.25">
      <c r="B53" s="21">
        <v>42</v>
      </c>
      <c r="C53" s="21">
        <f>1.04+J7</f>
        <v>1.9133999999999469</v>
      </c>
      <c r="D53" s="2">
        <v>2.7</v>
      </c>
      <c r="E53" s="2">
        <f t="shared" si="10"/>
        <v>1.8933999999999469</v>
      </c>
      <c r="F53" s="3">
        <f t="shared" si="8"/>
        <v>7.5735999999997876</v>
      </c>
      <c r="G53" s="22">
        <f t="shared" si="7"/>
        <v>20.44871999999943</v>
      </c>
      <c r="I53" s="21">
        <v>28</v>
      </c>
      <c r="J53" s="21">
        <f>1.1+J8</f>
        <v>1.7208000000000312</v>
      </c>
      <c r="K53" s="2">
        <v>3.4</v>
      </c>
      <c r="L53" s="2">
        <f t="shared" si="12"/>
        <v>1.8708000000000311</v>
      </c>
      <c r="M53" s="3">
        <f t="shared" si="11"/>
        <v>5.6124000000000933</v>
      </c>
      <c r="N53" s="22">
        <f t="shared" si="9"/>
        <v>19.082160000000318</v>
      </c>
    </row>
    <row r="54" spans="2:14" x14ac:dyDescent="0.25">
      <c r="B54" s="21">
        <v>46</v>
      </c>
      <c r="C54" s="21">
        <f>1+J7</f>
        <v>1.8733999999999469</v>
      </c>
      <c r="D54" s="2">
        <v>2.7</v>
      </c>
      <c r="E54" s="2">
        <f t="shared" si="10"/>
        <v>1.8933999999999469</v>
      </c>
      <c r="F54" s="3">
        <f t="shared" si="8"/>
        <v>7.5735999999997876</v>
      </c>
      <c r="G54" s="22">
        <f t="shared" si="7"/>
        <v>20.44871999999943</v>
      </c>
      <c r="I54" s="21">
        <v>31</v>
      </c>
      <c r="J54" s="21">
        <f>0.4+J8</f>
        <v>1.020800000000031</v>
      </c>
      <c r="K54" s="2">
        <v>3.4</v>
      </c>
      <c r="L54" s="2">
        <f t="shared" si="12"/>
        <v>1.3708000000000311</v>
      </c>
      <c r="M54" s="3">
        <f t="shared" si="11"/>
        <v>4.1124000000000933</v>
      </c>
      <c r="N54" s="22">
        <f t="shared" si="9"/>
        <v>13.982160000000317</v>
      </c>
    </row>
    <row r="55" spans="2:14" x14ac:dyDescent="0.25">
      <c r="B55" s="21">
        <v>50</v>
      </c>
      <c r="C55" s="21">
        <f>0.78+J7</f>
        <v>1.6533999999999469</v>
      </c>
      <c r="D55" s="2">
        <v>2.7</v>
      </c>
      <c r="E55" s="2">
        <f t="shared" si="10"/>
        <v>1.763399999999947</v>
      </c>
      <c r="F55" s="3">
        <f t="shared" si="8"/>
        <v>7.053599999999788</v>
      </c>
      <c r="G55" s="22">
        <f t="shared" si="7"/>
        <v>19.04471999999943</v>
      </c>
      <c r="L55" s="2"/>
      <c r="M55" t="s">
        <v>9</v>
      </c>
      <c r="N55" s="22">
        <f>SUM(N45:N54)</f>
        <v>200.64624000000313</v>
      </c>
    </row>
    <row r="56" spans="2:14" x14ac:dyDescent="0.25">
      <c r="B56" s="21">
        <v>54</v>
      </c>
      <c r="C56" s="21">
        <f>0+J7</f>
        <v>0.87339999999994689</v>
      </c>
      <c r="D56" s="2">
        <v>2.7</v>
      </c>
      <c r="E56" s="2">
        <f t="shared" si="10"/>
        <v>1.263399999999947</v>
      </c>
      <c r="F56" s="3">
        <f t="shared" si="8"/>
        <v>5.053599999999788</v>
      </c>
      <c r="G56" s="22">
        <f t="shared" si="7"/>
        <v>13.644719999999429</v>
      </c>
      <c r="L56" s="2"/>
      <c r="M56" t="s">
        <v>10</v>
      </c>
      <c r="N56" s="21">
        <v>49</v>
      </c>
    </row>
    <row r="57" spans="2:14" x14ac:dyDescent="0.25">
      <c r="B57"/>
      <c r="C57"/>
      <c r="D57"/>
      <c r="E57"/>
      <c r="F57" t="s">
        <v>9</v>
      </c>
      <c r="G57" s="22">
        <f>SUM(G43:G56)</f>
        <v>243.29753999999247</v>
      </c>
      <c r="L57" s="2"/>
      <c r="M57" t="s">
        <v>12</v>
      </c>
      <c r="N57" s="21">
        <v>48.5</v>
      </c>
    </row>
    <row r="58" spans="2:14" x14ac:dyDescent="0.25">
      <c r="B58"/>
      <c r="C58"/>
      <c r="D58"/>
      <c r="E58"/>
      <c r="F58" t="s">
        <v>10</v>
      </c>
      <c r="G58" s="21">
        <v>49</v>
      </c>
      <c r="L58" s="2"/>
      <c r="M58" t="s">
        <v>11</v>
      </c>
      <c r="N58" s="21">
        <v>8.35</v>
      </c>
    </row>
    <row r="59" spans="2:14" x14ac:dyDescent="0.25">
      <c r="B59"/>
      <c r="C59"/>
      <c r="D59"/>
      <c r="E59"/>
      <c r="F59" t="s">
        <v>12</v>
      </c>
      <c r="G59" s="21">
        <v>48.8</v>
      </c>
    </row>
    <row r="60" spans="2:14" x14ac:dyDescent="0.25">
      <c r="B60"/>
      <c r="C60"/>
      <c r="D60"/>
      <c r="E60"/>
      <c r="F60" t="s">
        <v>11</v>
      </c>
      <c r="G60" s="21">
        <v>3.39</v>
      </c>
    </row>
    <row r="62" spans="2:14" x14ac:dyDescent="0.25">
      <c r="C62" s="26" t="s">
        <v>19</v>
      </c>
      <c r="D62" s="26"/>
      <c r="E62" s="26"/>
      <c r="F62" s="26"/>
      <c r="G62" s="26"/>
      <c r="J62" s="26" t="s">
        <v>21</v>
      </c>
      <c r="K62" s="26"/>
      <c r="L62" s="26"/>
      <c r="M62" s="26"/>
      <c r="N62" s="26"/>
    </row>
    <row r="63" spans="2:14" x14ac:dyDescent="0.25">
      <c r="C63" s="26" t="s">
        <v>67</v>
      </c>
      <c r="D63" s="26"/>
      <c r="E63" s="26"/>
      <c r="F63" s="26"/>
      <c r="G63" s="26"/>
      <c r="J63" s="26" t="s">
        <v>68</v>
      </c>
      <c r="K63" s="26"/>
      <c r="L63" s="26"/>
      <c r="M63" s="26"/>
      <c r="N63" s="26"/>
    </row>
    <row r="64" spans="2:14" x14ac:dyDescent="0.25">
      <c r="C64" s="7"/>
      <c r="D64" s="7" t="s">
        <v>6</v>
      </c>
      <c r="E64" s="7"/>
      <c r="F64" s="23">
        <v>943.60599999999999</v>
      </c>
      <c r="G64" s="23"/>
      <c r="J64" s="7"/>
      <c r="K64" s="7" t="s">
        <v>32</v>
      </c>
      <c r="L64" s="7"/>
      <c r="M64" s="7"/>
      <c r="N64" s="7"/>
    </row>
    <row r="65" spans="2:14" ht="45" x14ac:dyDescent="0.25">
      <c r="B65" s="2" t="s">
        <v>0</v>
      </c>
      <c r="C65" s="2" t="s">
        <v>1</v>
      </c>
      <c r="D65" s="2" t="s">
        <v>2</v>
      </c>
      <c r="E65" s="2" t="s">
        <v>4</v>
      </c>
      <c r="F65" s="2" t="s">
        <v>3</v>
      </c>
      <c r="G65" s="2" t="s">
        <v>5</v>
      </c>
      <c r="I65" s="2" t="s">
        <v>0</v>
      </c>
      <c r="J65" s="2" t="s">
        <v>1</v>
      </c>
      <c r="K65" s="2" t="s">
        <v>2</v>
      </c>
      <c r="L65" s="2" t="s">
        <v>4</v>
      </c>
      <c r="M65" s="2" t="s">
        <v>3</v>
      </c>
      <c r="N65" s="2" t="s">
        <v>5</v>
      </c>
    </row>
    <row r="66" spans="2:14" x14ac:dyDescent="0.25">
      <c r="B66" s="2">
        <v>2</v>
      </c>
      <c r="C66" s="2">
        <f>0.7+J9</f>
        <v>1.2254999999999654</v>
      </c>
      <c r="D66" s="2">
        <v>0.6</v>
      </c>
      <c r="E66" s="2">
        <f>(0+C66)/2</f>
        <v>0.6127499999999827</v>
      </c>
      <c r="F66" s="3">
        <f>(B66-0)*E66</f>
        <v>1.2254999999999654</v>
      </c>
      <c r="G66" s="22">
        <f t="shared" ref="G66:G76" si="13">D66*F66</f>
        <v>0.73529999999997919</v>
      </c>
      <c r="I66" s="2">
        <v>5</v>
      </c>
      <c r="J66" s="2">
        <f>0+J13</f>
        <v>0</v>
      </c>
      <c r="K66" s="2">
        <v>0</v>
      </c>
      <c r="L66" s="2">
        <f>(0+J66)/2</f>
        <v>0</v>
      </c>
      <c r="M66" s="3">
        <f>(I66-0)*L66</f>
        <v>0</v>
      </c>
      <c r="N66" s="22">
        <f t="shared" ref="N66:N74" si="14">K66*M66</f>
        <v>0</v>
      </c>
    </row>
    <row r="67" spans="2:14" x14ac:dyDescent="0.25">
      <c r="B67" s="2">
        <v>4</v>
      </c>
      <c r="C67" s="2">
        <f>0.75+J9</f>
        <v>1.2754999999999654</v>
      </c>
      <c r="D67" s="2">
        <v>0.6</v>
      </c>
      <c r="E67" s="2">
        <f>(C66+C67)/2</f>
        <v>1.2504999999999655</v>
      </c>
      <c r="F67" s="3">
        <f>(B67-B66)*E67</f>
        <v>2.5009999999999311</v>
      </c>
      <c r="G67" s="22">
        <f t="shared" si="13"/>
        <v>1.5005999999999586</v>
      </c>
      <c r="I67" s="2">
        <v>7</v>
      </c>
      <c r="J67" s="2">
        <f>0.74+J10</f>
        <v>5.4399999999977799E-2</v>
      </c>
      <c r="K67" s="2">
        <v>0</v>
      </c>
      <c r="L67" s="2">
        <f>(J66+J67)/2</f>
        <v>2.71999999999889E-2</v>
      </c>
      <c r="M67" s="3">
        <f>(I67-I66)*L67</f>
        <v>5.4399999999977799E-2</v>
      </c>
      <c r="N67" s="22">
        <f t="shared" si="14"/>
        <v>0</v>
      </c>
    </row>
    <row r="68" spans="2:14" x14ac:dyDescent="0.25">
      <c r="B68" s="21">
        <v>6</v>
      </c>
      <c r="C68" s="21">
        <f>1.1+J9</f>
        <v>1.6254999999999655</v>
      </c>
      <c r="D68" s="2">
        <v>0.6</v>
      </c>
      <c r="E68" s="2">
        <f>(C67+C68)/2</f>
        <v>1.4504999999999655</v>
      </c>
      <c r="F68" s="3">
        <f t="shared" ref="F68:F76" si="15">(B68-B67)*E68</f>
        <v>2.900999999999931</v>
      </c>
      <c r="G68" s="22">
        <f t="shared" si="13"/>
        <v>1.7405999999999586</v>
      </c>
      <c r="I68" s="21">
        <v>9</v>
      </c>
      <c r="J68" s="21">
        <f>1.24+J10</f>
        <v>0.5543999999999778</v>
      </c>
      <c r="K68" s="2">
        <v>0</v>
      </c>
      <c r="L68" s="2">
        <f>(J67+J68)/2</f>
        <v>0.3043999999999778</v>
      </c>
      <c r="M68" s="3">
        <f t="shared" ref="M68:M74" si="16">(I68-I67)*L68</f>
        <v>0.6087999999999556</v>
      </c>
      <c r="N68" s="22">
        <f t="shared" si="14"/>
        <v>0</v>
      </c>
    </row>
    <row r="69" spans="2:14" x14ac:dyDescent="0.25">
      <c r="B69" s="21">
        <v>8</v>
      </c>
      <c r="C69" s="21">
        <f>0.9+J9</f>
        <v>1.4254999999999654</v>
      </c>
      <c r="D69" s="2">
        <v>0.6</v>
      </c>
      <c r="E69" s="2">
        <f t="shared" ref="E69:E76" si="17">(C68+C69)/2</f>
        <v>1.5254999999999654</v>
      </c>
      <c r="F69" s="3">
        <f t="shared" si="15"/>
        <v>3.0509999999999309</v>
      </c>
      <c r="G69" s="22">
        <f t="shared" si="13"/>
        <v>1.8305999999999585</v>
      </c>
      <c r="I69" s="21">
        <v>11</v>
      </c>
      <c r="J69" s="21">
        <f>1.38+J10</f>
        <v>0.6943999999999777</v>
      </c>
      <c r="K69" s="2">
        <v>0</v>
      </c>
      <c r="L69" s="2">
        <f t="shared" ref="L69:L74" si="18">(J68+J69)/2</f>
        <v>0.62439999999997775</v>
      </c>
      <c r="M69" s="3">
        <f t="shared" si="16"/>
        <v>1.2487999999999555</v>
      </c>
      <c r="N69" s="22">
        <f t="shared" si="14"/>
        <v>0</v>
      </c>
    </row>
    <row r="70" spans="2:14" x14ac:dyDescent="0.25">
      <c r="B70" s="21">
        <v>10</v>
      </c>
      <c r="C70" s="21">
        <f>0.76+J9</f>
        <v>1.2854999999999654</v>
      </c>
      <c r="D70" s="2">
        <v>0.6</v>
      </c>
      <c r="E70" s="2">
        <f t="shared" si="17"/>
        <v>1.3554999999999655</v>
      </c>
      <c r="F70" s="3">
        <f t="shared" si="15"/>
        <v>2.710999999999931</v>
      </c>
      <c r="G70" s="22">
        <f t="shared" si="13"/>
        <v>1.6265999999999585</v>
      </c>
      <c r="I70" s="21">
        <v>13</v>
      </c>
      <c r="J70" s="21">
        <f>1.36+J10</f>
        <v>0.67439999999997791</v>
      </c>
      <c r="K70" s="2">
        <v>0</v>
      </c>
      <c r="L70" s="2">
        <f t="shared" si="18"/>
        <v>0.6843999999999778</v>
      </c>
      <c r="M70" s="3">
        <f t="shared" si="16"/>
        <v>1.3687999999999556</v>
      </c>
      <c r="N70" s="22">
        <f t="shared" si="14"/>
        <v>0</v>
      </c>
    </row>
    <row r="71" spans="2:14" x14ac:dyDescent="0.25">
      <c r="B71" s="21">
        <v>12</v>
      </c>
      <c r="C71" s="21">
        <f>0.5+J9</f>
        <v>1.0254999999999654</v>
      </c>
      <c r="D71" s="2">
        <v>0.6</v>
      </c>
      <c r="E71" s="2">
        <f t="shared" si="17"/>
        <v>1.1554999999999653</v>
      </c>
      <c r="F71" s="3">
        <f t="shared" si="15"/>
        <v>2.3109999999999307</v>
      </c>
      <c r="G71" s="22">
        <f t="shared" si="13"/>
        <v>1.3865999999999583</v>
      </c>
      <c r="I71" s="21">
        <v>15</v>
      </c>
      <c r="J71" s="21">
        <f>1.36+J10</f>
        <v>0.67439999999997791</v>
      </c>
      <c r="K71" s="2">
        <v>0</v>
      </c>
      <c r="L71" s="2">
        <f t="shared" si="18"/>
        <v>0.67439999999997791</v>
      </c>
      <c r="M71" s="3">
        <f t="shared" si="16"/>
        <v>1.3487999999999558</v>
      </c>
      <c r="N71" s="22">
        <f t="shared" si="14"/>
        <v>0</v>
      </c>
    </row>
    <row r="72" spans="2:14" x14ac:dyDescent="0.25">
      <c r="B72" s="21">
        <v>14</v>
      </c>
      <c r="C72" s="21">
        <f>0.5+J9</f>
        <v>1.0254999999999654</v>
      </c>
      <c r="D72" s="2">
        <v>0.6</v>
      </c>
      <c r="E72" s="2">
        <f t="shared" si="17"/>
        <v>1.0254999999999654</v>
      </c>
      <c r="F72" s="3">
        <f t="shared" si="15"/>
        <v>2.0509999999999309</v>
      </c>
      <c r="G72" s="22">
        <f t="shared" si="13"/>
        <v>1.2305999999999584</v>
      </c>
      <c r="I72" s="21">
        <v>17</v>
      </c>
      <c r="J72" s="21">
        <f>1.32+J10</f>
        <v>0.63439999999997787</v>
      </c>
      <c r="K72" s="2">
        <v>0</v>
      </c>
      <c r="L72" s="2">
        <f t="shared" si="18"/>
        <v>0.65439999999997789</v>
      </c>
      <c r="M72" s="3">
        <f t="shared" si="16"/>
        <v>1.3087999999999558</v>
      </c>
      <c r="N72" s="22">
        <f t="shared" si="14"/>
        <v>0</v>
      </c>
    </row>
    <row r="73" spans="2:14" x14ac:dyDescent="0.25">
      <c r="B73" s="21">
        <v>16</v>
      </c>
      <c r="C73" s="21">
        <f>0.36+J9</f>
        <v>0.88549999999996543</v>
      </c>
      <c r="D73" s="2">
        <v>0.6</v>
      </c>
      <c r="E73" s="2">
        <f t="shared" si="17"/>
        <v>0.95549999999996538</v>
      </c>
      <c r="F73" s="3">
        <f t="shared" si="15"/>
        <v>1.9109999999999308</v>
      </c>
      <c r="G73" s="22">
        <f t="shared" si="13"/>
        <v>1.1465999999999583</v>
      </c>
      <c r="I73" s="21">
        <v>19</v>
      </c>
      <c r="J73" s="21">
        <v>0</v>
      </c>
      <c r="K73" s="2">
        <v>0</v>
      </c>
      <c r="L73" s="2">
        <f t="shared" si="18"/>
        <v>0.31719999999998894</v>
      </c>
      <c r="M73" s="3">
        <f t="shared" si="16"/>
        <v>0.63439999999997787</v>
      </c>
      <c r="N73" s="22">
        <f t="shared" si="14"/>
        <v>0</v>
      </c>
    </row>
    <row r="74" spans="2:14" x14ac:dyDescent="0.25">
      <c r="B74" s="21">
        <v>18</v>
      </c>
      <c r="C74" s="21">
        <f>0.42+J9</f>
        <v>0.94549999999996537</v>
      </c>
      <c r="D74" s="2">
        <v>0.6</v>
      </c>
      <c r="E74" s="2">
        <f t="shared" si="17"/>
        <v>0.91549999999996534</v>
      </c>
      <c r="F74" s="3">
        <f t="shared" si="15"/>
        <v>1.8309999999999307</v>
      </c>
      <c r="G74" s="22">
        <f t="shared" si="13"/>
        <v>1.0985999999999583</v>
      </c>
      <c r="I74" s="21">
        <v>20.5</v>
      </c>
      <c r="J74" s="21">
        <f>0+J13</f>
        <v>0</v>
      </c>
      <c r="K74" s="2">
        <v>0</v>
      </c>
      <c r="L74" s="2">
        <f t="shared" si="18"/>
        <v>0</v>
      </c>
      <c r="M74" s="3">
        <f t="shared" si="16"/>
        <v>0</v>
      </c>
      <c r="N74" s="22">
        <f t="shared" si="14"/>
        <v>0</v>
      </c>
    </row>
    <row r="75" spans="2:14" x14ac:dyDescent="0.25">
      <c r="B75" s="21">
        <v>20</v>
      </c>
      <c r="C75" s="21">
        <f>0.26+J9</f>
        <v>0.78549999999996545</v>
      </c>
      <c r="D75" s="2">
        <v>0.6</v>
      </c>
      <c r="E75" s="2">
        <f t="shared" si="17"/>
        <v>0.86549999999996541</v>
      </c>
      <c r="F75" s="3">
        <f t="shared" si="15"/>
        <v>1.7309999999999308</v>
      </c>
      <c r="G75" s="22">
        <f t="shared" si="13"/>
        <v>1.0385999999999584</v>
      </c>
      <c r="L75" s="2"/>
      <c r="M75" t="s">
        <v>9</v>
      </c>
      <c r="N75" s="22">
        <f>SUM(N66:N74)</f>
        <v>0</v>
      </c>
    </row>
    <row r="76" spans="2:14" x14ac:dyDescent="0.25">
      <c r="B76" s="21">
        <v>22</v>
      </c>
      <c r="C76" s="21">
        <f>0+J9</f>
        <v>0.52549999999996544</v>
      </c>
      <c r="D76" s="2">
        <v>0.6</v>
      </c>
      <c r="E76" s="2">
        <f t="shared" si="17"/>
        <v>0.65549999999996544</v>
      </c>
      <c r="F76" s="3">
        <f t="shared" si="15"/>
        <v>1.3109999999999309</v>
      </c>
      <c r="G76" s="22">
        <f t="shared" si="13"/>
        <v>0.78659999999995855</v>
      </c>
      <c r="L76" s="2"/>
      <c r="M76" t="s">
        <v>10</v>
      </c>
      <c r="N76" s="21">
        <v>48</v>
      </c>
    </row>
    <row r="77" spans="2:14" x14ac:dyDescent="0.25">
      <c r="B77"/>
      <c r="C77"/>
      <c r="D77"/>
      <c r="E77"/>
      <c r="F77" t="s">
        <v>9</v>
      </c>
      <c r="G77" s="22">
        <f>SUM(G66:G76)</f>
        <v>14.121299999999565</v>
      </c>
      <c r="I77"/>
      <c r="J77"/>
      <c r="K77"/>
      <c r="L77"/>
      <c r="M77" t="s">
        <v>12</v>
      </c>
      <c r="N77" s="21">
        <v>47.8</v>
      </c>
    </row>
    <row r="78" spans="2:14" x14ac:dyDescent="0.25">
      <c r="B78"/>
      <c r="C78"/>
      <c r="D78"/>
      <c r="E78"/>
      <c r="F78" t="s">
        <v>10</v>
      </c>
      <c r="G78" s="21">
        <v>49</v>
      </c>
      <c r="I78"/>
      <c r="J78"/>
      <c r="K78"/>
      <c r="L78"/>
      <c r="M78" t="s">
        <v>11</v>
      </c>
      <c r="N78" s="21">
        <v>7.44</v>
      </c>
    </row>
    <row r="79" spans="2:14" x14ac:dyDescent="0.25">
      <c r="B79"/>
      <c r="C79"/>
      <c r="D79"/>
      <c r="E79"/>
      <c r="F79" t="s">
        <v>12</v>
      </c>
      <c r="G79" s="21">
        <v>48.7</v>
      </c>
    </row>
    <row r="80" spans="2:14" x14ac:dyDescent="0.25">
      <c r="B80"/>
      <c r="C80"/>
      <c r="D80"/>
      <c r="E80"/>
      <c r="F80" t="s">
        <v>11</v>
      </c>
      <c r="G80" s="21">
        <v>0.4</v>
      </c>
    </row>
  </sheetData>
  <mergeCells count="14">
    <mergeCell ref="C63:G63"/>
    <mergeCell ref="J63:N63"/>
    <mergeCell ref="C2:I2"/>
    <mergeCell ref="C15:G15"/>
    <mergeCell ref="J15:N15"/>
    <mergeCell ref="C16:G16"/>
    <mergeCell ref="J16:N16"/>
    <mergeCell ref="C39:G39"/>
    <mergeCell ref="C1:H1"/>
    <mergeCell ref="C40:G40"/>
    <mergeCell ref="J41:N41"/>
    <mergeCell ref="J42:N42"/>
    <mergeCell ref="C62:G62"/>
    <mergeCell ref="J62:N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9-22-21</vt:lpstr>
      <vt:lpstr>9-24-21</vt:lpstr>
      <vt:lpstr>10-14</vt:lpstr>
      <vt:lpstr>10-18</vt:lpstr>
      <vt:lpstr>11-10-21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P Hall</dc:creator>
  <cp:lastModifiedBy>Susan P Hall</cp:lastModifiedBy>
  <dcterms:created xsi:type="dcterms:W3CDTF">2021-09-02T14:32:54Z</dcterms:created>
  <dcterms:modified xsi:type="dcterms:W3CDTF">2021-11-13T21:37:07Z</dcterms:modified>
</cp:coreProperties>
</file>