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R-Uvm\Data\Paired Watershed\"/>
    </mc:Choice>
  </mc:AlternateContent>
  <xr:revisionPtr revIDLastSave="0" documentId="13_ncr:1_{F6B4836B-869C-4CB8-AD3D-544DA2B89311}" xr6:coauthVersionLast="47" xr6:coauthVersionMax="47" xr10:uidLastSave="{00000000-0000-0000-0000-000000000000}"/>
  <bookViews>
    <workbookView xWindow="5140" yWindow="2030" windowWidth="14400" windowHeight="7360" activeTab="1" xr2:uid="{00000000-000D-0000-FFFF-FFFF00000000}"/>
  </bookViews>
  <sheets>
    <sheet name="Tile" sheetId="1" r:id="rId1"/>
    <sheet name="Surface" sheetId="2" r:id="rId2"/>
    <sheet name="Sheet1" sheetId="4" r:id="rId3"/>
  </sheets>
  <definedNames>
    <definedName name="_xlnm.Print_Area" localSheetId="2">Sheet1!$A$1:$J$32</definedName>
    <definedName name="_xlnm.Print_Area" localSheetId="1">Surface!$A$2:$M$10</definedName>
    <definedName name="_xlnm.Print_Area" localSheetId="0">Tile!$A$2:$M$10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F27" i="2"/>
  <c r="H27" i="2" s="1"/>
  <c r="I27" i="2" s="1"/>
  <c r="F28" i="2"/>
  <c r="H28" i="2" s="1"/>
  <c r="I28" i="2" s="1"/>
  <c r="F29" i="2"/>
  <c r="H29" i="2" s="1"/>
  <c r="I29" i="2" s="1"/>
  <c r="F30" i="2"/>
  <c r="H30" i="2" s="1"/>
  <c r="I30" i="2" s="1"/>
  <c r="F26" i="2"/>
  <c r="H26" i="2" s="1"/>
  <c r="I26" i="2" s="1"/>
  <c r="H7" i="2"/>
  <c r="H8" i="2"/>
  <c r="H9" i="2"/>
  <c r="F6" i="2"/>
  <c r="G6" i="2" s="1"/>
  <c r="F7" i="2"/>
  <c r="G7" i="2" s="1"/>
  <c r="F8" i="2"/>
  <c r="G8" i="2" s="1"/>
  <c r="F9" i="2"/>
  <c r="G9" i="2" s="1"/>
  <c r="F5" i="2"/>
  <c r="G5" i="2" s="1"/>
  <c r="F27" i="1"/>
  <c r="F28" i="1"/>
  <c r="F29" i="1"/>
  <c r="F30" i="1"/>
  <c r="F26" i="1"/>
  <c r="E27" i="1"/>
  <c r="E28" i="1"/>
  <c r="G28" i="1" s="1"/>
  <c r="E29" i="1"/>
  <c r="E30" i="1"/>
  <c r="G30" i="1" s="1"/>
  <c r="E26" i="1"/>
  <c r="G26" i="1" s="1"/>
  <c r="G6" i="1"/>
  <c r="G7" i="1"/>
  <c r="F6" i="1"/>
  <c r="F7" i="1"/>
  <c r="F8" i="1"/>
  <c r="G8" i="1" s="1"/>
  <c r="F9" i="1"/>
  <c r="G9" i="1" s="1"/>
  <c r="F5" i="1"/>
  <c r="G5" i="1" s="1"/>
  <c r="G30" i="2"/>
  <c r="G29" i="2"/>
  <c r="G28" i="2"/>
  <c r="G27" i="2"/>
  <c r="G26" i="2"/>
  <c r="G29" i="1"/>
  <c r="H28" i="1" l="1"/>
  <c r="I28" i="1" s="1"/>
  <c r="J28" i="1" s="1"/>
  <c r="M7" i="1" s="1"/>
  <c r="J30" i="2"/>
  <c r="H29" i="1"/>
  <c r="I29" i="1" s="1"/>
  <c r="J29" i="1" s="1"/>
  <c r="M8" i="1" s="1"/>
  <c r="H30" i="1"/>
  <c r="I30" i="1" s="1"/>
  <c r="J30" i="1" s="1"/>
  <c r="M9" i="1" s="1"/>
  <c r="H27" i="1"/>
  <c r="I27" i="1" s="1"/>
  <c r="G27" i="1"/>
  <c r="H26" i="1"/>
  <c r="I26" i="1" s="1"/>
  <c r="J26" i="1" s="1"/>
  <c r="M5" i="1" s="1"/>
  <c r="J29" i="2"/>
  <c r="J28" i="2"/>
  <c r="J27" i="2"/>
  <c r="M6" i="2" s="1"/>
  <c r="J26" i="2"/>
  <c r="M5" i="2" s="1"/>
  <c r="J27" i="1" l="1"/>
  <c r="M6" i="1" s="1"/>
  <c r="I31" i="4"/>
  <c r="H31" i="4"/>
  <c r="I30" i="4"/>
  <c r="H30" i="4"/>
  <c r="I29" i="4"/>
  <c r="H29" i="4"/>
  <c r="I28" i="4"/>
  <c r="H28" i="4"/>
  <c r="I27" i="4"/>
  <c r="H27" i="4"/>
  <c r="I26" i="4"/>
  <c r="H26" i="4"/>
  <c r="I20" i="4"/>
  <c r="H20" i="4"/>
  <c r="I19" i="4"/>
  <c r="H19" i="4"/>
  <c r="I18" i="4"/>
  <c r="H18" i="4"/>
  <c r="I17" i="4"/>
  <c r="H17" i="4"/>
  <c r="I16" i="4"/>
  <c r="H16" i="4"/>
  <c r="I15" i="4"/>
  <c r="H15" i="4"/>
  <c r="I9" i="4"/>
  <c r="H9" i="4"/>
  <c r="I8" i="4"/>
  <c r="H8" i="4"/>
  <c r="I7" i="4"/>
  <c r="H7" i="4"/>
  <c r="I6" i="4"/>
  <c r="H6" i="4"/>
  <c r="I5" i="4"/>
  <c r="H5" i="4"/>
  <c r="I4" i="4"/>
  <c r="H4" i="4"/>
  <c r="J9" i="2"/>
  <c r="I9" i="2"/>
  <c r="K9" i="2" s="1"/>
  <c r="J8" i="2"/>
  <c r="I8" i="2"/>
  <c r="K8" i="2" s="1"/>
  <c r="J7" i="2"/>
  <c r="I7" i="2"/>
  <c r="K7" i="2" s="1"/>
  <c r="J6" i="2"/>
  <c r="I6" i="2"/>
  <c r="K6" i="2" s="1"/>
  <c r="J5" i="2"/>
  <c r="I5" i="2"/>
  <c r="K5" i="2" s="1"/>
  <c r="J9" i="1" l="1"/>
  <c r="I9" i="1"/>
  <c r="I6" i="1"/>
  <c r="K9" i="1" l="1"/>
  <c r="J8" i="1"/>
  <c r="I8" i="1"/>
  <c r="J6" i="1"/>
  <c r="K6" i="1" s="1"/>
  <c r="I5" i="1"/>
  <c r="J5" i="1"/>
  <c r="I7" i="1"/>
  <c r="J7" i="1"/>
  <c r="K7" i="1" l="1"/>
  <c r="K5" i="1"/>
  <c r="K8" i="1"/>
</calcChain>
</file>

<file path=xl/sharedStrings.xml><?xml version="1.0" encoding="utf-8"?>
<sst xmlns="http://schemas.openxmlformats.org/spreadsheetml/2006/main" count="154" uniqueCount="50">
  <si>
    <t>calibration duration calculator</t>
  </si>
  <si>
    <t>Variable</t>
  </si>
  <si>
    <t>Mean</t>
  </si>
  <si>
    <t>Syx^2</t>
  </si>
  <si>
    <t>n1</t>
  </si>
  <si>
    <t>n2</t>
  </si>
  <si>
    <t>F</t>
  </si>
  <si>
    <t>D</t>
  </si>
  <si>
    <t>left side</t>
  </si>
  <si>
    <t>right side</t>
  </si>
  <si>
    <t>status</t>
  </si>
  <si>
    <t>F is 0.05 value at 1 and n1+n2-3 df</t>
  </si>
  <si>
    <t>arith. D</t>
  </si>
  <si>
    <t>n1 and n2 are the number of data points in the calibration and treatment periods, respectively</t>
  </si>
  <si>
    <t>D is the difference detectable as a decimal percent, e.g., 0.25 is 25% change between calibration and treatment at the mean</t>
  </si>
  <si>
    <t>left side/right side refer to the equation from USEPA 1993</t>
  </si>
  <si>
    <t>for each variable, the value of D is adjusted until the "left side" &lt; "right side"</t>
  </si>
  <si>
    <t xml:space="preserve">because the analysis uses log-transformed data, the resulting D values refer to % change in logmeans.  </t>
  </si>
  <si>
    <t>the "arithmetic D" column translates that change into a change around the arithmetic mean from the treated site</t>
  </si>
  <si>
    <t>logTP</t>
  </si>
  <si>
    <t>OK</t>
  </si>
  <si>
    <t>D calculator for log trans</t>
  </si>
  <si>
    <t>log mean</t>
  </si>
  <si>
    <t>arith D</t>
  </si>
  <si>
    <t>antilog mean</t>
  </si>
  <si>
    <t>logD</t>
  </si>
  <si>
    <t>antilog Dmean</t>
  </si>
  <si>
    <t>calc arith D</t>
  </si>
  <si>
    <t>logDP</t>
  </si>
  <si>
    <t>logTN</t>
  </si>
  <si>
    <t>logNH3N</t>
  </si>
  <si>
    <t>logNOx</t>
  </si>
  <si>
    <t>log TSS</t>
  </si>
  <si>
    <t>EVENTS  CTL=LOC  Trt=DCE</t>
  </si>
  <si>
    <t>EVENTS  CTL=LOC  Trt=DCW</t>
  </si>
  <si>
    <t>EVENTS  CTL=DCE  Trt=DCW</t>
  </si>
  <si>
    <t>Syx^2 is mean square error of the regression model (error term)</t>
  </si>
  <si>
    <t>Grayed-out rows represent nonsignificant paired regressions and should not be considered</t>
  </si>
  <si>
    <t>EVENTS  CTL=DCS  Trt=DCN</t>
  </si>
  <si>
    <t>EVENTS  CTL=DCS Trt=DCN</t>
  </si>
  <si>
    <t>TP.conc</t>
  </si>
  <si>
    <t>TP.load</t>
  </si>
  <si>
    <t>SRP.conc</t>
  </si>
  <si>
    <t>SRP.load</t>
  </si>
  <si>
    <t>Volume</t>
  </si>
  <si>
    <t>Model pval</t>
  </si>
  <si>
    <t>Variable (log)</t>
  </si>
  <si>
    <t>Mean (DCS)</t>
  </si>
  <si>
    <t>Grayed-out rows represent nonsignificant paired regressions and should not be considered. Need more events</t>
  </si>
  <si>
    <t>ASSUMES N Events in TREATMENT equal to Calibration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</si>
</sst>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9" fontId="0" fillId="0" borderId="0" xfId="0" applyNumberFormat="1"/>
    <xf numFmtId="0" fontId="2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0" fontId="1" fillId="3" borderId="1" xfId="0" applyFont="1" applyFill="1" applyBorder="1"/>
    <xf numFmtId="0" fontId="3" fillId="0" borderId="0" xfId="0" applyFont="1"/>
    <xf numFmtId="2" fontId="3" fillId="0" borderId="0" xfId="0" applyNumberFormat="1" applyFont="1"/>
    <xf numFmtId="0" fontId="2" fillId="4" borderId="0" xfId="0" applyFont="1" applyFill="1"/>
    <xf numFmtId="0" fontId="0" fillId="4" borderId="0" xfId="0" applyFill="1"/>
    <xf numFmtId="2" fontId="2" fillId="0" borderId="0" xfId="0" applyNumberFormat="1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zoomScale="130" zoomScaleNormal="130" workbookViewId="0">
      <selection activeCell="H10" sqref="H10"/>
    </sheetView>
  </sheetViews>
  <sheetFormatPr defaultRowHeight="12.5" x14ac:dyDescent="0.25"/>
  <cols>
    <col min="1" max="1" width="11.90625" customWidth="1"/>
    <col min="2" max="2" width="9.54296875" bestFit="1" customWidth="1"/>
    <col min="3" max="3" width="10.7265625" customWidth="1"/>
    <col min="4" max="4" width="11" bestFit="1" customWidth="1"/>
    <col min="14" max="14" width="12.26953125" customWidth="1"/>
    <col min="16" max="16" width="12.54296875" customWidth="1"/>
    <col min="17" max="17" width="10.26953125" customWidth="1"/>
  </cols>
  <sheetData>
    <row r="1" spans="1:13" x14ac:dyDescent="0.25">
      <c r="A1" s="12" t="s">
        <v>49</v>
      </c>
      <c r="B1" s="12"/>
      <c r="C1" s="13"/>
      <c r="D1" s="13"/>
      <c r="E1" s="13"/>
    </row>
    <row r="2" spans="1:13" x14ac:dyDescent="0.25">
      <c r="A2" t="s">
        <v>0</v>
      </c>
    </row>
    <row r="3" spans="1:13" x14ac:dyDescent="0.25">
      <c r="A3" s="3" t="s">
        <v>38</v>
      </c>
      <c r="B3" s="3"/>
    </row>
    <row r="4" spans="1:13" x14ac:dyDescent="0.25">
      <c r="A4" s="3" t="s">
        <v>46</v>
      </c>
      <c r="B4" t="s">
        <v>45</v>
      </c>
      <c r="C4" s="3" t="s">
        <v>47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M4" t="s">
        <v>12</v>
      </c>
    </row>
    <row r="5" spans="1:13" ht="13" x14ac:dyDescent="0.3">
      <c r="A5" t="s">
        <v>40</v>
      </c>
      <c r="B5">
        <v>0</v>
      </c>
      <c r="C5">
        <v>2.7149999999999999</v>
      </c>
      <c r="D5">
        <v>1.46E-2</v>
      </c>
      <c r="E5">
        <v>38</v>
      </c>
      <c r="F5">
        <f>E5</f>
        <v>38</v>
      </c>
      <c r="G5">
        <f>_xlfn.F.INV.RT(0.05, 1, E5+F5-3)</f>
        <v>3.9720375438052256</v>
      </c>
      <c r="H5">
        <v>0.03</v>
      </c>
      <c r="I5" s="1">
        <f t="shared" ref="I5:I9" si="0">+D5/((H5*C5)^2)</f>
        <v>2.2007498376758576</v>
      </c>
      <c r="J5" s="1">
        <f t="shared" ref="J5:J9" si="1">((E5*F5)/(E5+F5))*(1/(G5*(1+(G5/(E5+F5-2)))))</f>
        <v>4.5397620769813365</v>
      </c>
      <c r="K5" s="5" t="str">
        <f>IF(J5&gt;I5,"OK", "Not OK")</f>
        <v>OK</v>
      </c>
      <c r="M5" s="2">
        <f>J26</f>
        <v>0.17100864806425844</v>
      </c>
    </row>
    <row r="6" spans="1:13" ht="13" x14ac:dyDescent="0.3">
      <c r="A6" t="s">
        <v>41</v>
      </c>
      <c r="B6">
        <v>0</v>
      </c>
      <c r="C6">
        <v>1.3180000000000001</v>
      </c>
      <c r="D6">
        <v>5.0299999999999997E-2</v>
      </c>
      <c r="E6">
        <v>32</v>
      </c>
      <c r="F6">
        <f t="shared" ref="F6:F9" si="2">E6</f>
        <v>32</v>
      </c>
      <c r="G6">
        <f t="shared" ref="G6:G9" si="3">_xlfn.F.INV.RT(0.05, 1, E6+F6-3)</f>
        <v>3.9984944816680175</v>
      </c>
      <c r="H6">
        <v>0.09</v>
      </c>
      <c r="I6" s="1">
        <f t="shared" si="0"/>
        <v>3.5748032628700521</v>
      </c>
      <c r="J6" s="1">
        <f t="shared" si="1"/>
        <v>3.7590763127300826</v>
      </c>
      <c r="K6" s="5" t="str">
        <f t="shared" ref="K6:K9" si="4">IF(J6&gt;I6,"OK", "Not OK")</f>
        <v>OK</v>
      </c>
      <c r="M6" s="2">
        <f t="shared" ref="M6:M9" si="5">J27</f>
        <v>0.23900815986284493</v>
      </c>
    </row>
    <row r="7" spans="1:13" ht="13" x14ac:dyDescent="0.3">
      <c r="A7" t="s">
        <v>42</v>
      </c>
      <c r="B7">
        <v>0</v>
      </c>
      <c r="C7">
        <v>2.12</v>
      </c>
      <c r="D7">
        <v>2.2700000000000001E-2</v>
      </c>
      <c r="E7">
        <v>28</v>
      </c>
      <c r="F7">
        <f t="shared" si="2"/>
        <v>28</v>
      </c>
      <c r="G7">
        <f t="shared" si="3"/>
        <v>4.0230169977336674</v>
      </c>
      <c r="H7">
        <v>0.04</v>
      </c>
      <c r="I7" s="1">
        <f t="shared" si="0"/>
        <v>3.1567061231755074</v>
      </c>
      <c r="J7" s="1">
        <f t="shared" si="1"/>
        <v>3.2386917955699439</v>
      </c>
      <c r="K7" s="5" t="str">
        <f t="shared" si="4"/>
        <v>OK</v>
      </c>
      <c r="M7" s="2">
        <f t="shared" si="5"/>
        <v>0.17737860611688974</v>
      </c>
    </row>
    <row r="8" spans="1:13" ht="13" x14ac:dyDescent="0.3">
      <c r="A8" t="s">
        <v>43</v>
      </c>
      <c r="B8">
        <v>0</v>
      </c>
      <c r="C8">
        <v>0.69299999999999995</v>
      </c>
      <c r="D8">
        <v>4.4900000000000002E-2</v>
      </c>
      <c r="E8">
        <v>24</v>
      </c>
      <c r="F8">
        <f t="shared" si="2"/>
        <v>24</v>
      </c>
      <c r="G8">
        <f t="shared" si="3"/>
        <v>4.0566124611013077</v>
      </c>
      <c r="H8">
        <v>0.2</v>
      </c>
      <c r="I8" s="14">
        <f t="shared" si="0"/>
        <v>2.337329177156017</v>
      </c>
      <c r="J8" s="14">
        <f t="shared" si="1"/>
        <v>2.7184046323071991</v>
      </c>
      <c r="K8" s="5" t="str">
        <f t="shared" si="4"/>
        <v>OK</v>
      </c>
      <c r="M8" s="2">
        <f>J29</f>
        <v>0.27322496618967629</v>
      </c>
    </row>
    <row r="9" spans="1:13" ht="13" x14ac:dyDescent="0.3">
      <c r="A9" t="s">
        <v>44</v>
      </c>
      <c r="B9">
        <v>0</v>
      </c>
      <c r="C9">
        <v>0.64900000000000002</v>
      </c>
      <c r="D9">
        <v>2.9499999999999998E-2</v>
      </c>
      <c r="E9">
        <v>35</v>
      </c>
      <c r="F9">
        <f t="shared" si="2"/>
        <v>35</v>
      </c>
      <c r="G9">
        <f t="shared" si="3"/>
        <v>3.9840493493387732</v>
      </c>
      <c r="H9">
        <v>0.15</v>
      </c>
      <c r="I9" s="1">
        <f t="shared" si="0"/>
        <v>3.112792018801263</v>
      </c>
      <c r="J9" s="1">
        <f t="shared" si="1"/>
        <v>4.1494064583071397</v>
      </c>
      <c r="K9" s="5" t="str">
        <f t="shared" si="4"/>
        <v>OK</v>
      </c>
      <c r="M9" s="2">
        <f t="shared" si="5"/>
        <v>0.20081007557490524</v>
      </c>
    </row>
    <row r="10" spans="1:13" ht="13" x14ac:dyDescent="0.3">
      <c r="I10" s="1"/>
      <c r="J10" s="1"/>
      <c r="K10" s="4"/>
    </row>
    <row r="11" spans="1:13" ht="13" x14ac:dyDescent="0.3">
      <c r="A11" t="s">
        <v>37</v>
      </c>
      <c r="I11" s="1"/>
      <c r="J11" s="1"/>
      <c r="K11" s="4"/>
    </row>
    <row r="14" spans="1:13" x14ac:dyDescent="0.25">
      <c r="C14" s="3" t="s">
        <v>36</v>
      </c>
    </row>
    <row r="15" spans="1:13" x14ac:dyDescent="0.25">
      <c r="C15" t="s">
        <v>13</v>
      </c>
    </row>
    <row r="16" spans="1:13" x14ac:dyDescent="0.25">
      <c r="C16" t="s">
        <v>11</v>
      </c>
    </row>
    <row r="17" spans="3:10" x14ac:dyDescent="0.25">
      <c r="C17" t="s">
        <v>14</v>
      </c>
    </row>
    <row r="18" spans="3:10" x14ac:dyDescent="0.25">
      <c r="C18" t="s">
        <v>15</v>
      </c>
    </row>
    <row r="20" spans="3:10" x14ac:dyDescent="0.25">
      <c r="C20" t="s">
        <v>16</v>
      </c>
    </row>
    <row r="21" spans="3:10" x14ac:dyDescent="0.25">
      <c r="C21" t="s">
        <v>17</v>
      </c>
    </row>
    <row r="22" spans="3:10" x14ac:dyDescent="0.25">
      <c r="C22" t="s">
        <v>18</v>
      </c>
    </row>
    <row r="24" spans="3:10" x14ac:dyDescent="0.25">
      <c r="E24" t="s">
        <v>21</v>
      </c>
    </row>
    <row r="25" spans="3:10" x14ac:dyDescent="0.25">
      <c r="E25" t="s">
        <v>22</v>
      </c>
      <c r="F25" t="s">
        <v>23</v>
      </c>
      <c r="G25" t="s">
        <v>24</v>
      </c>
      <c r="H25" t="s">
        <v>25</v>
      </c>
      <c r="I25" t="s">
        <v>26</v>
      </c>
      <c r="J25" t="s">
        <v>27</v>
      </c>
    </row>
    <row r="26" spans="3:10" x14ac:dyDescent="0.25">
      <c r="D26" t="s">
        <v>40</v>
      </c>
      <c r="E26">
        <f>C5</f>
        <v>2.7149999999999999</v>
      </c>
      <c r="F26">
        <f>H5</f>
        <v>0.03</v>
      </c>
      <c r="G26">
        <f>POWER(10,E26)</f>
        <v>518.80003892896104</v>
      </c>
      <c r="H26">
        <f>E26*(1-F26)</f>
        <v>2.6335499999999996</v>
      </c>
      <c r="I26">
        <f>POWER(10,H26)</f>
        <v>430.08074565603476</v>
      </c>
      <c r="J26">
        <f>+(G26-I26)/G26</f>
        <v>0.17100864806425844</v>
      </c>
    </row>
    <row r="27" spans="3:10" x14ac:dyDescent="0.25">
      <c r="D27" t="s">
        <v>41</v>
      </c>
      <c r="E27">
        <f t="shared" ref="E27:E30" si="6">C6</f>
        <v>1.3180000000000001</v>
      </c>
      <c r="F27">
        <f t="shared" ref="F27:F30" si="7">H6</f>
        <v>0.09</v>
      </c>
      <c r="G27">
        <f t="shared" ref="G27:G30" si="8">POWER(10,E27)</f>
        <v>20.796966871036972</v>
      </c>
      <c r="H27">
        <f t="shared" ref="H27:H30" si="9">E27*(1-F27)</f>
        <v>1.1993800000000001</v>
      </c>
      <c r="I27">
        <f t="shared" ref="I27:I30" si="10">POWER(10,H27)</f>
        <v>15.826322088461877</v>
      </c>
      <c r="J27">
        <f t="shared" ref="J27:J30" si="11">+(G27-I27)/G27</f>
        <v>0.23900815986284493</v>
      </c>
    </row>
    <row r="28" spans="3:10" x14ac:dyDescent="0.25">
      <c r="D28" t="s">
        <v>42</v>
      </c>
      <c r="E28">
        <f t="shared" si="6"/>
        <v>2.12</v>
      </c>
      <c r="F28">
        <f t="shared" si="7"/>
        <v>0.04</v>
      </c>
      <c r="G28">
        <f t="shared" si="8"/>
        <v>131.82567385564084</v>
      </c>
      <c r="H28">
        <f t="shared" si="9"/>
        <v>2.0352000000000001</v>
      </c>
      <c r="I28">
        <f t="shared" si="10"/>
        <v>108.44261957670756</v>
      </c>
      <c r="J28">
        <f t="shared" si="11"/>
        <v>0.17737860611688974</v>
      </c>
    </row>
    <row r="29" spans="3:10" x14ac:dyDescent="0.25">
      <c r="D29" t="s">
        <v>43</v>
      </c>
      <c r="E29">
        <f t="shared" si="6"/>
        <v>0.69299999999999995</v>
      </c>
      <c r="F29">
        <f t="shared" si="7"/>
        <v>0.2</v>
      </c>
      <c r="G29" s="3">
        <f t="shared" si="8"/>
        <v>4.9317380395493586</v>
      </c>
      <c r="H29" s="3">
        <f t="shared" si="9"/>
        <v>0.5544</v>
      </c>
      <c r="I29" s="3">
        <f t="shared" si="10"/>
        <v>3.5842640804371446</v>
      </c>
      <c r="J29" s="3">
        <f t="shared" si="11"/>
        <v>0.27322496618967629</v>
      </c>
    </row>
    <row r="30" spans="3:10" x14ac:dyDescent="0.25">
      <c r="D30" t="s">
        <v>44</v>
      </c>
      <c r="E30">
        <f t="shared" si="6"/>
        <v>0.64900000000000002</v>
      </c>
      <c r="F30">
        <f t="shared" si="7"/>
        <v>0.15</v>
      </c>
      <c r="G30">
        <f t="shared" si="8"/>
        <v>4.4565624839750333</v>
      </c>
      <c r="H30">
        <f t="shared" si="9"/>
        <v>0.55164999999999997</v>
      </c>
      <c r="I30">
        <f t="shared" si="10"/>
        <v>3.5616398347637195</v>
      </c>
      <c r="J30">
        <f t="shared" si="11"/>
        <v>0.20081007557490524</v>
      </c>
    </row>
  </sheetData>
  <phoneticPr fontId="0" type="noConversion"/>
  <pageMargins left="0.75" right="0.75" top="1" bottom="1" header="0.5" footer="0.5"/>
  <pageSetup orientation="portrait" horizontalDpi="4294967293" verticalDpi="15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abSelected="1" topLeftCell="G1" zoomScale="130" zoomScaleNormal="130" workbookViewId="0">
      <selection activeCell="H7" sqref="H7"/>
    </sheetView>
  </sheetViews>
  <sheetFormatPr defaultRowHeight="12.5" x14ac:dyDescent="0.25"/>
  <cols>
    <col min="2" max="2" width="9.6328125" bestFit="1" customWidth="1"/>
    <col min="3" max="3" width="11" customWidth="1"/>
    <col min="4" max="4" width="11" bestFit="1" customWidth="1"/>
    <col min="14" max="14" width="12.26953125" customWidth="1"/>
    <col min="16" max="16" width="12.54296875" customWidth="1"/>
    <col min="17" max="17" width="10.26953125" customWidth="1"/>
  </cols>
  <sheetData>
    <row r="1" spans="1:14" x14ac:dyDescent="0.25">
      <c r="A1" s="12" t="s">
        <v>49</v>
      </c>
      <c r="B1" s="12"/>
      <c r="C1" s="13"/>
      <c r="D1" s="13"/>
      <c r="E1" s="13"/>
      <c r="F1" s="13"/>
    </row>
    <row r="2" spans="1:14" x14ac:dyDescent="0.25">
      <c r="A2" t="s">
        <v>0</v>
      </c>
    </row>
    <row r="3" spans="1:14" x14ac:dyDescent="0.25">
      <c r="A3" s="3" t="s">
        <v>39</v>
      </c>
      <c r="B3" s="3"/>
    </row>
    <row r="4" spans="1:14" x14ac:dyDescent="0.25">
      <c r="A4" t="s">
        <v>1</v>
      </c>
      <c r="B4" t="s">
        <v>45</v>
      </c>
      <c r="C4" s="3" t="s">
        <v>47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M4" t="s">
        <v>12</v>
      </c>
    </row>
    <row r="5" spans="1:14" ht="13" x14ac:dyDescent="0.3">
      <c r="A5" t="s">
        <v>40</v>
      </c>
      <c r="B5">
        <v>1E-3</v>
      </c>
      <c r="C5">
        <v>3.004</v>
      </c>
      <c r="D5">
        <v>4.3999999999999997E-2</v>
      </c>
      <c r="E5">
        <v>12</v>
      </c>
      <c r="F5">
        <f>E5</f>
        <v>12</v>
      </c>
      <c r="G5">
        <f>_xlfn.F.INV.RT(0.05, 1, E5+F5-3)</f>
        <v>4.3247937431830454</v>
      </c>
      <c r="H5">
        <v>7.0000000000000007E-2</v>
      </c>
      <c r="I5" s="1">
        <f t="shared" ref="I5:I9" si="0">+D5/((H5*C5)^2)</f>
        <v>0.99507711829574452</v>
      </c>
      <c r="J5" s="1">
        <f t="shared" ref="J5:J9" si="1">((E5*F5)/(E5+F5))*(1/(G5*(1+(G5/(E5+F5-2)))))</f>
        <v>1.1594273852135633</v>
      </c>
      <c r="K5" s="5" t="str">
        <f>IF(J5&gt;I5,"OK","Not OK")</f>
        <v>OK</v>
      </c>
      <c r="M5" s="2">
        <f>J26</f>
        <v>0.67204718690322873</v>
      </c>
      <c r="N5">
        <v>0.12</v>
      </c>
    </row>
    <row r="6" spans="1:14" ht="13" x14ac:dyDescent="0.3">
      <c r="A6" t="s">
        <v>41</v>
      </c>
      <c r="B6">
        <v>0.09</v>
      </c>
      <c r="C6">
        <v>0.87760000000000005</v>
      </c>
      <c r="D6">
        <v>0.72299999999999998</v>
      </c>
      <c r="E6">
        <v>9</v>
      </c>
      <c r="F6">
        <f t="shared" ref="F6:F9" si="2">E6</f>
        <v>9</v>
      </c>
      <c r="G6">
        <f t="shared" ref="G6:G9" si="3">_xlfn.F.INV.RT(0.05, 1, E6+F6-3)</f>
        <v>4.5430771652669701</v>
      </c>
      <c r="H6">
        <v>1</v>
      </c>
      <c r="I6" s="1">
        <f t="shared" si="0"/>
        <v>0.9387394476856995</v>
      </c>
      <c r="J6" s="1">
        <f t="shared" si="1"/>
        <v>0.77146616849746275</v>
      </c>
      <c r="K6" s="5" t="str">
        <f t="shared" ref="K6:K9" si="4">IF(J6&gt;I6,"OK","Not OK")</f>
        <v>Not OK</v>
      </c>
      <c r="M6" s="2">
        <f t="shared" ref="M6:M9" si="5">J27</f>
        <v>0.99046842812887947</v>
      </c>
      <c r="N6">
        <v>0.23</v>
      </c>
    </row>
    <row r="7" spans="1:14" s="10" customFormat="1" ht="13" x14ac:dyDescent="0.3">
      <c r="A7" s="10" t="s">
        <v>42</v>
      </c>
      <c r="B7" s="10">
        <v>0.23699999999999999</v>
      </c>
      <c r="C7" s="10">
        <v>2.4020000000000001</v>
      </c>
      <c r="D7" s="10">
        <v>9.2999999999999999E-2</v>
      </c>
      <c r="E7" s="10">
        <v>8</v>
      </c>
      <c r="F7" s="10">
        <f t="shared" si="2"/>
        <v>8</v>
      </c>
      <c r="G7" s="10">
        <f t="shared" si="3"/>
        <v>4.6671927318268525</v>
      </c>
      <c r="H7" s="10">
        <f t="shared" ref="H6:H9" si="6">0.2</f>
        <v>0.2</v>
      </c>
      <c r="I7" s="11">
        <f t="shared" si="0"/>
        <v>0.40297393027320411</v>
      </c>
      <c r="J7" s="11">
        <f t="shared" si="1"/>
        <v>0.64276656837822954</v>
      </c>
      <c r="K7" s="5" t="str">
        <f t="shared" si="4"/>
        <v>OK</v>
      </c>
      <c r="M7" s="15">
        <f t="shared" si="5"/>
        <v>0.92169919644588405</v>
      </c>
      <c r="N7" s="10">
        <v>1.2</v>
      </c>
    </row>
    <row r="8" spans="1:14" s="10" customFormat="1" ht="13" x14ac:dyDescent="0.3">
      <c r="A8" s="10" t="s">
        <v>43</v>
      </c>
      <c r="B8" s="10">
        <v>0.71</v>
      </c>
      <c r="C8" s="10">
        <v>0.154</v>
      </c>
      <c r="D8" s="10">
        <v>0.124</v>
      </c>
      <c r="E8" s="10">
        <v>5</v>
      </c>
      <c r="F8" s="10">
        <f t="shared" si="2"/>
        <v>5</v>
      </c>
      <c r="G8" s="10">
        <f t="shared" si="3"/>
        <v>5.591447851220738</v>
      </c>
      <c r="H8" s="10">
        <f t="shared" si="6"/>
        <v>0.2</v>
      </c>
      <c r="I8" s="11">
        <f t="shared" si="0"/>
        <v>130.71344240175409</v>
      </c>
      <c r="J8" s="11">
        <f t="shared" si="1"/>
        <v>0.26317218954831573</v>
      </c>
      <c r="K8" s="5" t="str">
        <f t="shared" si="4"/>
        <v>Not OK</v>
      </c>
      <c r="M8" s="15">
        <f t="shared" si="5"/>
        <v>0.1506491039963514</v>
      </c>
      <c r="N8" s="10">
        <v>0.28999999999999998</v>
      </c>
    </row>
    <row r="9" spans="1:14" s="10" customFormat="1" ht="13" x14ac:dyDescent="0.3">
      <c r="A9" s="10" t="s">
        <v>44</v>
      </c>
      <c r="B9" s="10">
        <v>0.249</v>
      </c>
      <c r="C9" s="10">
        <v>-0.16700000000000001</v>
      </c>
      <c r="D9" s="10">
        <v>0.57799999999999996</v>
      </c>
      <c r="E9" s="10">
        <v>11</v>
      </c>
      <c r="F9" s="10">
        <f t="shared" si="2"/>
        <v>11</v>
      </c>
      <c r="G9" s="10">
        <f t="shared" si="3"/>
        <v>4.3807496923317979</v>
      </c>
      <c r="H9" s="10">
        <f t="shared" si="6"/>
        <v>0.2</v>
      </c>
      <c r="I9" s="11">
        <f t="shared" si="0"/>
        <v>518.12542579511614</v>
      </c>
      <c r="J9" s="11">
        <f t="shared" si="1"/>
        <v>1.0299050561902776</v>
      </c>
      <c r="K9" s="5" t="str">
        <f t="shared" si="4"/>
        <v>Not OK</v>
      </c>
      <c r="M9" s="15">
        <f t="shared" si="5"/>
        <v>-0.19383117548407452</v>
      </c>
      <c r="N9" s="10">
        <v>4.42</v>
      </c>
    </row>
    <row r="10" spans="1:14" ht="13" x14ac:dyDescent="0.3">
      <c r="I10" s="1"/>
      <c r="J10" s="1"/>
      <c r="K10" s="4"/>
    </row>
    <row r="11" spans="1:14" ht="13" x14ac:dyDescent="0.3">
      <c r="A11" s="3" t="s">
        <v>48</v>
      </c>
      <c r="I11" s="1"/>
      <c r="J11" s="1"/>
      <c r="K11" s="4"/>
    </row>
    <row r="14" spans="1:14" x14ac:dyDescent="0.25">
      <c r="C14" s="3" t="s">
        <v>36</v>
      </c>
    </row>
    <row r="15" spans="1:14" x14ac:dyDescent="0.25">
      <c r="C15" t="s">
        <v>13</v>
      </c>
    </row>
    <row r="16" spans="1:14" x14ac:dyDescent="0.25">
      <c r="C16" t="s">
        <v>11</v>
      </c>
    </row>
    <row r="17" spans="3:10" x14ac:dyDescent="0.25">
      <c r="C17" t="s">
        <v>14</v>
      </c>
    </row>
    <row r="18" spans="3:10" x14ac:dyDescent="0.25">
      <c r="C18" t="s">
        <v>15</v>
      </c>
    </row>
    <row r="20" spans="3:10" x14ac:dyDescent="0.25">
      <c r="C20" t="s">
        <v>16</v>
      </c>
    </row>
    <row r="21" spans="3:10" x14ac:dyDescent="0.25">
      <c r="C21" t="s">
        <v>17</v>
      </c>
    </row>
    <row r="22" spans="3:10" x14ac:dyDescent="0.25">
      <c r="C22" t="s">
        <v>18</v>
      </c>
    </row>
    <row r="24" spans="3:10" x14ac:dyDescent="0.25">
      <c r="E24" t="s">
        <v>21</v>
      </c>
    </row>
    <row r="25" spans="3:10" x14ac:dyDescent="0.25">
      <c r="E25" t="s">
        <v>22</v>
      </c>
      <c r="F25" t="s">
        <v>23</v>
      </c>
      <c r="G25" t="s">
        <v>24</v>
      </c>
      <c r="H25" t="s">
        <v>25</v>
      </c>
      <c r="I25" t="s">
        <v>26</v>
      </c>
      <c r="J25" t="s">
        <v>27</v>
      </c>
    </row>
    <row r="26" spans="3:10" x14ac:dyDescent="0.25">
      <c r="D26" t="s">
        <v>40</v>
      </c>
      <c r="E26">
        <v>6.91698056395858</v>
      </c>
      <c r="F26">
        <f>H5</f>
        <v>7.0000000000000007E-2</v>
      </c>
      <c r="G26">
        <f t="shared" ref="G26:G30" si="7">POWER(10,E26)</f>
        <v>8260009.8261300409</v>
      </c>
      <c r="H26">
        <f t="shared" ref="H26:H30" si="8">E26*(1-F26)</f>
        <v>6.4327919244814789</v>
      </c>
      <c r="I26">
        <f t="shared" ref="I26:I30" si="9">POWER(10,H26)</f>
        <v>2708893.4586863196</v>
      </c>
      <c r="J26" s="1">
        <f t="shared" ref="J26:J30" si="10">+(G26-I26)/G26</f>
        <v>0.67204718690322873</v>
      </c>
    </row>
    <row r="27" spans="3:10" x14ac:dyDescent="0.25">
      <c r="D27" t="s">
        <v>41</v>
      </c>
      <c r="E27">
        <v>2.0208354730592801</v>
      </c>
      <c r="F27">
        <f t="shared" ref="F27:F30" si="11">H6</f>
        <v>1</v>
      </c>
      <c r="G27">
        <f t="shared" si="7"/>
        <v>104.91448981566958</v>
      </c>
      <c r="H27">
        <f t="shared" si="8"/>
        <v>0</v>
      </c>
      <c r="I27">
        <f t="shared" si="9"/>
        <v>1</v>
      </c>
      <c r="J27" s="1">
        <f t="shared" si="10"/>
        <v>0.99046842812887947</v>
      </c>
    </row>
    <row r="28" spans="3:10" x14ac:dyDescent="0.25">
      <c r="D28" t="s">
        <v>42</v>
      </c>
      <c r="E28">
        <v>5.5311689050788804</v>
      </c>
      <c r="F28">
        <f t="shared" si="11"/>
        <v>0.2</v>
      </c>
      <c r="G28">
        <f t="shared" si="7"/>
        <v>339757.38476851169</v>
      </c>
      <c r="H28">
        <f t="shared" si="8"/>
        <v>4.4249351240631043</v>
      </c>
      <c r="I28">
        <f t="shared" si="9"/>
        <v>26603.276240819436</v>
      </c>
      <c r="J28" s="1">
        <f t="shared" si="10"/>
        <v>0.92169919644588405</v>
      </c>
    </row>
    <row r="29" spans="3:10" x14ac:dyDescent="0.25">
      <c r="D29" t="s">
        <v>43</v>
      </c>
      <c r="E29">
        <v>0.35456425364156102</v>
      </c>
      <c r="F29">
        <f t="shared" si="11"/>
        <v>0.2</v>
      </c>
      <c r="G29">
        <f t="shared" si="7"/>
        <v>2.2623732319472074</v>
      </c>
      <c r="H29">
        <f t="shared" si="8"/>
        <v>0.28365140291324881</v>
      </c>
      <c r="I29">
        <f t="shared" si="9"/>
        <v>1.9215487316490309</v>
      </c>
      <c r="J29" s="1">
        <f t="shared" si="10"/>
        <v>0.1506491039963514</v>
      </c>
    </row>
    <row r="30" spans="3:10" x14ac:dyDescent="0.25">
      <c r="D30" t="s">
        <v>44</v>
      </c>
      <c r="E30">
        <v>-0.38471457894313299</v>
      </c>
      <c r="F30">
        <f t="shared" si="11"/>
        <v>0.2</v>
      </c>
      <c r="G30">
        <f t="shared" si="7"/>
        <v>0.41236844118714588</v>
      </c>
      <c r="H30">
        <f t="shared" si="8"/>
        <v>-0.30777166315450644</v>
      </c>
      <c r="I30">
        <f t="shared" si="9"/>
        <v>0.49229830087498583</v>
      </c>
      <c r="J30" s="1">
        <f t="shared" si="10"/>
        <v>-0.19383117548407452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workbookViewId="0">
      <selection activeCell="H4" sqref="H4"/>
    </sheetView>
  </sheetViews>
  <sheetFormatPr defaultRowHeight="12.5" x14ac:dyDescent="0.25"/>
  <sheetData>
    <row r="1" spans="1:10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7" t="s">
        <v>33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</row>
    <row r="4" spans="1:10" ht="13" x14ac:dyDescent="0.3">
      <c r="A4" s="7" t="s">
        <v>19</v>
      </c>
      <c r="B4" s="6"/>
      <c r="C4" s="6"/>
      <c r="D4" s="6"/>
      <c r="E4" s="6"/>
      <c r="F4" s="6"/>
      <c r="G4" s="6"/>
      <c r="H4" s="8" t="e">
        <f t="shared" ref="H4:H9" si="0">+C4/((G4*B4)^2)</f>
        <v>#DIV/0!</v>
      </c>
      <c r="I4" s="8" t="e">
        <f t="shared" ref="I4:I9" si="1">((D4*E4)/(D4+E4))*(1/(F4*(1+(F4/(D4+E4-2)))))</f>
        <v>#DIV/0!</v>
      </c>
      <c r="J4" s="9" t="s">
        <v>20</v>
      </c>
    </row>
    <row r="5" spans="1:10" ht="13" x14ac:dyDescent="0.3">
      <c r="A5" s="7" t="s">
        <v>28</v>
      </c>
      <c r="B5" s="6"/>
      <c r="C5" s="6"/>
      <c r="D5" s="6"/>
      <c r="E5" s="6"/>
      <c r="F5" s="6"/>
      <c r="G5" s="6"/>
      <c r="H5" s="8" t="e">
        <f t="shared" si="0"/>
        <v>#DIV/0!</v>
      </c>
      <c r="I5" s="8" t="e">
        <f t="shared" si="1"/>
        <v>#DIV/0!</v>
      </c>
      <c r="J5" s="9" t="s">
        <v>20</v>
      </c>
    </row>
    <row r="6" spans="1:10" ht="13" x14ac:dyDescent="0.3">
      <c r="A6" s="7" t="s">
        <v>29</v>
      </c>
      <c r="B6" s="6"/>
      <c r="C6" s="6"/>
      <c r="D6" s="6"/>
      <c r="E6" s="6"/>
      <c r="F6" s="6"/>
      <c r="G6" s="6"/>
      <c r="H6" s="8" t="e">
        <f t="shared" si="0"/>
        <v>#DIV/0!</v>
      </c>
      <c r="I6" s="8" t="e">
        <f t="shared" si="1"/>
        <v>#DIV/0!</v>
      </c>
      <c r="J6" s="9" t="s">
        <v>20</v>
      </c>
    </row>
    <row r="7" spans="1:10" ht="13" x14ac:dyDescent="0.3">
      <c r="A7" s="7" t="s">
        <v>30</v>
      </c>
      <c r="B7" s="6"/>
      <c r="C7" s="6"/>
      <c r="D7" s="6"/>
      <c r="E7" s="6"/>
      <c r="F7" s="6"/>
      <c r="G7" s="6"/>
      <c r="H7" s="8" t="e">
        <f t="shared" si="0"/>
        <v>#DIV/0!</v>
      </c>
      <c r="I7" s="8" t="e">
        <f t="shared" si="1"/>
        <v>#DIV/0!</v>
      </c>
      <c r="J7" s="9" t="s">
        <v>20</v>
      </c>
    </row>
    <row r="8" spans="1:10" ht="13" x14ac:dyDescent="0.3">
      <c r="A8" s="7" t="s">
        <v>31</v>
      </c>
      <c r="B8" s="6"/>
      <c r="C8" s="6"/>
      <c r="D8" s="6"/>
      <c r="E8" s="6"/>
      <c r="F8" s="6"/>
      <c r="G8" s="6"/>
      <c r="H8" s="8" t="e">
        <f t="shared" si="0"/>
        <v>#DIV/0!</v>
      </c>
      <c r="I8" s="8" t="e">
        <f t="shared" si="1"/>
        <v>#DIV/0!</v>
      </c>
      <c r="J8" s="9" t="s">
        <v>20</v>
      </c>
    </row>
    <row r="9" spans="1:10" ht="13" x14ac:dyDescent="0.3">
      <c r="A9" s="7" t="s">
        <v>32</v>
      </c>
      <c r="B9" s="6"/>
      <c r="C9" s="6"/>
      <c r="D9" s="6"/>
      <c r="E9" s="6"/>
      <c r="F9" s="6"/>
      <c r="G9" s="6"/>
      <c r="H9" s="8" t="e">
        <f t="shared" si="0"/>
        <v>#DIV/0!</v>
      </c>
      <c r="I9" s="8" t="e">
        <f t="shared" si="1"/>
        <v>#DIV/0!</v>
      </c>
      <c r="J9" s="9" t="s">
        <v>20</v>
      </c>
    </row>
    <row r="12" spans="1:10" x14ac:dyDescent="0.25">
      <c r="A12" s="6" t="s">
        <v>0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7" t="s">
        <v>34</v>
      </c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</row>
    <row r="15" spans="1:10" ht="13" x14ac:dyDescent="0.3">
      <c r="A15" s="7" t="s">
        <v>19</v>
      </c>
      <c r="B15" s="6"/>
      <c r="C15" s="6"/>
      <c r="D15" s="6"/>
      <c r="E15" s="6"/>
      <c r="F15" s="6"/>
      <c r="G15" s="6"/>
      <c r="H15" s="8" t="e">
        <f t="shared" ref="H15:H20" si="2">+C15/((G15*B15)^2)</f>
        <v>#DIV/0!</v>
      </c>
      <c r="I15" s="8" t="e">
        <f t="shared" ref="I15:I20" si="3">((D15*E15)/(D15+E15))*(1/(F15*(1+(F15/(D15+E15-2)))))</f>
        <v>#DIV/0!</v>
      </c>
      <c r="J15" s="9" t="s">
        <v>20</v>
      </c>
    </row>
    <row r="16" spans="1:10" ht="13" x14ac:dyDescent="0.3">
      <c r="A16" s="7" t="s">
        <v>28</v>
      </c>
      <c r="B16" s="6"/>
      <c r="C16" s="6"/>
      <c r="D16" s="6"/>
      <c r="E16" s="6"/>
      <c r="F16" s="6"/>
      <c r="G16" s="6"/>
      <c r="H16" s="8" t="e">
        <f t="shared" si="2"/>
        <v>#DIV/0!</v>
      </c>
      <c r="I16" s="8" t="e">
        <f t="shared" si="3"/>
        <v>#DIV/0!</v>
      </c>
      <c r="J16" s="9" t="s">
        <v>20</v>
      </c>
    </row>
    <row r="17" spans="1:10" ht="13" x14ac:dyDescent="0.3">
      <c r="A17" s="7" t="s">
        <v>29</v>
      </c>
      <c r="B17" s="6"/>
      <c r="C17" s="6"/>
      <c r="D17" s="6"/>
      <c r="E17" s="6"/>
      <c r="F17" s="6"/>
      <c r="G17" s="6"/>
      <c r="H17" s="8" t="e">
        <f t="shared" si="2"/>
        <v>#DIV/0!</v>
      </c>
      <c r="I17" s="8" t="e">
        <f t="shared" si="3"/>
        <v>#DIV/0!</v>
      </c>
      <c r="J17" s="9" t="s">
        <v>20</v>
      </c>
    </row>
    <row r="18" spans="1:10" ht="13" x14ac:dyDescent="0.3">
      <c r="A18" s="7" t="s">
        <v>30</v>
      </c>
      <c r="B18" s="6"/>
      <c r="C18" s="6"/>
      <c r="D18" s="6"/>
      <c r="E18" s="6"/>
      <c r="F18" s="6"/>
      <c r="G18" s="6"/>
      <c r="H18" s="8" t="e">
        <f t="shared" si="2"/>
        <v>#DIV/0!</v>
      </c>
      <c r="I18" s="8" t="e">
        <f t="shared" si="3"/>
        <v>#DIV/0!</v>
      </c>
      <c r="J18" s="9" t="s">
        <v>20</v>
      </c>
    </row>
    <row r="19" spans="1:10" ht="13" x14ac:dyDescent="0.3">
      <c r="A19" s="7" t="s">
        <v>31</v>
      </c>
      <c r="B19" s="6"/>
      <c r="C19" s="6"/>
      <c r="D19" s="6"/>
      <c r="E19" s="6"/>
      <c r="F19" s="6"/>
      <c r="G19" s="6"/>
      <c r="H19" s="8" t="e">
        <f t="shared" si="2"/>
        <v>#DIV/0!</v>
      </c>
      <c r="I19" s="8" t="e">
        <f t="shared" si="3"/>
        <v>#DIV/0!</v>
      </c>
      <c r="J19" s="9" t="s">
        <v>20</v>
      </c>
    </row>
    <row r="20" spans="1:10" ht="13" x14ac:dyDescent="0.3">
      <c r="A20" s="7" t="s">
        <v>32</v>
      </c>
      <c r="B20" s="6"/>
      <c r="C20" s="6"/>
      <c r="D20" s="6"/>
      <c r="E20" s="6"/>
      <c r="F20" s="6"/>
      <c r="G20" s="6"/>
      <c r="H20" s="8" t="e">
        <f t="shared" si="2"/>
        <v>#DIV/0!</v>
      </c>
      <c r="I20" s="8" t="e">
        <f t="shared" si="3"/>
        <v>#DIV/0!</v>
      </c>
      <c r="J20" s="9" t="s">
        <v>20</v>
      </c>
    </row>
    <row r="23" spans="1:10" x14ac:dyDescent="0.25">
      <c r="A23" s="6" t="s">
        <v>0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7" t="s">
        <v>35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 t="s">
        <v>1</v>
      </c>
      <c r="B25" s="6" t="s">
        <v>2</v>
      </c>
      <c r="C25" s="6" t="s">
        <v>3</v>
      </c>
      <c r="D25" s="6" t="s">
        <v>4</v>
      </c>
      <c r="E25" s="6" t="s">
        <v>5</v>
      </c>
      <c r="F25" s="6" t="s">
        <v>6</v>
      </c>
      <c r="G25" s="6" t="s">
        <v>7</v>
      </c>
      <c r="H25" s="6" t="s">
        <v>8</v>
      </c>
      <c r="I25" s="6" t="s">
        <v>9</v>
      </c>
      <c r="J25" s="6" t="s">
        <v>10</v>
      </c>
    </row>
    <row r="26" spans="1:10" ht="13" x14ac:dyDescent="0.3">
      <c r="A26" s="7" t="s">
        <v>19</v>
      </c>
      <c r="B26" s="6"/>
      <c r="C26" s="6"/>
      <c r="D26" s="6"/>
      <c r="E26" s="6"/>
      <c r="F26" s="6"/>
      <c r="G26" s="6"/>
      <c r="H26" s="8" t="e">
        <f t="shared" ref="H26:H31" si="4">+C26/((G26*B26)^2)</f>
        <v>#DIV/0!</v>
      </c>
      <c r="I26" s="8" t="e">
        <f t="shared" ref="I26:I31" si="5">((D26*E26)/(D26+E26))*(1/(F26*(1+(F26/(D26+E26-2)))))</f>
        <v>#DIV/0!</v>
      </c>
      <c r="J26" s="9" t="s">
        <v>20</v>
      </c>
    </row>
    <row r="27" spans="1:10" ht="13" x14ac:dyDescent="0.3">
      <c r="A27" s="7" t="s">
        <v>28</v>
      </c>
      <c r="B27" s="6"/>
      <c r="C27" s="6"/>
      <c r="D27" s="6"/>
      <c r="E27" s="6"/>
      <c r="F27" s="6"/>
      <c r="G27" s="6"/>
      <c r="H27" s="8" t="e">
        <f t="shared" si="4"/>
        <v>#DIV/0!</v>
      </c>
      <c r="I27" s="8" t="e">
        <f t="shared" si="5"/>
        <v>#DIV/0!</v>
      </c>
      <c r="J27" s="9" t="s">
        <v>20</v>
      </c>
    </row>
    <row r="28" spans="1:10" ht="13" x14ac:dyDescent="0.3">
      <c r="A28" s="7" t="s">
        <v>29</v>
      </c>
      <c r="B28" s="6"/>
      <c r="C28" s="6"/>
      <c r="D28" s="6"/>
      <c r="E28" s="6"/>
      <c r="F28" s="6"/>
      <c r="G28" s="6"/>
      <c r="H28" s="8" t="e">
        <f t="shared" si="4"/>
        <v>#DIV/0!</v>
      </c>
      <c r="I28" s="8" t="e">
        <f t="shared" si="5"/>
        <v>#DIV/0!</v>
      </c>
      <c r="J28" s="9" t="s">
        <v>20</v>
      </c>
    </row>
    <row r="29" spans="1:10" ht="13" x14ac:dyDescent="0.3">
      <c r="A29" s="7" t="s">
        <v>30</v>
      </c>
      <c r="B29" s="6"/>
      <c r="C29" s="6"/>
      <c r="D29" s="6"/>
      <c r="E29" s="6"/>
      <c r="F29" s="6"/>
      <c r="G29" s="6"/>
      <c r="H29" s="8" t="e">
        <f t="shared" si="4"/>
        <v>#DIV/0!</v>
      </c>
      <c r="I29" s="8" t="e">
        <f t="shared" si="5"/>
        <v>#DIV/0!</v>
      </c>
      <c r="J29" s="9" t="s">
        <v>20</v>
      </c>
    </row>
    <row r="30" spans="1:10" ht="13" x14ac:dyDescent="0.3">
      <c r="A30" s="7" t="s">
        <v>31</v>
      </c>
      <c r="B30" s="6"/>
      <c r="C30" s="6"/>
      <c r="D30" s="6"/>
      <c r="E30" s="6"/>
      <c r="F30" s="6"/>
      <c r="G30" s="6"/>
      <c r="H30" s="8" t="e">
        <f t="shared" si="4"/>
        <v>#DIV/0!</v>
      </c>
      <c r="I30" s="8" t="e">
        <f t="shared" si="5"/>
        <v>#DIV/0!</v>
      </c>
      <c r="J30" s="9" t="s">
        <v>20</v>
      </c>
    </row>
    <row r="31" spans="1:10" ht="13" x14ac:dyDescent="0.3">
      <c r="A31" s="7" t="s">
        <v>32</v>
      </c>
      <c r="B31" s="6"/>
      <c r="C31" s="6"/>
      <c r="D31" s="6"/>
      <c r="E31" s="6"/>
      <c r="F31" s="6"/>
      <c r="G31" s="6"/>
      <c r="H31" s="8" t="e">
        <f t="shared" si="4"/>
        <v>#DIV/0!</v>
      </c>
      <c r="I31" s="8" t="e">
        <f t="shared" si="5"/>
        <v>#DIV/0!</v>
      </c>
      <c r="J31" s="9" t="s">
        <v>20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Tile</vt:lpstr>
      <vt:lpstr>Surface</vt:lpstr>
      <vt:lpstr>Sheet1</vt:lpstr>
      <vt:lpstr>Sheet1!Print_Area</vt:lpstr>
      <vt:lpstr>Surface!Print_Area</vt:lpstr>
      <vt:lpstr>Tile!Print_Area</vt:lpstr>
    </vt:vector>
  </TitlesOfParts>
  <Company>Ice.Nine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Meals</dc:creator>
  <cp:lastModifiedBy>ryrug</cp:lastModifiedBy>
  <cp:lastPrinted>2021-11-16T14:09:39Z</cp:lastPrinted>
  <dcterms:created xsi:type="dcterms:W3CDTF">2008-06-10T13:37:37Z</dcterms:created>
  <dcterms:modified xsi:type="dcterms:W3CDTF">2021-11-19T21:20:14Z</dcterms:modified>
</cp:coreProperties>
</file>