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rachel/Box Sync/R Coursework/Class13/"/>
    </mc:Choice>
  </mc:AlternateContent>
  <bookViews>
    <workbookView xWindow="5460" yWindow="460" windowWidth="28140" windowHeight="20540"/>
  </bookViews>
  <sheets>
    <sheet name="TwoWayFullBetween" sheetId="21" r:id="rId1"/>
    <sheet name="InClassAnswers" sheetId="2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" i="21" l="1"/>
  <c r="E32" i="21"/>
  <c r="E31" i="21"/>
  <c r="E30" i="21"/>
  <c r="E29" i="21"/>
  <c r="D33" i="21"/>
  <c r="D30" i="21"/>
  <c r="D31" i="21"/>
  <c r="D32" i="21"/>
  <c r="D29" i="21"/>
  <c r="C34" i="21"/>
  <c r="C33" i="21"/>
  <c r="C32" i="21"/>
  <c r="C31" i="21"/>
  <c r="C30" i="21"/>
  <c r="C29" i="21"/>
  <c r="B33" i="21"/>
  <c r="B32" i="21"/>
  <c r="B31" i="21"/>
  <c r="B30" i="21"/>
  <c r="B29" i="21"/>
  <c r="B33" i="24"/>
  <c r="B29" i="24"/>
  <c r="B32" i="24"/>
  <c r="B31" i="24"/>
  <c r="B30" i="24"/>
  <c r="B8" i="24"/>
  <c r="C8" i="24"/>
  <c r="D8" i="24"/>
  <c r="B16" i="24"/>
  <c r="C16" i="24"/>
  <c r="D16" i="24"/>
  <c r="B21" i="24"/>
  <c r="D8" i="21"/>
  <c r="D16" i="21"/>
  <c r="D18" i="21"/>
  <c r="C8" i="21"/>
  <c r="C16" i="21"/>
  <c r="C18" i="21"/>
  <c r="B8" i="21"/>
  <c r="B16" i="21"/>
  <c r="B18" i="21"/>
  <c r="D17" i="21"/>
  <c r="C17" i="21"/>
  <c r="B17" i="21"/>
  <c r="D9" i="21"/>
  <c r="C9" i="21"/>
  <c r="B9" i="21"/>
  <c r="C30" i="24"/>
  <c r="B9" i="24"/>
  <c r="C9" i="24"/>
  <c r="D9" i="24"/>
  <c r="B17" i="24"/>
  <c r="C17" i="24"/>
  <c r="D17" i="24"/>
  <c r="B24" i="24"/>
  <c r="C33" i="24"/>
  <c r="D33" i="24"/>
  <c r="B34" i="24"/>
  <c r="E8" i="24"/>
  <c r="E16" i="24"/>
  <c r="B22" i="24"/>
  <c r="B18" i="24"/>
  <c r="C18" i="24"/>
  <c r="D18" i="24"/>
  <c r="B23" i="24"/>
  <c r="B21" i="21"/>
  <c r="E16" i="21"/>
  <c r="E8" i="21"/>
  <c r="I31" i="21"/>
  <c r="H31" i="21"/>
  <c r="G31" i="21"/>
  <c r="G30" i="21"/>
  <c r="H30" i="21"/>
  <c r="F29" i="21"/>
  <c r="G29" i="21"/>
  <c r="F31" i="21"/>
  <c r="J31" i="21"/>
  <c r="J30" i="21"/>
  <c r="F30" i="21"/>
  <c r="H32" i="21"/>
  <c r="G32" i="21"/>
  <c r="I32" i="21"/>
  <c r="I30" i="21"/>
  <c r="J32" i="21"/>
  <c r="F32" i="21"/>
  <c r="C31" i="24"/>
  <c r="C34" i="24"/>
  <c r="C32" i="24"/>
  <c r="C29" i="24"/>
  <c r="G30" i="24"/>
  <c r="D31" i="24"/>
  <c r="G29" i="24"/>
  <c r="D29" i="24"/>
  <c r="G31" i="24"/>
  <c r="H30" i="24"/>
  <c r="I30" i="24"/>
  <c r="D30" i="24"/>
  <c r="E30" i="24"/>
  <c r="E31" i="24"/>
  <c r="I32" i="24"/>
  <c r="E29" i="24"/>
  <c r="F29" i="24"/>
  <c r="H31" i="24"/>
  <c r="D32" i="24"/>
  <c r="E32" i="24"/>
  <c r="J32" i="24"/>
  <c r="G32" i="24"/>
  <c r="I31" i="24"/>
  <c r="H32" i="24"/>
  <c r="F31" i="24"/>
  <c r="J31" i="24"/>
  <c r="F32" i="24"/>
  <c r="F30" i="24"/>
  <c r="J30" i="24"/>
</calcChain>
</file>

<file path=xl/sharedStrings.xml><?xml version="1.0" encoding="utf-8"?>
<sst xmlns="http://schemas.openxmlformats.org/spreadsheetml/2006/main" count="68" uniqueCount="33">
  <si>
    <t>SS</t>
  </si>
  <si>
    <t>Total</t>
  </si>
  <si>
    <t>DF</t>
  </si>
  <si>
    <t>MS</t>
  </si>
  <si>
    <t>N</t>
  </si>
  <si>
    <t>n</t>
  </si>
  <si>
    <t>Col Means</t>
  </si>
  <si>
    <t>F</t>
  </si>
  <si>
    <t>pvalue</t>
  </si>
  <si>
    <t>Between-T</t>
  </si>
  <si>
    <t>Row Means</t>
  </si>
  <si>
    <t>Cell Means</t>
  </si>
  <si>
    <t>2-way</t>
  </si>
  <si>
    <t>Cells SS</t>
  </si>
  <si>
    <t>nr</t>
  </si>
  <si>
    <t>nc</t>
  </si>
  <si>
    <r>
      <t>ω</t>
    </r>
    <r>
      <rPr>
        <b/>
        <vertAlign val="subscript"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>²</t>
    </r>
  </si>
  <si>
    <r>
      <t>η</t>
    </r>
    <r>
      <rPr>
        <b/>
        <vertAlign val="subscript"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>²</t>
    </r>
  </si>
  <si>
    <r>
      <t>η</t>
    </r>
    <r>
      <rPr>
        <b/>
        <sz val="11"/>
        <rFont val="Calibri"/>
        <family val="2"/>
        <scheme val="minor"/>
      </rPr>
      <t>²</t>
    </r>
  </si>
  <si>
    <r>
      <t>ω</t>
    </r>
    <r>
      <rPr>
        <b/>
        <sz val="11"/>
        <rFont val="Calibri"/>
        <family val="2"/>
        <scheme val="minor"/>
      </rPr>
      <t>²</t>
    </r>
  </si>
  <si>
    <t>Error</t>
  </si>
  <si>
    <t>Males</t>
  </si>
  <si>
    <t>Females</t>
  </si>
  <si>
    <t>r</t>
  </si>
  <si>
    <t>c</t>
  </si>
  <si>
    <t>Watching</t>
  </si>
  <si>
    <t>Reading</t>
  </si>
  <si>
    <t>Percieved Ability</t>
  </si>
  <si>
    <t>Thinking</t>
  </si>
  <si>
    <t>Level</t>
  </si>
  <si>
    <t>Type</t>
  </si>
  <si>
    <t>Level: Type</t>
  </si>
  <si>
    <t>Error (within)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</si>
</sst>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Fill="1"/>
    <xf numFmtId="2" fontId="1" fillId="0" borderId="0" xfId="0" applyNumberFormat="1" applyFont="1" applyFill="1"/>
    <xf numFmtId="2" fontId="4" fillId="3" borderId="0" xfId="0" applyNumberFormat="1" applyFont="1" applyFill="1"/>
    <xf numFmtId="2" fontId="4" fillId="0" borderId="0" xfId="0" applyNumberFormat="1" applyFont="1" applyFill="1"/>
    <xf numFmtId="0" fontId="3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2" fontId="6" fillId="0" borderId="0" xfId="0" applyNumberFormat="1" applyFont="1" applyFill="1"/>
    <xf numFmtId="0" fontId="7" fillId="2" borderId="0" xfId="0" applyFont="1" applyFill="1"/>
    <xf numFmtId="2" fontId="5" fillId="0" borderId="0" xfId="0" applyNumberFormat="1" applyFont="1" applyFill="1"/>
    <xf numFmtId="0" fontId="5" fillId="0" borderId="0" xfId="0" applyFont="1" applyFill="1"/>
    <xf numFmtId="2" fontId="8" fillId="5" borderId="0" xfId="0" applyNumberFormat="1" applyFont="1" applyFill="1"/>
    <xf numFmtId="165" fontId="0" fillId="0" borderId="0" xfId="0" applyNumberFormat="1"/>
    <xf numFmtId="2" fontId="8" fillId="0" borderId="0" xfId="0" applyNumberFormat="1" applyFont="1" applyFill="1"/>
    <xf numFmtId="2" fontId="0" fillId="6" borderId="0" xfId="0" applyNumberFormat="1" applyFill="1"/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7" borderId="4" xfId="0" applyFill="1" applyBorder="1"/>
    <xf numFmtId="0" fontId="0" fillId="0" borderId="5" xfId="0" applyBorder="1" applyAlignment="1">
      <alignment horizontal="right"/>
    </xf>
    <xf numFmtId="0" fontId="0" fillId="7" borderId="6" xfId="0" applyFill="1" applyBorder="1"/>
    <xf numFmtId="0" fontId="0" fillId="0" borderId="4" xfId="0" applyBorder="1"/>
    <xf numFmtId="0" fontId="0" fillId="0" borderId="6" xfId="0" applyBorder="1"/>
    <xf numFmtId="0" fontId="4" fillId="3" borderId="0" xfId="0" applyFont="1" applyFill="1" applyAlignment="1">
      <alignment horizontal="center"/>
    </xf>
    <xf numFmtId="0" fontId="0" fillId="7" borderId="0" xfId="0" applyFill="1"/>
    <xf numFmtId="2" fontId="0" fillId="5" borderId="0" xfId="0" applyNumberFormat="1" applyFill="1"/>
    <xf numFmtId="0" fontId="0" fillId="4" borderId="0" xfId="0" applyFill="1" applyAlignment="1">
      <alignment horizontal="right"/>
    </xf>
    <xf numFmtId="2" fontId="0" fillId="8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5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TwoWayFullBetween!$B$1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TwoWayFullBetween!$B$2:$D$2</c:f>
              <c:strCache>
                <c:ptCount val="3"/>
                <c:pt idx="0">
                  <c:v>Watching</c:v>
                </c:pt>
                <c:pt idx="1">
                  <c:v>Reading</c:v>
                </c:pt>
                <c:pt idx="2">
                  <c:v>Thinking</c:v>
                </c:pt>
              </c:strCache>
            </c:strRef>
          </c:cat>
          <c:val>
            <c:numRef>
              <c:f>TwoWayFullBetween!$B$8:$D$8</c:f>
              <c:numCache>
                <c:formatCode>General</c:formatCode>
                <c:ptCount val="3"/>
                <c:pt idx="0">
                  <c:v>2.6</c:v>
                </c:pt>
                <c:pt idx="1">
                  <c:v>2.6</c:v>
                </c:pt>
                <c:pt idx="2">
                  <c:v>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3-4EC0-A480-D011661508E2}"/>
            </c:ext>
          </c:extLst>
        </c:ser>
        <c:ser>
          <c:idx val="1"/>
          <c:order val="1"/>
          <c:tx>
            <c:strRef>
              <c:f>TwoWayFullBetween!$B$10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TwoWayFullBetween!$B$2:$D$2</c:f>
              <c:strCache>
                <c:ptCount val="3"/>
                <c:pt idx="0">
                  <c:v>Watching</c:v>
                </c:pt>
                <c:pt idx="1">
                  <c:v>Reading</c:v>
                </c:pt>
                <c:pt idx="2">
                  <c:v>Thinking</c:v>
                </c:pt>
              </c:strCache>
            </c:strRef>
          </c:cat>
          <c:val>
            <c:numRef>
              <c:f>TwoWayFullBetween!$B$16:$D$16</c:f>
              <c:numCache>
                <c:formatCode>General</c:formatCode>
                <c:ptCount val="3"/>
                <c:pt idx="0">
                  <c:v>5.4</c:v>
                </c:pt>
                <c:pt idx="1">
                  <c:v>3.0</c:v>
                </c:pt>
                <c:pt idx="2">
                  <c:v>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3-4EC0-A480-D0116615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789728"/>
        <c:axId val="-2071494064"/>
      </c:lineChart>
      <c:catAx>
        <c:axId val="-20667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94064"/>
        <c:crosses val="autoZero"/>
        <c:auto val="1"/>
        <c:lblAlgn val="ctr"/>
        <c:lblOffset val="100"/>
        <c:noMultiLvlLbl val="0"/>
      </c:catAx>
      <c:valAx>
        <c:axId val="-20714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PItch Errors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Pie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97-47DE-AD2B-5824A1B6E0F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97-47DE-AD2B-5824A1B6E0FD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397-47DE-AD2B-5824A1B6E0FD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397-47DE-AD2B-5824A1B6E0FD}"/>
              </c:ext>
            </c:extLst>
          </c:dPt>
          <c:cat>
            <c:strRef>
              <c:f>InClassAnswers!$A$30:$A$33</c:f>
              <c:strCache>
                <c:ptCount val="4"/>
                <c:pt idx="0">
                  <c:v>Level</c:v>
                </c:pt>
                <c:pt idx="1">
                  <c:v>Type</c:v>
                </c:pt>
                <c:pt idx="2">
                  <c:v>Level: Type</c:v>
                </c:pt>
                <c:pt idx="3">
                  <c:v>Error</c:v>
                </c:pt>
              </c:strCache>
            </c:strRef>
          </c:cat>
          <c:val>
            <c:numRef>
              <c:f>InClassAnswers!$B$30:$B$33</c:f>
              <c:numCache>
                <c:formatCode>0.00</c:formatCode>
                <c:ptCount val="4"/>
                <c:pt idx="0">
                  <c:v>10.8</c:v>
                </c:pt>
                <c:pt idx="1">
                  <c:v>11.46666666666667</c:v>
                </c:pt>
                <c:pt idx="2">
                  <c:v>9.600000000000008</c:v>
                </c:pt>
                <c:pt idx="3">
                  <c:v>31.6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397-47DE-AD2B-5824A1B6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InClassAnswers!$B$1:$D$1</c:f>
              <c:strCache>
                <c:ptCount val="3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InClassAnswers!$B$2:$D$2</c:f>
              <c:strCache>
                <c:ptCount val="3"/>
                <c:pt idx="0">
                  <c:v>Watching</c:v>
                </c:pt>
                <c:pt idx="1">
                  <c:v>Reading</c:v>
                </c:pt>
                <c:pt idx="2">
                  <c:v>Thinking</c:v>
                </c:pt>
              </c:strCache>
            </c:strRef>
          </c:cat>
          <c:val>
            <c:numRef>
              <c:f>InClassAnswers!$B$8:$D$8</c:f>
              <c:numCache>
                <c:formatCode>General</c:formatCode>
                <c:ptCount val="3"/>
                <c:pt idx="0">
                  <c:v>2.6</c:v>
                </c:pt>
                <c:pt idx="1">
                  <c:v>2.6</c:v>
                </c:pt>
                <c:pt idx="2">
                  <c:v>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4A-42F2-A0FC-DEDC76A8C266}"/>
            </c:ext>
          </c:extLst>
        </c:ser>
        <c:ser>
          <c:idx val="1"/>
          <c:order val="1"/>
          <c:tx>
            <c:strRef>
              <c:f>InClassAnswers!$B$10:$D$10</c:f>
              <c:strCache>
                <c:ptCount val="3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InClassAnswers!$B$2:$D$2</c:f>
              <c:strCache>
                <c:ptCount val="3"/>
                <c:pt idx="0">
                  <c:v>Watching</c:v>
                </c:pt>
                <c:pt idx="1">
                  <c:v>Reading</c:v>
                </c:pt>
                <c:pt idx="2">
                  <c:v>Thinking</c:v>
                </c:pt>
              </c:strCache>
            </c:strRef>
          </c:cat>
          <c:val>
            <c:numRef>
              <c:f>InClassAnswers!$B$16:$D$16</c:f>
              <c:numCache>
                <c:formatCode>General</c:formatCode>
                <c:ptCount val="3"/>
                <c:pt idx="0">
                  <c:v>5.4</c:v>
                </c:pt>
                <c:pt idx="1">
                  <c:v>3.0</c:v>
                </c:pt>
                <c:pt idx="2">
                  <c:v>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4A-42F2-A0FC-DEDC76A8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812224"/>
        <c:axId val="-2063814448"/>
      </c:lineChart>
      <c:catAx>
        <c:axId val="-20638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14448"/>
        <c:crosses val="autoZero"/>
        <c:auto val="1"/>
        <c:lblAlgn val="ctr"/>
        <c:lblOffset val="100"/>
        <c:noMultiLvlLbl val="0"/>
      </c:catAx>
      <c:valAx>
        <c:axId val="-20638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Depression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Pie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B80-4B6B-9678-2F1688D64F4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B80-4B6B-9678-2F1688D64F46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B80-4B6B-9678-2F1688D64F46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B80-4B6B-9678-2F1688D64F46}"/>
              </c:ext>
            </c:extLst>
          </c:dPt>
          <c:cat>
            <c:strRef>
              <c:f>InClassAnswers!$A$30:$A$33</c:f>
              <c:strCache>
                <c:ptCount val="4"/>
                <c:pt idx="0">
                  <c:v>Level</c:v>
                </c:pt>
                <c:pt idx="1">
                  <c:v>Type</c:v>
                </c:pt>
                <c:pt idx="2">
                  <c:v>Level: Type</c:v>
                </c:pt>
                <c:pt idx="3">
                  <c:v>Error</c:v>
                </c:pt>
              </c:strCache>
            </c:strRef>
          </c:cat>
          <c:val>
            <c:numRef>
              <c:f>InClassAnswers!$B$30:$B$33</c:f>
              <c:numCache>
                <c:formatCode>0.00</c:formatCode>
                <c:ptCount val="4"/>
                <c:pt idx="0">
                  <c:v>10.8</c:v>
                </c:pt>
                <c:pt idx="1">
                  <c:v>11.46666666666667</c:v>
                </c:pt>
                <c:pt idx="2">
                  <c:v>9.600000000000008</c:v>
                </c:pt>
                <c:pt idx="3">
                  <c:v>31.6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B80-4B6B-9678-2F1688D6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815065</xdr:colOff>
      <xdr:row>0</xdr:row>
      <xdr:rowOff>65993</xdr:rowOff>
    </xdr:from>
    <xdr:to>
      <xdr:col>10</xdr:col>
      <xdr:colOff>366031</xdr:colOff>
      <xdr:row>10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57151</xdr:colOff>
      <xdr:row>11</xdr:row>
      <xdr:rowOff>50347</xdr:rowOff>
    </xdr:from>
    <xdr:to>
      <xdr:col>10</xdr:col>
      <xdr:colOff>138794</xdr:colOff>
      <xdr:row>23</xdr:row>
      <xdr:rowOff>111580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782408</xdr:colOff>
      <xdr:row>0</xdr:row>
      <xdr:rowOff>142193</xdr:rowOff>
    </xdr:from>
    <xdr:to>
      <xdr:col>10</xdr:col>
      <xdr:colOff>333374</xdr:colOff>
      <xdr:row>11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122465</xdr:colOff>
      <xdr:row>11</xdr:row>
      <xdr:rowOff>88447</xdr:rowOff>
    </xdr:from>
    <xdr:to>
      <xdr:col>10</xdr:col>
      <xdr:colOff>204108</xdr:colOff>
      <xdr:row>23</xdr:row>
      <xdr:rowOff>149680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7" zoomScale="140" zoomScaleNormal="140" zoomScalePageLayoutView="140" workbookViewId="0">
      <selection activeCell="A30" sqref="A30:A32"/>
    </sheetView>
  </sheetViews>
  <sheetFormatPr baseColWidth="10" defaultColWidth="8.83203125" defaultRowHeight="15" x14ac:dyDescent="0.2"/>
  <cols>
    <col min="1" max="1" width="16.6640625" customWidth="1"/>
    <col min="2" max="4" width="10.5" customWidth="1"/>
    <col min="5" max="5" width="11.5" customWidth="1"/>
    <col min="6" max="6" width="12" customWidth="1"/>
    <col min="7" max="8" width="9.83203125" bestFit="1" customWidth="1"/>
    <col min="11" max="11" width="8.1640625" customWidth="1"/>
  </cols>
  <sheetData>
    <row r="1" spans="1:15" x14ac:dyDescent="0.2">
      <c r="B1" s="34" t="s">
        <v>21</v>
      </c>
      <c r="C1" s="34"/>
      <c r="D1" s="34"/>
    </row>
    <row r="2" spans="1:15" s="8" customFormat="1" ht="30" customHeight="1" x14ac:dyDescent="0.2">
      <c r="A2" s="8" t="s">
        <v>27</v>
      </c>
      <c r="B2" s="8" t="s">
        <v>25</v>
      </c>
      <c r="C2" s="25" t="s">
        <v>26</v>
      </c>
      <c r="D2" s="8" t="s">
        <v>28</v>
      </c>
      <c r="E2" s="12" t="s">
        <v>10</v>
      </c>
      <c r="F2" s="13"/>
      <c r="L2" s="9"/>
    </row>
    <row r="3" spans="1:15" x14ac:dyDescent="0.2">
      <c r="B3">
        <v>1</v>
      </c>
      <c r="C3">
        <v>3</v>
      </c>
      <c r="D3">
        <v>3</v>
      </c>
      <c r="E3" s="11"/>
      <c r="F3" s="11"/>
      <c r="G3" s="7"/>
      <c r="H3" s="7"/>
      <c r="I3" s="7"/>
      <c r="J3" s="2"/>
      <c r="K3" s="2"/>
      <c r="L3" s="2"/>
      <c r="M3" s="2"/>
    </row>
    <row r="4" spans="1:15" x14ac:dyDescent="0.2">
      <c r="B4">
        <v>3</v>
      </c>
      <c r="C4">
        <v>2</v>
      </c>
      <c r="D4">
        <v>3</v>
      </c>
      <c r="E4" s="11"/>
      <c r="F4" s="11"/>
      <c r="G4" s="7"/>
      <c r="H4" s="7"/>
      <c r="I4" s="7"/>
      <c r="J4" s="2"/>
      <c r="K4" s="2"/>
      <c r="L4" s="2"/>
      <c r="M4" s="2"/>
    </row>
    <row r="5" spans="1:15" x14ac:dyDescent="0.2">
      <c r="B5">
        <v>3</v>
      </c>
      <c r="C5">
        <v>3</v>
      </c>
      <c r="D5">
        <v>2</v>
      </c>
      <c r="E5" s="11"/>
      <c r="F5" s="11"/>
      <c r="G5" s="7"/>
      <c r="H5" s="7"/>
      <c r="I5" s="7"/>
      <c r="J5" s="2"/>
      <c r="K5" s="2"/>
      <c r="L5" s="2"/>
      <c r="M5" s="2"/>
    </row>
    <row r="6" spans="1:15" x14ac:dyDescent="0.2">
      <c r="B6">
        <v>4</v>
      </c>
      <c r="C6">
        <v>1</v>
      </c>
      <c r="D6">
        <v>3</v>
      </c>
      <c r="E6" s="11"/>
      <c r="F6" s="11"/>
      <c r="G6" s="7"/>
      <c r="H6" s="7"/>
      <c r="I6" s="7"/>
      <c r="J6" s="2"/>
      <c r="K6" s="2"/>
      <c r="L6" s="2"/>
      <c r="M6" s="2"/>
    </row>
    <row r="7" spans="1:15" x14ac:dyDescent="0.2">
      <c r="B7">
        <v>2</v>
      </c>
      <c r="C7">
        <v>4</v>
      </c>
      <c r="D7">
        <v>1</v>
      </c>
      <c r="E7" s="11"/>
      <c r="F7" s="11"/>
      <c r="G7" s="8"/>
      <c r="H7" s="8"/>
      <c r="I7" s="7"/>
      <c r="J7" s="2"/>
      <c r="K7" s="2"/>
      <c r="L7" s="2"/>
      <c r="M7" s="2"/>
    </row>
    <row r="8" spans="1:15" x14ac:dyDescent="0.2">
      <c r="A8" s="1" t="s">
        <v>11</v>
      </c>
      <c r="B8" s="1">
        <f>AVERAGE(B3:B7)</f>
        <v>2.6</v>
      </c>
      <c r="C8" s="1">
        <f t="shared" ref="C8:D8" si="0">AVERAGE(C3:C7)</f>
        <v>2.6</v>
      </c>
      <c r="D8" s="1">
        <f t="shared" si="0"/>
        <v>2.4</v>
      </c>
      <c r="E8" s="12">
        <f>AVERAGE(B8:D8)</f>
        <v>2.5333333333333332</v>
      </c>
      <c r="F8" s="13"/>
      <c r="G8" s="11"/>
      <c r="H8" s="11"/>
      <c r="I8" s="11"/>
      <c r="J8" s="11"/>
      <c r="K8" s="11"/>
      <c r="L8" s="11"/>
      <c r="M8" s="11"/>
      <c r="N8" s="2"/>
      <c r="O8" s="2"/>
    </row>
    <row r="9" spans="1:15" x14ac:dyDescent="0.2">
      <c r="A9" s="18" t="s">
        <v>13</v>
      </c>
      <c r="B9" s="18">
        <f>DEVSQ(B3:B7)</f>
        <v>5.2000000000000011</v>
      </c>
      <c r="C9" s="18">
        <f t="shared" ref="C9" si="1">DEVSQ(C3:C7)</f>
        <v>5.2</v>
      </c>
      <c r="D9" s="18">
        <f>DEVSQ(D3:D7)</f>
        <v>3.2</v>
      </c>
      <c r="E9" s="13"/>
      <c r="F9" s="13"/>
      <c r="G9" s="11"/>
      <c r="H9" s="11"/>
      <c r="I9" s="11"/>
      <c r="J9" s="11"/>
      <c r="K9" s="11"/>
      <c r="L9" s="11"/>
      <c r="M9" s="11"/>
      <c r="N9" s="2"/>
      <c r="O9" s="2"/>
    </row>
    <row r="10" spans="1:15" x14ac:dyDescent="0.2">
      <c r="B10" s="34" t="s">
        <v>22</v>
      </c>
      <c r="C10" s="34"/>
      <c r="D10" s="34"/>
      <c r="E10" s="7"/>
      <c r="F10" s="7"/>
      <c r="G10" s="7"/>
      <c r="H10" s="2"/>
      <c r="I10" s="2"/>
      <c r="J10" s="2"/>
      <c r="K10" s="2"/>
      <c r="L10" s="2"/>
      <c r="M10" s="2"/>
      <c r="N10" s="2"/>
      <c r="O10" s="2"/>
    </row>
    <row r="11" spans="1:15" x14ac:dyDescent="0.2">
      <c r="B11" s="2">
        <v>6</v>
      </c>
      <c r="C11" s="2">
        <v>5</v>
      </c>
      <c r="D11" s="2">
        <v>3</v>
      </c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">
      <c r="B12" s="2">
        <v>4</v>
      </c>
      <c r="C12" s="2">
        <v>3</v>
      </c>
      <c r="D12" s="2">
        <v>2</v>
      </c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B13" s="2">
        <v>7</v>
      </c>
      <c r="C13" s="2">
        <v>2</v>
      </c>
      <c r="D13" s="2">
        <v>1</v>
      </c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">
      <c r="B14" s="2">
        <v>5</v>
      </c>
      <c r="C14" s="2">
        <v>3</v>
      </c>
      <c r="D14" s="2">
        <v>4</v>
      </c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">
      <c r="B15" s="2">
        <v>5</v>
      </c>
      <c r="C15" s="2">
        <v>2</v>
      </c>
      <c r="D15" s="2">
        <v>4</v>
      </c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</row>
    <row r="16" spans="1:15" s="10" customFormat="1" x14ac:dyDescent="0.2">
      <c r="A16" s="1" t="s">
        <v>11</v>
      </c>
      <c r="B16" s="1">
        <f>AVERAGE(B11:B15)</f>
        <v>5.4</v>
      </c>
      <c r="C16" s="1">
        <f t="shared" ref="C16:D16" si="2">AVERAGE(C11:C15)</f>
        <v>3</v>
      </c>
      <c r="D16" s="1">
        <f t="shared" si="2"/>
        <v>2.8</v>
      </c>
      <c r="E16" s="12">
        <f>AVERAGE(B16:D16)</f>
        <v>3.7333333333333329</v>
      </c>
      <c r="F16" s="13"/>
      <c r="G16" s="11"/>
      <c r="H16" s="11"/>
      <c r="I16" s="11"/>
    </row>
    <row r="17" spans="1:10" s="10" customFormat="1" x14ac:dyDescent="0.2">
      <c r="A17" s="18" t="s">
        <v>13</v>
      </c>
      <c r="B17" s="18">
        <f>DEVSQ(B11:B15)</f>
        <v>5.1999999999999993</v>
      </c>
      <c r="C17" s="18">
        <f t="shared" ref="C17:D17" si="3">DEVSQ(C11:C15)</f>
        <v>6</v>
      </c>
      <c r="D17" s="18">
        <f t="shared" si="3"/>
        <v>6.8</v>
      </c>
      <c r="E17" s="13"/>
      <c r="F17" s="13"/>
      <c r="G17" s="11"/>
      <c r="H17" s="11"/>
      <c r="I17" s="11"/>
    </row>
    <row r="18" spans="1:10" s="10" customFormat="1" x14ac:dyDescent="0.2">
      <c r="A18" s="14" t="s">
        <v>6</v>
      </c>
      <c r="B18" s="14">
        <f>AVERAGE(B8,B16)</f>
        <v>4</v>
      </c>
      <c r="C18" s="14">
        <f t="shared" ref="C18:D18" si="4">AVERAGE(C8,C16)</f>
        <v>2.8</v>
      </c>
      <c r="D18" s="14">
        <f t="shared" si="4"/>
        <v>2.5999999999999996</v>
      </c>
      <c r="E18" s="19"/>
      <c r="F18" s="19"/>
      <c r="G18" s="11"/>
      <c r="H18" s="11"/>
      <c r="I18" s="11"/>
      <c r="J18" s="11"/>
    </row>
    <row r="19" spans="1:10" s="10" customFormat="1" x14ac:dyDescent="0.2">
      <c r="A19" s="20"/>
      <c r="B19" s="20"/>
      <c r="C19" s="20"/>
      <c r="D19" s="20"/>
      <c r="G19" s="11"/>
      <c r="H19" s="11"/>
      <c r="I19" s="11"/>
      <c r="J19" s="11"/>
    </row>
    <row r="20" spans="1:10" x14ac:dyDescent="0.2">
      <c r="F20" s="2"/>
      <c r="G20" s="2"/>
      <c r="H20" s="2"/>
      <c r="I20" s="2"/>
      <c r="J20" s="2"/>
    </row>
    <row r="21" spans="1:10" x14ac:dyDescent="0.2">
      <c r="A21" s="26" t="s">
        <v>5</v>
      </c>
      <c r="B21" s="27">
        <f>COUNT(B3:B7)</f>
        <v>5</v>
      </c>
      <c r="F21" s="2"/>
      <c r="G21" s="2"/>
      <c r="H21" s="13"/>
      <c r="I21" s="19"/>
      <c r="J21" s="7"/>
    </row>
    <row r="22" spans="1:10" x14ac:dyDescent="0.2">
      <c r="A22" s="28" t="s">
        <v>14</v>
      </c>
      <c r="B22" s="29">
        <v>15</v>
      </c>
      <c r="F22" s="2"/>
      <c r="G22" s="2"/>
      <c r="H22" s="2"/>
      <c r="I22" s="2"/>
      <c r="J22" s="2"/>
    </row>
    <row r="23" spans="1:10" x14ac:dyDescent="0.2">
      <c r="A23" s="28" t="s">
        <v>15</v>
      </c>
      <c r="B23" s="29">
        <v>10</v>
      </c>
      <c r="F23" s="20"/>
      <c r="G23" s="2"/>
      <c r="H23" s="17"/>
      <c r="I23" s="2"/>
      <c r="J23" s="2"/>
    </row>
    <row r="24" spans="1:10" x14ac:dyDescent="0.2">
      <c r="A24" s="28" t="s">
        <v>4</v>
      </c>
      <c r="B24" s="29">
        <v>30</v>
      </c>
      <c r="F24" s="2"/>
      <c r="G24" s="2"/>
      <c r="H24" s="2"/>
      <c r="I24" s="2"/>
      <c r="J24" s="2"/>
    </row>
    <row r="25" spans="1:10" x14ac:dyDescent="0.2">
      <c r="A25" s="28" t="s">
        <v>23</v>
      </c>
      <c r="B25" s="29">
        <v>2</v>
      </c>
    </row>
    <row r="26" spans="1:10" x14ac:dyDescent="0.2">
      <c r="A26" s="30" t="s">
        <v>24</v>
      </c>
      <c r="B26" s="31">
        <v>3</v>
      </c>
    </row>
    <row r="28" spans="1:10" s="35" customFormat="1" ht="17" x14ac:dyDescent="0.25">
      <c r="A28" s="35" t="s">
        <v>12</v>
      </c>
      <c r="B28" s="35" t="s">
        <v>0</v>
      </c>
      <c r="C28" s="35" t="s">
        <v>2</v>
      </c>
      <c r="D28" s="35" t="s">
        <v>3</v>
      </c>
      <c r="E28" s="35" t="s">
        <v>7</v>
      </c>
      <c r="F28" s="35" t="s">
        <v>8</v>
      </c>
      <c r="G28" s="35" t="s">
        <v>18</v>
      </c>
      <c r="H28" s="35" t="s">
        <v>19</v>
      </c>
      <c r="I28" s="35" t="s">
        <v>17</v>
      </c>
      <c r="J28" s="35" t="s">
        <v>16</v>
      </c>
    </row>
    <row r="29" spans="1:10" x14ac:dyDescent="0.2">
      <c r="A29" s="5" t="s">
        <v>9</v>
      </c>
      <c r="B29" s="6">
        <f>DEVSQ(B8,C8,D8,B16,C16,D16)*B21</f>
        <v>31.866666666666678</v>
      </c>
      <c r="C29">
        <f>(B25*B26)-1</f>
        <v>5</v>
      </c>
      <c r="D29" s="6">
        <f>B29/C29</f>
        <v>6.3733333333333357</v>
      </c>
      <c r="E29" s="6">
        <f>D29/D33</f>
        <v>4.8405063291139259</v>
      </c>
      <c r="F29" s="3">
        <f>_xlfn.F.DIST.RT(E29,C29,$C$33)</f>
        <v>3.3493039463218378E-3</v>
      </c>
      <c r="G29" s="3">
        <f>B29/$B$34</f>
        <v>0.50210084033613445</v>
      </c>
      <c r="H29" s="3"/>
      <c r="I29" s="3"/>
    </row>
    <row r="30" spans="1:10" x14ac:dyDescent="0.2">
      <c r="A30" s="4" t="s">
        <v>29</v>
      </c>
      <c r="B30" s="15">
        <f>DEVSQ(E8,E16)*B22</f>
        <v>10.799999999999997</v>
      </c>
      <c r="C30">
        <f>B25-1</f>
        <v>1</v>
      </c>
      <c r="D30" s="6">
        <f t="shared" ref="D30:D32" si="5">B30/C30</f>
        <v>10.799999999999997</v>
      </c>
      <c r="E30" s="6">
        <f>D30/D33</f>
        <v>8.2025316455696178</v>
      </c>
      <c r="F30" s="3">
        <f t="shared" ref="F30:F32" si="6">_xlfn.F.DIST.RT(E30,C30,$C$33)</f>
        <v>8.5525865739274429E-3</v>
      </c>
      <c r="G30" s="3">
        <f>B30/$B$34</f>
        <v>0.17016806722689068</v>
      </c>
      <c r="H30" s="3">
        <f>($B30-C30*$D$33)/($B$34+$D$33)</f>
        <v>0.14638538718806271</v>
      </c>
      <c r="I30" s="3">
        <f>B30/($B$34-B31-B32)</f>
        <v>0.25471698113207536</v>
      </c>
      <c r="J30" s="3">
        <f>(E30-1)/(E30+($C$33+1)/(C30))</f>
        <v>0.21692718261532587</v>
      </c>
    </row>
    <row r="31" spans="1:10" x14ac:dyDescent="0.2">
      <c r="A31" s="4" t="s">
        <v>30</v>
      </c>
      <c r="B31" s="37">
        <f>DEVSQ(B18,C18,D18)*B23</f>
        <v>11.466666666666672</v>
      </c>
      <c r="C31">
        <f>B26-1</f>
        <v>2</v>
      </c>
      <c r="D31" s="6">
        <f t="shared" si="5"/>
        <v>5.7333333333333361</v>
      </c>
      <c r="E31" s="6">
        <f>D31/D33</f>
        <v>4.3544303797468373</v>
      </c>
      <c r="F31" s="3">
        <f t="shared" si="6"/>
        <v>2.4352855068585848E-2</v>
      </c>
      <c r="G31" s="3">
        <f>B31/$B$34</f>
        <v>0.18067226890756308</v>
      </c>
      <c r="H31" s="3">
        <f>($B31-C31*$D$33)/($B$34+$D$33)</f>
        <v>0.13635194237200932</v>
      </c>
      <c r="I31" s="3">
        <f>B31/($B$34-B32-B30)</f>
        <v>0.26625386996904032</v>
      </c>
      <c r="J31" s="3">
        <f t="shared" ref="J31:J32" si="7">(E31-1)/(E31+($C$33+1)/(C31))</f>
        <v>0.19902365752910262</v>
      </c>
    </row>
    <row r="32" spans="1:10" x14ac:dyDescent="0.2">
      <c r="A32" s="4" t="s">
        <v>31</v>
      </c>
      <c r="B32" s="38">
        <f>B29-B30-B31</f>
        <v>9.6000000000000085</v>
      </c>
      <c r="C32">
        <f>C30*C31</f>
        <v>2</v>
      </c>
      <c r="D32" s="6">
        <f t="shared" si="5"/>
        <v>4.8000000000000043</v>
      </c>
      <c r="E32" s="6">
        <f>D32/D33</f>
        <v>3.645569620253168</v>
      </c>
      <c r="F32" s="3">
        <f t="shared" si="6"/>
        <v>4.1445596927817283E-2</v>
      </c>
      <c r="G32" s="3">
        <f>B32/$B$34</f>
        <v>0.15126050420168077</v>
      </c>
      <c r="H32" s="3">
        <f>($B32-C32*$D$33)/($B$34+$D$33)</f>
        <v>0.10753794700283006</v>
      </c>
      <c r="I32" s="3">
        <f>B32/($B$34-B30-B31)</f>
        <v>0.2330097087378642</v>
      </c>
      <c r="J32" s="3">
        <f t="shared" si="7"/>
        <v>0.16385731085848704</v>
      </c>
    </row>
    <row r="33" spans="1:6" x14ac:dyDescent="0.2">
      <c r="A33" s="5" t="s">
        <v>32</v>
      </c>
      <c r="B33" s="7">
        <f>SUM(B9,C9,D9,B17,C17,D17)</f>
        <v>31.6</v>
      </c>
      <c r="C33">
        <f>(B21*B25*B26)-(B25*B26)</f>
        <v>24</v>
      </c>
      <c r="D33" s="36">
        <f>B33/C33</f>
        <v>1.3166666666666667</v>
      </c>
      <c r="E33" s="6"/>
      <c r="F33" s="6"/>
    </row>
    <row r="34" spans="1:6" x14ac:dyDescent="0.2">
      <c r="A34" s="5" t="s">
        <v>1</v>
      </c>
      <c r="B34" s="7">
        <f>SUM(B29,B33)</f>
        <v>63.466666666666683</v>
      </c>
      <c r="C34">
        <f>(B21*B25*B26)-1</f>
        <v>29</v>
      </c>
      <c r="D34" s="6"/>
      <c r="E34" s="6"/>
      <c r="F34" s="6"/>
    </row>
    <row r="36" spans="1:6" x14ac:dyDescent="0.2">
      <c r="E36" s="22"/>
    </row>
    <row r="37" spans="1:6" ht="16" x14ac:dyDescent="0.2">
      <c r="E37" s="23"/>
    </row>
    <row r="38" spans="1:6" ht="16" x14ac:dyDescent="0.2">
      <c r="E38" s="23"/>
    </row>
  </sheetData>
  <mergeCells count="2">
    <mergeCell ref="B1:D1"/>
    <mergeCell ref="B10:D1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9" zoomScale="130" zoomScaleNormal="130" zoomScalePageLayoutView="130" workbookViewId="0">
      <selection activeCell="B34" sqref="B34"/>
    </sheetView>
  </sheetViews>
  <sheetFormatPr baseColWidth="10" defaultColWidth="8.83203125" defaultRowHeight="15" x14ac:dyDescent="0.2"/>
  <cols>
    <col min="1" max="1" width="16.6640625" customWidth="1"/>
    <col min="2" max="4" width="10.5" customWidth="1"/>
    <col min="5" max="5" width="11.5" customWidth="1"/>
    <col min="6" max="6" width="12" customWidth="1"/>
    <col min="7" max="8" width="9.83203125" bestFit="1" customWidth="1"/>
    <col min="11" max="11" width="8.1640625" customWidth="1"/>
  </cols>
  <sheetData>
    <row r="1" spans="1:15" x14ac:dyDescent="0.2">
      <c r="B1" s="34" t="s">
        <v>21</v>
      </c>
      <c r="C1" s="34"/>
      <c r="D1" s="34"/>
    </row>
    <row r="2" spans="1:15" s="8" customFormat="1" ht="30" customHeight="1" x14ac:dyDescent="0.2">
      <c r="A2" s="8" t="s">
        <v>27</v>
      </c>
      <c r="B2" s="8" t="s">
        <v>25</v>
      </c>
      <c r="C2" s="25" t="s">
        <v>26</v>
      </c>
      <c r="D2" s="8" t="s">
        <v>28</v>
      </c>
      <c r="E2" s="12" t="s">
        <v>10</v>
      </c>
      <c r="F2" s="13"/>
      <c r="L2" s="9"/>
    </row>
    <row r="3" spans="1:15" x14ac:dyDescent="0.2">
      <c r="B3">
        <v>1</v>
      </c>
      <c r="C3">
        <v>3</v>
      </c>
      <c r="D3">
        <v>3</v>
      </c>
      <c r="E3" s="11"/>
      <c r="F3" s="11"/>
      <c r="G3" s="7"/>
      <c r="H3" s="7"/>
      <c r="I3" s="7"/>
      <c r="J3" s="2"/>
      <c r="K3" s="2"/>
      <c r="L3" s="2"/>
      <c r="M3" s="2"/>
    </row>
    <row r="4" spans="1:15" x14ac:dyDescent="0.2">
      <c r="B4">
        <v>3</v>
      </c>
      <c r="C4">
        <v>2</v>
      </c>
      <c r="D4">
        <v>3</v>
      </c>
      <c r="E4" s="11"/>
      <c r="F4" s="11"/>
      <c r="G4" s="7"/>
      <c r="H4" s="7"/>
      <c r="I4" s="7"/>
      <c r="J4" s="2"/>
      <c r="K4" s="2"/>
      <c r="L4" s="2"/>
      <c r="M4" s="2"/>
    </row>
    <row r="5" spans="1:15" x14ac:dyDescent="0.2">
      <c r="B5">
        <v>3</v>
      </c>
      <c r="C5">
        <v>3</v>
      </c>
      <c r="D5">
        <v>2</v>
      </c>
      <c r="E5" s="11"/>
      <c r="F5" s="11"/>
      <c r="G5" s="7"/>
      <c r="H5" s="7"/>
      <c r="I5" s="7"/>
      <c r="J5" s="2"/>
      <c r="K5" s="2"/>
      <c r="L5" s="2"/>
      <c r="M5" s="2"/>
    </row>
    <row r="6" spans="1:15" x14ac:dyDescent="0.2">
      <c r="B6">
        <v>4</v>
      </c>
      <c r="C6">
        <v>1</v>
      </c>
      <c r="D6">
        <v>3</v>
      </c>
      <c r="E6" s="11"/>
      <c r="F6" s="11"/>
      <c r="G6" s="7"/>
      <c r="H6" s="7"/>
      <c r="I6" s="7"/>
      <c r="J6" s="2"/>
      <c r="K6" s="2"/>
      <c r="L6" s="2"/>
      <c r="M6" s="2"/>
    </row>
    <row r="7" spans="1:15" x14ac:dyDescent="0.2">
      <c r="B7">
        <v>2</v>
      </c>
      <c r="C7">
        <v>4</v>
      </c>
      <c r="D7">
        <v>1</v>
      </c>
      <c r="E7" s="11"/>
      <c r="F7" s="11"/>
      <c r="G7" s="8"/>
      <c r="H7" s="8"/>
      <c r="I7" s="7"/>
      <c r="J7" s="2"/>
      <c r="K7" s="2"/>
      <c r="L7" s="2"/>
      <c r="M7" s="2"/>
    </row>
    <row r="8" spans="1:15" x14ac:dyDescent="0.2">
      <c r="A8" s="1" t="s">
        <v>11</v>
      </c>
      <c r="B8" s="1">
        <f>AVERAGE(B3:B7)</f>
        <v>2.6</v>
      </c>
      <c r="C8" s="1">
        <f t="shared" ref="C8:D8" si="0">AVERAGE(C3:C7)</f>
        <v>2.6</v>
      </c>
      <c r="D8" s="1">
        <f t="shared" si="0"/>
        <v>2.4</v>
      </c>
      <c r="E8" s="12">
        <f>AVERAGE(B8:D8)</f>
        <v>2.5333333333333332</v>
      </c>
      <c r="F8" s="13"/>
      <c r="G8" s="11"/>
      <c r="H8" s="11"/>
      <c r="I8" s="11"/>
      <c r="J8" s="11"/>
      <c r="K8" s="11"/>
      <c r="L8" s="11"/>
      <c r="M8" s="11"/>
      <c r="N8" s="2"/>
      <c r="O8" s="2"/>
    </row>
    <row r="9" spans="1:15" x14ac:dyDescent="0.2">
      <c r="A9" s="18" t="s">
        <v>13</v>
      </c>
      <c r="B9" s="18">
        <f>DEVSQ(B3:B7)</f>
        <v>5.2000000000000011</v>
      </c>
      <c r="C9" s="18">
        <f t="shared" ref="C9" si="1">DEVSQ(C3:C7)</f>
        <v>5.2</v>
      </c>
      <c r="D9" s="18">
        <f>DEVSQ(D3:D7)</f>
        <v>3.2</v>
      </c>
      <c r="E9" s="13"/>
      <c r="F9" s="13"/>
      <c r="G9" s="11"/>
      <c r="H9" s="11"/>
      <c r="I9" s="11"/>
      <c r="J9" s="11"/>
      <c r="K9" s="11"/>
      <c r="L9" s="11"/>
      <c r="M9" s="11"/>
      <c r="N9" s="2"/>
      <c r="O9" s="2"/>
    </row>
    <row r="10" spans="1:15" x14ac:dyDescent="0.2">
      <c r="B10" s="34" t="s">
        <v>22</v>
      </c>
      <c r="C10" s="34"/>
      <c r="D10" s="34"/>
      <c r="E10" s="7"/>
      <c r="F10" s="7"/>
      <c r="G10" s="7"/>
      <c r="H10" s="2"/>
      <c r="I10" s="2"/>
      <c r="J10" s="2"/>
      <c r="K10" s="2"/>
      <c r="L10" s="2"/>
      <c r="M10" s="2"/>
      <c r="N10" s="2"/>
      <c r="O10" s="2"/>
    </row>
    <row r="11" spans="1:15" x14ac:dyDescent="0.2">
      <c r="B11" s="2">
        <v>6</v>
      </c>
      <c r="C11" s="2">
        <v>5</v>
      </c>
      <c r="D11" s="2">
        <v>3</v>
      </c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">
      <c r="B12" s="2">
        <v>4</v>
      </c>
      <c r="C12" s="2">
        <v>3</v>
      </c>
      <c r="D12" s="2">
        <v>2</v>
      </c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B13" s="2">
        <v>7</v>
      </c>
      <c r="C13" s="2">
        <v>2</v>
      </c>
      <c r="D13" s="2">
        <v>1</v>
      </c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">
      <c r="B14" s="2">
        <v>5</v>
      </c>
      <c r="C14" s="2">
        <v>3</v>
      </c>
      <c r="D14" s="2">
        <v>4</v>
      </c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">
      <c r="B15" s="2">
        <v>5</v>
      </c>
      <c r="C15" s="2">
        <v>2</v>
      </c>
      <c r="D15" s="2">
        <v>4</v>
      </c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</row>
    <row r="16" spans="1:15" s="10" customFormat="1" x14ac:dyDescent="0.2">
      <c r="A16" s="1" t="s">
        <v>11</v>
      </c>
      <c r="B16" s="1">
        <f>AVERAGE(B11:B15)</f>
        <v>5.4</v>
      </c>
      <c r="C16" s="1">
        <f t="shared" ref="C16:D16" si="2">AVERAGE(C11:C15)</f>
        <v>3</v>
      </c>
      <c r="D16" s="1">
        <f t="shared" si="2"/>
        <v>2.8</v>
      </c>
      <c r="E16" s="12">
        <f>AVERAGE(B16:D16)</f>
        <v>3.7333333333333329</v>
      </c>
      <c r="F16" s="13"/>
      <c r="G16" s="11"/>
      <c r="H16" s="11"/>
      <c r="I16" s="11"/>
    </row>
    <row r="17" spans="1:10" s="10" customFormat="1" x14ac:dyDescent="0.2">
      <c r="A17" s="18" t="s">
        <v>13</v>
      </c>
      <c r="B17" s="18">
        <f>DEVSQ(B11:B15)</f>
        <v>5.1999999999999993</v>
      </c>
      <c r="C17" s="18">
        <f t="shared" ref="C17:D17" si="3">DEVSQ(C11:C15)</f>
        <v>6</v>
      </c>
      <c r="D17" s="18">
        <f t="shared" si="3"/>
        <v>6.8</v>
      </c>
      <c r="E17" s="13"/>
      <c r="F17" s="13"/>
      <c r="G17" s="11"/>
      <c r="H17" s="11"/>
      <c r="I17" s="11"/>
    </row>
    <row r="18" spans="1:10" s="10" customFormat="1" x14ac:dyDescent="0.2">
      <c r="A18" s="14" t="s">
        <v>6</v>
      </c>
      <c r="B18" s="14">
        <f>AVERAGE(B8,B16)</f>
        <v>4</v>
      </c>
      <c r="C18" s="14">
        <f t="shared" ref="C18:D18" si="4">AVERAGE(C8,C16)</f>
        <v>2.8</v>
      </c>
      <c r="D18" s="14">
        <f t="shared" si="4"/>
        <v>2.5999999999999996</v>
      </c>
      <c r="E18" s="19"/>
      <c r="F18" s="19"/>
      <c r="G18" s="11"/>
      <c r="H18" s="11"/>
      <c r="I18" s="11"/>
      <c r="J18" s="11"/>
    </row>
    <row r="19" spans="1:10" s="10" customFormat="1" x14ac:dyDescent="0.2">
      <c r="A19" s="20"/>
      <c r="B19" s="20"/>
      <c r="C19" s="20"/>
      <c r="D19" s="20"/>
      <c r="G19" s="11"/>
      <c r="H19" s="11"/>
      <c r="I19" s="11"/>
      <c r="J19" s="11"/>
    </row>
    <row r="20" spans="1:10" x14ac:dyDescent="0.2">
      <c r="F20" s="2"/>
      <c r="G20" s="2"/>
      <c r="H20" s="2"/>
      <c r="I20" s="2"/>
      <c r="J20" s="2"/>
    </row>
    <row r="21" spans="1:10" x14ac:dyDescent="0.2">
      <c r="A21" s="26" t="s">
        <v>5</v>
      </c>
      <c r="B21" s="27">
        <f>COUNT(B3:B7)</f>
        <v>5</v>
      </c>
      <c r="F21" s="2"/>
      <c r="G21" s="2"/>
      <c r="H21" s="13"/>
      <c r="I21" s="19"/>
      <c r="J21" s="7"/>
    </row>
    <row r="22" spans="1:10" x14ac:dyDescent="0.2">
      <c r="A22" s="28" t="s">
        <v>14</v>
      </c>
      <c r="B22" s="32">
        <f>COUNT(B3:D7)</f>
        <v>15</v>
      </c>
      <c r="F22" s="2"/>
      <c r="G22" s="2"/>
      <c r="H22" s="2"/>
      <c r="I22" s="2"/>
      <c r="J22" s="2"/>
    </row>
    <row r="23" spans="1:10" x14ac:dyDescent="0.2">
      <c r="A23" s="28" t="s">
        <v>15</v>
      </c>
      <c r="B23" s="32">
        <f>COUNT(B3:B7,B11:B15)</f>
        <v>10</v>
      </c>
      <c r="F23" s="20"/>
      <c r="G23" s="2"/>
      <c r="H23" s="17"/>
      <c r="I23" s="2"/>
      <c r="J23" s="2"/>
    </row>
    <row r="24" spans="1:10" x14ac:dyDescent="0.2">
      <c r="A24" s="28" t="s">
        <v>4</v>
      </c>
      <c r="B24" s="32">
        <f>B21*B25*B26</f>
        <v>30</v>
      </c>
      <c r="F24" s="2"/>
      <c r="G24" s="2"/>
      <c r="H24" s="2"/>
      <c r="I24" s="2"/>
      <c r="J24" s="2"/>
    </row>
    <row r="25" spans="1:10" x14ac:dyDescent="0.2">
      <c r="A25" s="28" t="s">
        <v>23</v>
      </c>
      <c r="B25" s="32">
        <v>2</v>
      </c>
    </row>
    <row r="26" spans="1:10" x14ac:dyDescent="0.2">
      <c r="A26" s="30" t="s">
        <v>24</v>
      </c>
      <c r="B26" s="33">
        <v>3</v>
      </c>
    </row>
    <row r="28" spans="1:10" ht="17" x14ac:dyDescent="0.25">
      <c r="A28" t="s">
        <v>12</v>
      </c>
      <c r="B28" t="s">
        <v>0</v>
      </c>
      <c r="C28" t="s">
        <v>2</v>
      </c>
      <c r="D28" t="s">
        <v>3</v>
      </c>
      <c r="E28" t="s">
        <v>7</v>
      </c>
      <c r="F28" t="s">
        <v>8</v>
      </c>
      <c r="G28" t="s">
        <v>18</v>
      </c>
      <c r="H28" t="s">
        <v>19</v>
      </c>
      <c r="I28" t="s">
        <v>17</v>
      </c>
      <c r="J28" t="s">
        <v>16</v>
      </c>
    </row>
    <row r="29" spans="1:10" x14ac:dyDescent="0.2">
      <c r="A29" s="5" t="s">
        <v>9</v>
      </c>
      <c r="B29" s="6">
        <f>DEVSQ(B8:D8,B16:D16)*B21</f>
        <v>31.866666666666678</v>
      </c>
      <c r="C29">
        <f>SUM(C30:C32)</f>
        <v>5</v>
      </c>
      <c r="D29" s="6">
        <f>B29/C29</f>
        <v>6.3733333333333357</v>
      </c>
      <c r="E29" s="6">
        <f>D29/$D$33</f>
        <v>4.8405063291139259</v>
      </c>
      <c r="F29" s="3">
        <f>_xlfn.F.DIST.RT(E29,C29,$C$33)</f>
        <v>3.3493039463218378E-3</v>
      </c>
      <c r="G29" s="3">
        <f>B29/$B$34</f>
        <v>0.50210084033613467</v>
      </c>
      <c r="H29" s="3"/>
      <c r="I29" s="3"/>
    </row>
    <row r="30" spans="1:10" x14ac:dyDescent="0.2">
      <c r="A30" s="4" t="s">
        <v>29</v>
      </c>
      <c r="B30" s="15">
        <f>DEVSQ(E8,E16)*B22</f>
        <v>10.799999999999997</v>
      </c>
      <c r="C30">
        <f>B25-1</f>
        <v>1</v>
      </c>
      <c r="D30" s="6">
        <f>B30/C30</f>
        <v>10.799999999999997</v>
      </c>
      <c r="E30" s="6">
        <f>D30/$D$33</f>
        <v>8.2025316455696178</v>
      </c>
      <c r="F30" s="3">
        <f t="shared" ref="F30:F32" si="5">_xlfn.F.DIST.RT(E30,C30,$C$33)</f>
        <v>8.5525865739274429E-3</v>
      </c>
      <c r="G30" s="3">
        <f>B30/$B$34</f>
        <v>0.17016806722689073</v>
      </c>
      <c r="H30" s="3">
        <f>($B30-C30*$D$33)/($B$34+$D$33)</f>
        <v>0.14638538718806274</v>
      </c>
      <c r="I30" s="3">
        <f>B30/($B$34-B31-B32)</f>
        <v>0.25471698113207553</v>
      </c>
      <c r="J30" s="3">
        <f>(E30-1)/(E30+($C$33+1)/(C30))</f>
        <v>0.21692718261532587</v>
      </c>
    </row>
    <row r="31" spans="1:10" x14ac:dyDescent="0.2">
      <c r="A31" s="4" t="s">
        <v>30</v>
      </c>
      <c r="B31" s="16">
        <f>DEVSQ(B18:D18)*B23</f>
        <v>11.466666666666672</v>
      </c>
      <c r="C31">
        <f>$B$26-1</f>
        <v>2</v>
      </c>
      <c r="D31" s="6">
        <f t="shared" ref="D31" si="6">B31/C31</f>
        <v>5.7333333333333361</v>
      </c>
      <c r="E31" s="6">
        <f>D31/$D$33</f>
        <v>4.3544303797468373</v>
      </c>
      <c r="F31" s="3">
        <f t="shared" si="5"/>
        <v>2.4352855068585848E-2</v>
      </c>
      <c r="G31" s="3">
        <f>B31/$B$34</f>
        <v>0.18067226890756313</v>
      </c>
      <c r="H31" s="3">
        <f>($B31-C31*$D$33)/($B$34+$D$33)</f>
        <v>0.13635194237200934</v>
      </c>
      <c r="I31" s="3">
        <f>B31/($B$34-B32-B30)</f>
        <v>0.26625386996904044</v>
      </c>
      <c r="J31" s="3">
        <f t="shared" ref="J31:J32" si="7">(E31-1)/(E31+($C$33+1)/(C31))</f>
        <v>0.19902365752910262</v>
      </c>
    </row>
    <row r="32" spans="1:10" x14ac:dyDescent="0.2">
      <c r="A32" s="4" t="s">
        <v>31</v>
      </c>
      <c r="B32" s="24">
        <f>B29-B30-B31</f>
        <v>9.6000000000000085</v>
      </c>
      <c r="C32">
        <f>C30*C31</f>
        <v>2</v>
      </c>
      <c r="D32" s="6">
        <f>B32/C32</f>
        <v>4.8000000000000043</v>
      </c>
      <c r="E32" s="6">
        <f>D32/$D$33</f>
        <v>3.645569620253168</v>
      </c>
      <c r="F32" s="3">
        <f t="shared" si="5"/>
        <v>4.1445596927817283E-2</v>
      </c>
      <c r="G32" s="3">
        <f>B32/$B$34</f>
        <v>0.15126050420168083</v>
      </c>
      <c r="H32" s="3">
        <f>($B32-C32*$D$33)/($B$34+$D$33)</f>
        <v>0.10753794700283009</v>
      </c>
      <c r="I32" s="3">
        <f>B32/($B$34-B30-B31)</f>
        <v>0.23300970873786436</v>
      </c>
      <c r="J32" s="3">
        <f t="shared" si="7"/>
        <v>0.16385731085848704</v>
      </c>
    </row>
    <row r="33" spans="1:6" ht="16" x14ac:dyDescent="0.2">
      <c r="A33" s="5" t="s">
        <v>20</v>
      </c>
      <c r="B33" s="7">
        <f>SUM(B9:D9,B17:D17)</f>
        <v>31.6</v>
      </c>
      <c r="C33">
        <f>$B$24-($B$25*$B$26)</f>
        <v>24</v>
      </c>
      <c r="D33" s="21">
        <f>B33/C33</f>
        <v>1.3166666666666667</v>
      </c>
      <c r="E33" s="6"/>
      <c r="F33" s="6"/>
    </row>
    <row r="34" spans="1:6" x14ac:dyDescent="0.2">
      <c r="A34" s="5" t="s">
        <v>1</v>
      </c>
      <c r="B34" s="7">
        <f>DEVSQ(B3:D7,B11:D15)</f>
        <v>63.466666666666661</v>
      </c>
      <c r="C34">
        <f>$B$24-1</f>
        <v>29</v>
      </c>
      <c r="D34" s="6"/>
      <c r="E34" s="6"/>
      <c r="F34" s="6"/>
    </row>
    <row r="36" spans="1:6" x14ac:dyDescent="0.2">
      <c r="E36" s="22"/>
    </row>
    <row r="37" spans="1:6" ht="16" x14ac:dyDescent="0.2">
      <c r="E37" s="23"/>
    </row>
    <row r="38" spans="1:6" ht="16" x14ac:dyDescent="0.2">
      <c r="E38" s="23"/>
    </row>
  </sheetData>
  <mergeCells count="2">
    <mergeCell ref="B1:D1"/>
    <mergeCell ref="B10:D10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TwoWayFullBetween</vt:lpstr>
      <vt:lpstr>InClassAnswers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dcterms:created xsi:type="dcterms:W3CDTF">2015-11-03T01:55:59Z</dcterms:created>
  <dcterms:modified xsi:type="dcterms:W3CDTF">2018-10-04T21:42:30Z</dcterms:modified>
</cp:coreProperties>
</file>