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AlexFiles\SugarSync\UIC\Teaching\Graduate\543-Fall2018\Week 7\"/>
    </mc:Choice>
  </mc:AlternateContent>
  <xr:revisionPtr revIDLastSave="0" documentId="13_ncr:1_{341D91BD-858F-46CE-BA06-E0BF9A067817}" xr6:coauthVersionLast="37" xr6:coauthVersionMax="37" xr10:uidLastSave="{00000000-0000-0000-0000-000000000000}"/>
  <bookViews>
    <workbookView xWindow="0" yWindow="0" windowWidth="23040" windowHeight="8676" activeTab="1" xr2:uid="{00000000-000D-0000-FFFF-FFFF00000000}"/>
  </bookViews>
  <sheets>
    <sheet name="InClassExample" sheetId="24" r:id="rId1"/>
    <sheet name="InClassExample (2)" sheetId="26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3" i="26" l="1"/>
  <c r="B29" i="26"/>
  <c r="C31" i="26"/>
  <c r="B9" i="26"/>
  <c r="D9" i="26"/>
  <c r="B17" i="26"/>
  <c r="D17" i="26"/>
  <c r="B33" i="26"/>
  <c r="B21" i="26"/>
  <c r="B24" i="26"/>
  <c r="C33" i="26"/>
  <c r="D60" i="26"/>
  <c r="D59" i="26"/>
  <c r="E59" i="26"/>
  <c r="B57" i="26"/>
  <c r="D55" i="26"/>
  <c r="C55" i="26"/>
  <c r="B55" i="26"/>
  <c r="D8" i="26"/>
  <c r="D16" i="26"/>
  <c r="B54" i="26"/>
  <c r="B34" i="26"/>
  <c r="G54" i="26"/>
  <c r="L54" i="26"/>
  <c r="C54" i="26"/>
  <c r="D54" i="26"/>
  <c r="E54" i="26"/>
  <c r="K54" i="26"/>
  <c r="H54" i="26"/>
  <c r="F54" i="26"/>
  <c r="D51" i="26"/>
  <c r="C51" i="26"/>
  <c r="B51" i="26"/>
  <c r="B50" i="26"/>
  <c r="G50" i="26"/>
  <c r="L50" i="26"/>
  <c r="C50" i="26"/>
  <c r="D50" i="26"/>
  <c r="E50" i="26"/>
  <c r="K50" i="26"/>
  <c r="H50" i="26"/>
  <c r="F50" i="26"/>
  <c r="D47" i="26"/>
  <c r="C47" i="26"/>
  <c r="B47" i="26"/>
  <c r="B8" i="26"/>
  <c r="B16" i="26"/>
  <c r="B46" i="26"/>
  <c r="G46" i="26"/>
  <c r="L46" i="26"/>
  <c r="C46" i="26"/>
  <c r="D46" i="26"/>
  <c r="E46" i="26"/>
  <c r="K46" i="26"/>
  <c r="H46" i="26"/>
  <c r="F46" i="26"/>
  <c r="D42" i="26"/>
  <c r="C42" i="26"/>
  <c r="B42" i="26"/>
  <c r="B41" i="26"/>
  <c r="G41" i="26"/>
  <c r="L41" i="26"/>
  <c r="C41" i="26"/>
  <c r="D41" i="26"/>
  <c r="E41" i="26"/>
  <c r="K41" i="26"/>
  <c r="H41" i="26"/>
  <c r="F41" i="26"/>
  <c r="D38" i="26"/>
  <c r="C38" i="26"/>
  <c r="B38" i="26"/>
  <c r="B37" i="26"/>
  <c r="G37" i="26"/>
  <c r="L37" i="26"/>
  <c r="C37" i="26"/>
  <c r="D37" i="26"/>
  <c r="E37" i="26"/>
  <c r="K37" i="26"/>
  <c r="H37" i="26"/>
  <c r="F37" i="26"/>
  <c r="C34" i="26"/>
  <c r="E8" i="26"/>
  <c r="E16" i="26"/>
  <c r="B22" i="26"/>
  <c r="B30" i="26"/>
  <c r="B18" i="26"/>
  <c r="D18" i="26"/>
  <c r="B23" i="26"/>
  <c r="B31" i="26"/>
  <c r="B32" i="26"/>
  <c r="C30" i="26"/>
  <c r="C32" i="26"/>
  <c r="D32" i="26"/>
  <c r="E32" i="26"/>
  <c r="J32" i="26"/>
  <c r="I32" i="26"/>
  <c r="H32" i="26"/>
  <c r="G32" i="26"/>
  <c r="F32" i="26"/>
  <c r="D31" i="26"/>
  <c r="E31" i="26"/>
  <c r="J31" i="26"/>
  <c r="I31" i="26"/>
  <c r="H31" i="26"/>
  <c r="G31" i="26"/>
  <c r="F31" i="26"/>
  <c r="D30" i="26"/>
  <c r="E30" i="26"/>
  <c r="J30" i="26"/>
  <c r="I30" i="26"/>
  <c r="H30" i="26"/>
  <c r="G30" i="26"/>
  <c r="F30" i="26"/>
  <c r="G29" i="26"/>
  <c r="C29" i="26"/>
  <c r="D29" i="26"/>
  <c r="E29" i="26"/>
  <c r="F29" i="26"/>
  <c r="E18" i="26"/>
  <c r="D59" i="24"/>
  <c r="E59" i="24"/>
  <c r="D60" i="24"/>
  <c r="B54" i="24"/>
  <c r="B57" i="24"/>
  <c r="C37" i="24"/>
  <c r="C54" i="24"/>
  <c r="C50" i="24"/>
  <c r="C46" i="24"/>
  <c r="C41" i="24"/>
  <c r="B37" i="24"/>
  <c r="C30" i="24"/>
  <c r="B30" i="24"/>
  <c r="D37" i="24"/>
  <c r="E37" i="24"/>
  <c r="F37" i="24"/>
  <c r="F29" i="24"/>
  <c r="B41" i="24"/>
  <c r="B8" i="24"/>
  <c r="C8" i="24"/>
  <c r="D8" i="24"/>
  <c r="B21" i="24"/>
  <c r="B9" i="24"/>
  <c r="C9" i="24"/>
  <c r="D9" i="24"/>
  <c r="B17" i="24"/>
  <c r="C17" i="24"/>
  <c r="D17" i="24"/>
  <c r="B33" i="24"/>
  <c r="B24" i="24"/>
  <c r="C33" i="24"/>
  <c r="D33" i="24"/>
  <c r="B34" i="24"/>
  <c r="G37" i="24"/>
  <c r="L37" i="24"/>
  <c r="K37" i="24"/>
  <c r="B16" i="24"/>
  <c r="C16" i="24"/>
  <c r="D16" i="24"/>
  <c r="B29" i="24"/>
  <c r="E8" i="24"/>
  <c r="E16" i="24"/>
  <c r="B22" i="24"/>
  <c r="B18" i="24"/>
  <c r="C18" i="24"/>
  <c r="D18" i="24"/>
  <c r="B23" i="24"/>
  <c r="B31" i="24"/>
  <c r="B32" i="24"/>
  <c r="E18" i="24"/>
  <c r="C31" i="24"/>
  <c r="B50" i="24"/>
  <c r="C34" i="24"/>
  <c r="B46" i="24"/>
  <c r="C38" i="24"/>
  <c r="C32" i="24"/>
  <c r="C29" i="24"/>
  <c r="G30" i="24"/>
  <c r="D31" i="24"/>
  <c r="B47" i="24"/>
  <c r="B51" i="24"/>
  <c r="B42" i="24"/>
  <c r="B38" i="24"/>
  <c r="B55" i="24"/>
  <c r="C42" i="24"/>
  <c r="C55" i="24"/>
  <c r="C47" i="24"/>
  <c r="C51" i="24"/>
  <c r="G41" i="24"/>
  <c r="L41" i="24"/>
  <c r="D41" i="24"/>
  <c r="D46" i="24"/>
  <c r="G46" i="24"/>
  <c r="L46" i="24"/>
  <c r="G29" i="24"/>
  <c r="D29" i="24"/>
  <c r="D50" i="24"/>
  <c r="G50" i="24"/>
  <c r="L50" i="24"/>
  <c r="G54" i="24"/>
  <c r="L54" i="24"/>
  <c r="D54" i="24"/>
  <c r="G31" i="24"/>
  <c r="H30" i="24"/>
  <c r="I30" i="24"/>
  <c r="D30" i="24"/>
  <c r="E30" i="24"/>
  <c r="H37" i="24"/>
  <c r="H41" i="24"/>
  <c r="H50" i="24"/>
  <c r="H54" i="24"/>
  <c r="H46" i="24"/>
  <c r="D38" i="24"/>
  <c r="E50" i="24"/>
  <c r="E31" i="24"/>
  <c r="E54" i="24"/>
  <c r="E46" i="24"/>
  <c r="I32" i="24"/>
  <c r="D55" i="24"/>
  <c r="D51" i="24"/>
  <c r="D42" i="24"/>
  <c r="D47" i="24"/>
  <c r="E29" i="24"/>
  <c r="H31" i="24"/>
  <c r="E41" i="24"/>
  <c r="D32" i="24"/>
  <c r="E32" i="24"/>
  <c r="J32" i="24"/>
  <c r="G32" i="24"/>
  <c r="I31" i="24"/>
  <c r="H32" i="24"/>
  <c r="F46" i="24"/>
  <c r="K46" i="24"/>
  <c r="F50" i="24"/>
  <c r="K50" i="24"/>
  <c r="F31" i="24"/>
  <c r="J31" i="24"/>
  <c r="F41" i="24"/>
  <c r="K41" i="24"/>
  <c r="F32" i="24"/>
  <c r="F30" i="24"/>
  <c r="J30" i="24"/>
  <c r="F54" i="24"/>
  <c r="K54" i="24"/>
</calcChain>
</file>

<file path=xl/sharedStrings.xml><?xml version="1.0" encoding="utf-8"?>
<sst xmlns="http://schemas.openxmlformats.org/spreadsheetml/2006/main" count="197" uniqueCount="44">
  <si>
    <t>SS</t>
  </si>
  <si>
    <t>Total</t>
  </si>
  <si>
    <t>DF</t>
  </si>
  <si>
    <t>MS</t>
  </si>
  <si>
    <t>N</t>
  </si>
  <si>
    <t>n</t>
  </si>
  <si>
    <t>Col Means</t>
  </si>
  <si>
    <t>F</t>
  </si>
  <si>
    <t>pvalue</t>
  </si>
  <si>
    <t>Between-T</t>
  </si>
  <si>
    <t>n2</t>
  </si>
  <si>
    <t>Row Means</t>
  </si>
  <si>
    <t>Cell Means</t>
  </si>
  <si>
    <t>2-way</t>
  </si>
  <si>
    <t>Cells SS</t>
  </si>
  <si>
    <t>grand mean</t>
  </si>
  <si>
    <t>nr</t>
  </si>
  <si>
    <t>nc</t>
  </si>
  <si>
    <t>t</t>
  </si>
  <si>
    <t>cohen's d</t>
  </si>
  <si>
    <t>Simple effects (same as protected t-tests, but reported in F)</t>
  </si>
  <si>
    <t>F converted to t</t>
  </si>
  <si>
    <r>
      <t>ω</t>
    </r>
    <r>
      <rPr>
        <b/>
        <vertAlign val="subscript"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²</t>
    </r>
  </si>
  <si>
    <r>
      <t>η</t>
    </r>
    <r>
      <rPr>
        <b/>
        <vertAlign val="subscript"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²</t>
    </r>
  </si>
  <si>
    <r>
      <t>η</t>
    </r>
    <r>
      <rPr>
        <b/>
        <sz val="11"/>
        <rFont val="Calibri"/>
        <family val="2"/>
        <scheme val="minor"/>
      </rPr>
      <t>²</t>
    </r>
  </si>
  <si>
    <r>
      <t>ω</t>
    </r>
    <r>
      <rPr>
        <b/>
        <sz val="11"/>
        <rFont val="Calibri"/>
        <family val="2"/>
        <scheme val="minor"/>
      </rPr>
      <t>²</t>
    </r>
  </si>
  <si>
    <t>Error</t>
  </si>
  <si>
    <t>r</t>
  </si>
  <si>
    <t>c</t>
  </si>
  <si>
    <t>Watching</t>
  </si>
  <si>
    <t>Reading</t>
  </si>
  <si>
    <t>Percieved Ability</t>
  </si>
  <si>
    <t>Thinking</t>
  </si>
  <si>
    <t>Low</t>
  </si>
  <si>
    <t>High</t>
  </si>
  <si>
    <t>Low Only</t>
  </si>
  <si>
    <t>Type</t>
  </si>
  <si>
    <t>High Only</t>
  </si>
  <si>
    <t>Level</t>
  </si>
  <si>
    <t>Level:Type</t>
  </si>
  <si>
    <t>Watching only</t>
  </si>
  <si>
    <t>Reading only</t>
  </si>
  <si>
    <t>Thinking only</t>
  </si>
  <si>
    <t>Simple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</si>
</sst>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z val="8"/>
      <color rgb="FFFF00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0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Fill="1"/>
    <xf numFmtId="2" fontId="1" fillId="0" borderId="0" xfId="0" applyNumberFormat="1" applyFont="1" applyFill="1"/>
    <xf numFmtId="2" fontId="4" fillId="3" borderId="0" xfId="0" applyNumberFormat="1" applyFont="1" applyFill="1"/>
    <xf numFmtId="2" fontId="4" fillId="0" borderId="0" xfId="0" applyNumberFormat="1" applyFont="1" applyFill="1"/>
    <xf numFmtId="0" fontId="3" fillId="4" borderId="0" xfId="0" applyFont="1" applyFill="1"/>
    <xf numFmtId="2" fontId="0" fillId="3" borderId="0" xfId="0" applyNumberFormat="1" applyFill="1"/>
    <xf numFmtId="2" fontId="0" fillId="4" borderId="0" xfId="0" applyNumberFormat="1" applyFill="1"/>
    <xf numFmtId="0" fontId="0" fillId="2" borderId="0" xfId="0" applyFill="1"/>
    <xf numFmtId="0" fontId="5" fillId="2" borderId="0" xfId="0" applyFont="1" applyFill="1"/>
    <xf numFmtId="2" fontId="5" fillId="2" borderId="0" xfId="0" applyNumberFormat="1" applyFont="1" applyFill="1"/>
    <xf numFmtId="0" fontId="1" fillId="5" borderId="0" xfId="0" applyFont="1" applyFill="1"/>
    <xf numFmtId="2" fontId="8" fillId="0" borderId="0" xfId="0" applyNumberFormat="1" applyFont="1" applyFill="1"/>
    <xf numFmtId="2" fontId="6" fillId="7" borderId="0" xfId="0" applyNumberFormat="1" applyFont="1" applyFill="1"/>
    <xf numFmtId="0" fontId="9" fillId="2" borderId="0" xfId="0" applyFont="1" applyFill="1"/>
    <xf numFmtId="2" fontId="6" fillId="0" borderId="0" xfId="0" applyNumberFormat="1" applyFont="1" applyFill="1"/>
    <xf numFmtId="0" fontId="6" fillId="0" borderId="0" xfId="0" applyFont="1" applyFill="1"/>
    <xf numFmtId="2" fontId="10" fillId="6" borderId="0" xfId="0" applyNumberFormat="1" applyFont="1" applyFill="1"/>
    <xf numFmtId="165" fontId="0" fillId="0" borderId="0" xfId="0" applyNumberFormat="1"/>
    <xf numFmtId="2" fontId="10" fillId="0" borderId="0" xfId="0" applyNumberFormat="1" applyFont="1" applyFill="1"/>
    <xf numFmtId="0" fontId="0" fillId="3" borderId="0" xfId="0" applyFill="1" applyAlignment="1">
      <alignment horizontal="right"/>
    </xf>
    <xf numFmtId="2" fontId="0" fillId="8" borderId="0" xfId="0" applyNumberFormat="1" applyFill="1"/>
    <xf numFmtId="0" fontId="2" fillId="0" borderId="0" xfId="0" applyFont="1" applyAlignment="1">
      <alignment horizontal="center" wrapText="1"/>
    </xf>
    <xf numFmtId="0" fontId="7" fillId="4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5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InClassExample!$B$1:$D$1</c:f>
              <c:strCache>
                <c:ptCount val="3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InClassExample!$B$2:$D$2</c:f>
              <c:strCache>
                <c:ptCount val="3"/>
                <c:pt idx="0">
                  <c:v>Watching</c:v>
                </c:pt>
                <c:pt idx="1">
                  <c:v>Reading</c:v>
                </c:pt>
                <c:pt idx="2">
                  <c:v>Thinking</c:v>
                </c:pt>
              </c:strCache>
            </c:strRef>
          </c:cat>
          <c:val>
            <c:numRef>
              <c:f>InClassExample!$B$8:$D$8</c:f>
              <c:numCache>
                <c:formatCode>General</c:formatCode>
                <c:ptCount val="3"/>
                <c:pt idx="0">
                  <c:v>2.6</c:v>
                </c:pt>
                <c:pt idx="1">
                  <c:v>2.6</c:v>
                </c:pt>
                <c:pt idx="2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A-42F2-A0FC-DEDC76A8C266}"/>
            </c:ext>
          </c:extLst>
        </c:ser>
        <c:ser>
          <c:idx val="1"/>
          <c:order val="1"/>
          <c:tx>
            <c:strRef>
              <c:f>InClassExample!$B$10:$D$10</c:f>
              <c:strCache>
                <c:ptCount val="3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InClassExample!$B$2:$D$2</c:f>
              <c:strCache>
                <c:ptCount val="3"/>
                <c:pt idx="0">
                  <c:v>Watching</c:v>
                </c:pt>
                <c:pt idx="1">
                  <c:v>Reading</c:v>
                </c:pt>
                <c:pt idx="2">
                  <c:v>Thinking</c:v>
                </c:pt>
              </c:strCache>
            </c:strRef>
          </c:cat>
          <c:val>
            <c:numRef>
              <c:f>InClassExample!$B$16:$D$16</c:f>
              <c:numCache>
                <c:formatCode>General</c:formatCode>
                <c:ptCount val="3"/>
                <c:pt idx="0">
                  <c:v>5.4</c:v>
                </c:pt>
                <c:pt idx="1">
                  <c:v>3</c:v>
                </c:pt>
                <c:pt idx="2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4A-42F2-A0FC-DEDC76A8C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10464"/>
        <c:axId val="1532617536"/>
      </c:lineChart>
      <c:catAx>
        <c:axId val="153261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17536"/>
        <c:crosses val="autoZero"/>
        <c:auto val="1"/>
        <c:lblAlgn val="ctr"/>
        <c:lblOffset val="100"/>
        <c:noMultiLvlLbl val="0"/>
      </c:catAx>
      <c:valAx>
        <c:axId val="15326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1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</a:t>
            </a:r>
            <a:r>
              <a:rPr lang="en-US" baseline="0"/>
              <a:t> Pie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80-4B6B-9678-2F1688D64F46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80-4B6B-9678-2F1688D64F46}"/>
              </c:ext>
            </c:extLst>
          </c:dPt>
          <c:dPt>
            <c:idx val="2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80-4B6B-9678-2F1688D64F46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80-4B6B-9678-2F1688D64F46}"/>
              </c:ext>
            </c:extLst>
          </c:dPt>
          <c:cat>
            <c:strRef>
              <c:f>InClassExample!$A$30:$A$33</c:f>
              <c:strCache>
                <c:ptCount val="4"/>
                <c:pt idx="0">
                  <c:v>Level</c:v>
                </c:pt>
                <c:pt idx="1">
                  <c:v>Type</c:v>
                </c:pt>
                <c:pt idx="2">
                  <c:v>Level:Type</c:v>
                </c:pt>
                <c:pt idx="3">
                  <c:v>Error</c:v>
                </c:pt>
              </c:strCache>
            </c:strRef>
          </c:cat>
          <c:val>
            <c:numRef>
              <c:f>InClassExample!$B$30:$B$33</c:f>
              <c:numCache>
                <c:formatCode>0.00</c:formatCode>
                <c:ptCount val="4"/>
                <c:pt idx="0">
                  <c:v>10.799999999999997</c:v>
                </c:pt>
                <c:pt idx="1">
                  <c:v>11.466666666666672</c:v>
                </c:pt>
                <c:pt idx="2">
                  <c:v>9.6000000000000085</c:v>
                </c:pt>
                <c:pt idx="3">
                  <c:v>31.6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80-4B6B-9678-2F1688D64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'InClassExample (2)'!$B$1:$D$1</c:f>
              <c:strCache>
                <c:ptCount val="3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'InClassExample (2)'!$B$2:$D$2</c:f>
              <c:strCache>
                <c:ptCount val="3"/>
                <c:pt idx="0">
                  <c:v>Watching</c:v>
                </c:pt>
                <c:pt idx="2">
                  <c:v>Thinking</c:v>
                </c:pt>
              </c:strCache>
            </c:strRef>
          </c:cat>
          <c:val>
            <c:numRef>
              <c:f>'InClassExample (2)'!$B$8:$D$8</c:f>
              <c:numCache>
                <c:formatCode>General</c:formatCode>
                <c:ptCount val="3"/>
                <c:pt idx="0">
                  <c:v>2.6</c:v>
                </c:pt>
                <c:pt idx="2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9-450D-8C6E-D2D1B03097E4}"/>
            </c:ext>
          </c:extLst>
        </c:ser>
        <c:ser>
          <c:idx val="1"/>
          <c:order val="1"/>
          <c:tx>
            <c:strRef>
              <c:f>'InClassExample (2)'!$B$10:$D$10</c:f>
              <c:strCache>
                <c:ptCount val="3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'InClassExample (2)'!$B$2:$D$2</c:f>
              <c:strCache>
                <c:ptCount val="3"/>
                <c:pt idx="0">
                  <c:v>Watching</c:v>
                </c:pt>
                <c:pt idx="2">
                  <c:v>Thinking</c:v>
                </c:pt>
              </c:strCache>
            </c:strRef>
          </c:cat>
          <c:val>
            <c:numRef>
              <c:f>'InClassExample (2)'!$B$16:$D$16</c:f>
              <c:numCache>
                <c:formatCode>General</c:formatCode>
                <c:ptCount val="3"/>
                <c:pt idx="0">
                  <c:v>5.4</c:v>
                </c:pt>
                <c:pt idx="2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59-450D-8C6E-D2D1B0309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10464"/>
        <c:axId val="1532617536"/>
      </c:lineChart>
      <c:catAx>
        <c:axId val="153261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17536"/>
        <c:crosses val="autoZero"/>
        <c:auto val="1"/>
        <c:lblAlgn val="ctr"/>
        <c:lblOffset val="100"/>
        <c:noMultiLvlLbl val="0"/>
      </c:catAx>
      <c:valAx>
        <c:axId val="15326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1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</a:t>
            </a:r>
            <a:r>
              <a:rPr lang="en-US" baseline="0"/>
              <a:t> Pie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2B-4991-8C34-CC9CED182543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2B-4991-8C34-CC9CED182543}"/>
              </c:ext>
            </c:extLst>
          </c:dPt>
          <c:dPt>
            <c:idx val="2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2B-4991-8C34-CC9CED182543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2B-4991-8C34-CC9CED182543}"/>
              </c:ext>
            </c:extLst>
          </c:dPt>
          <c:cat>
            <c:strRef>
              <c:f>'InClassExample (2)'!$A$30:$A$33</c:f>
              <c:strCache>
                <c:ptCount val="4"/>
                <c:pt idx="0">
                  <c:v>Level</c:v>
                </c:pt>
                <c:pt idx="1">
                  <c:v>Type</c:v>
                </c:pt>
                <c:pt idx="2">
                  <c:v>Level:Type</c:v>
                </c:pt>
                <c:pt idx="3">
                  <c:v>Error</c:v>
                </c:pt>
              </c:strCache>
            </c:strRef>
          </c:cat>
          <c:val>
            <c:numRef>
              <c:f>'InClassExample (2)'!$B$30:$B$33</c:f>
              <c:numCache>
                <c:formatCode>0.00</c:formatCode>
                <c:ptCount val="4"/>
                <c:pt idx="0">
                  <c:v>12.799999999999994</c:v>
                </c:pt>
                <c:pt idx="1">
                  <c:v>9.800000000000006</c:v>
                </c:pt>
                <c:pt idx="2">
                  <c:v>7.2000000000000046</c:v>
                </c:pt>
                <c:pt idx="3">
                  <c:v>20.400000000000002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2B-4991-8C34-CC9CED182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782408</xdr:colOff>
      <xdr:row>0</xdr:row>
      <xdr:rowOff>142193</xdr:rowOff>
    </xdr:from>
    <xdr:to>
      <xdr:col>10</xdr:col>
      <xdr:colOff>333374</xdr:colOff>
      <xdr:row>11</xdr:row>
      <xdr:rowOff>27214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122465</xdr:colOff>
      <xdr:row>11</xdr:row>
      <xdr:rowOff>88447</xdr:rowOff>
    </xdr:from>
    <xdr:to>
      <xdr:col>10</xdr:col>
      <xdr:colOff>204108</xdr:colOff>
      <xdr:row>23</xdr:row>
      <xdr:rowOff>149680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782408</xdr:colOff>
      <xdr:row>0</xdr:row>
      <xdr:rowOff>142193</xdr:rowOff>
    </xdr:from>
    <xdr:to>
      <xdr:col>10</xdr:col>
      <xdr:colOff>333374</xdr:colOff>
      <xdr:row>11</xdr:row>
      <xdr:rowOff>27214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00BA9C-3C46-4B65-B30A-F4AD01042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122465</xdr:colOff>
      <xdr:row>11</xdr:row>
      <xdr:rowOff>88447</xdr:rowOff>
    </xdr:from>
    <xdr:to>
      <xdr:col>10</xdr:col>
      <xdr:colOff>204108</xdr:colOff>
      <xdr:row>23</xdr:row>
      <xdr:rowOff>149680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1F1E6A-5E74-40BE-9C37-957553385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opLeftCell="A25" zoomScaleNormal="100" workbookViewId="0">
      <selection activeCell="E59" sqref="E59"/>
    </sheetView>
  </sheetViews>
  <sheetFormatPr defaultRowHeight="14.4" x14ac:dyDescent="0.3"/>
  <cols>
    <col min="1" max="1" width="16.6640625" customWidth="1"/>
    <col min="2" max="4" width="10.44140625" customWidth="1"/>
    <col min="5" max="5" width="11.44140625" customWidth="1"/>
    <col min="6" max="6" width="12" customWidth="1"/>
    <col min="7" max="8" width="9.88671875" bestFit="1" customWidth="1"/>
    <col min="11" max="11" width="8.109375" customWidth="1"/>
  </cols>
  <sheetData>
    <row r="1" spans="1:15" x14ac:dyDescent="0.3">
      <c r="B1" s="33" t="s">
        <v>33</v>
      </c>
      <c r="C1" s="33"/>
      <c r="D1" s="33"/>
    </row>
    <row r="2" spans="1:15" s="8" customFormat="1" ht="30" customHeight="1" x14ac:dyDescent="0.3">
      <c r="A2" s="8" t="s">
        <v>31</v>
      </c>
      <c r="B2" s="8" t="s">
        <v>29</v>
      </c>
      <c r="C2" s="31" t="s">
        <v>30</v>
      </c>
      <c r="D2" s="8" t="s">
        <v>32</v>
      </c>
      <c r="E2" s="12" t="s">
        <v>11</v>
      </c>
      <c r="F2" s="13"/>
      <c r="L2" s="9"/>
    </row>
    <row r="3" spans="1:15" x14ac:dyDescent="0.3">
      <c r="B3">
        <v>1</v>
      </c>
      <c r="C3">
        <v>3</v>
      </c>
      <c r="D3">
        <v>3</v>
      </c>
      <c r="E3" s="11"/>
      <c r="F3" s="11"/>
      <c r="G3" s="7"/>
      <c r="H3" s="7"/>
      <c r="I3" s="7"/>
      <c r="J3" s="2"/>
      <c r="K3" s="2"/>
      <c r="L3" s="2"/>
      <c r="M3" s="2"/>
    </row>
    <row r="4" spans="1:15" x14ac:dyDescent="0.3">
      <c r="B4">
        <v>3</v>
      </c>
      <c r="C4">
        <v>2</v>
      </c>
      <c r="D4">
        <v>3</v>
      </c>
      <c r="E4" s="11"/>
      <c r="F4" s="11"/>
      <c r="G4" s="7"/>
      <c r="H4" s="7"/>
      <c r="I4" s="7"/>
      <c r="J4" s="2"/>
      <c r="K4" s="2"/>
      <c r="L4" s="2"/>
      <c r="M4" s="2"/>
    </row>
    <row r="5" spans="1:15" x14ac:dyDescent="0.3">
      <c r="B5">
        <v>3</v>
      </c>
      <c r="C5">
        <v>3</v>
      </c>
      <c r="D5">
        <v>2</v>
      </c>
      <c r="E5" s="11"/>
      <c r="F5" s="11"/>
      <c r="G5" s="7"/>
      <c r="H5" s="7"/>
      <c r="I5" s="7"/>
      <c r="J5" s="2"/>
      <c r="K5" s="2"/>
      <c r="L5" s="2"/>
      <c r="M5" s="2"/>
    </row>
    <row r="6" spans="1:15" x14ac:dyDescent="0.3">
      <c r="B6">
        <v>4</v>
      </c>
      <c r="C6">
        <v>1</v>
      </c>
      <c r="D6">
        <v>3</v>
      </c>
      <c r="E6" s="11"/>
      <c r="F6" s="11"/>
      <c r="G6" s="7"/>
      <c r="H6" s="7"/>
      <c r="I6" s="7"/>
      <c r="J6" s="2"/>
      <c r="K6" s="2"/>
      <c r="L6" s="2"/>
      <c r="M6" s="2"/>
    </row>
    <row r="7" spans="1:15" x14ac:dyDescent="0.3">
      <c r="B7">
        <v>2</v>
      </c>
      <c r="C7">
        <v>4</v>
      </c>
      <c r="D7">
        <v>1</v>
      </c>
      <c r="E7" s="11"/>
      <c r="F7" s="11"/>
      <c r="G7" s="8"/>
      <c r="H7" s="8"/>
      <c r="I7" s="7"/>
      <c r="J7" s="2"/>
      <c r="K7" s="2"/>
      <c r="L7" s="2"/>
      <c r="M7" s="2"/>
    </row>
    <row r="8" spans="1:15" x14ac:dyDescent="0.3">
      <c r="A8" s="1" t="s">
        <v>12</v>
      </c>
      <c r="B8" s="1">
        <f>AVERAGE(B3:B7)</f>
        <v>2.6</v>
      </c>
      <c r="C8" s="1">
        <f t="shared" ref="C8:D8" si="0">AVERAGE(C3:C7)</f>
        <v>2.6</v>
      </c>
      <c r="D8" s="1">
        <f t="shared" si="0"/>
        <v>2.4</v>
      </c>
      <c r="E8" s="12">
        <f>AVERAGE(B8:D8)</f>
        <v>2.5333333333333332</v>
      </c>
      <c r="F8" s="13"/>
      <c r="G8" s="11"/>
      <c r="H8" s="11"/>
      <c r="I8" s="11"/>
      <c r="J8" s="11"/>
      <c r="K8" s="11"/>
      <c r="L8" s="11"/>
      <c r="M8" s="11"/>
      <c r="N8" s="2"/>
      <c r="O8" s="2"/>
    </row>
    <row r="9" spans="1:15" x14ac:dyDescent="0.3">
      <c r="A9" s="23" t="s">
        <v>14</v>
      </c>
      <c r="B9" s="23">
        <f>DEVSQ(B3:B7)</f>
        <v>5.2000000000000011</v>
      </c>
      <c r="C9" s="23">
        <f t="shared" ref="C9" si="1">DEVSQ(C3:C7)</f>
        <v>5.2</v>
      </c>
      <c r="D9" s="23">
        <f>DEVSQ(D3:D7)</f>
        <v>3.2</v>
      </c>
      <c r="E9" s="13"/>
      <c r="F9" s="13"/>
      <c r="G9" s="11"/>
      <c r="H9" s="11"/>
      <c r="I9" s="11"/>
      <c r="J9" s="11"/>
      <c r="K9" s="11"/>
      <c r="L9" s="11"/>
      <c r="M9" s="11"/>
      <c r="N9" s="2"/>
      <c r="O9" s="2"/>
    </row>
    <row r="10" spans="1:15" x14ac:dyDescent="0.3">
      <c r="B10" s="33" t="s">
        <v>34</v>
      </c>
      <c r="C10" s="33"/>
      <c r="D10" s="33"/>
      <c r="E10" s="7"/>
      <c r="F10" s="7"/>
      <c r="G10" s="7"/>
      <c r="H10" s="2"/>
      <c r="I10" s="2"/>
      <c r="J10" s="2"/>
      <c r="K10" s="2"/>
      <c r="L10" s="2"/>
      <c r="M10" s="2"/>
      <c r="N10" s="2"/>
      <c r="O10" s="2"/>
    </row>
    <row r="11" spans="1:15" x14ac:dyDescent="0.3">
      <c r="B11" s="2">
        <v>6</v>
      </c>
      <c r="C11" s="2">
        <v>5</v>
      </c>
      <c r="D11" s="2">
        <v>3</v>
      </c>
      <c r="E11" s="11"/>
      <c r="F11" s="11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B12" s="2">
        <v>4</v>
      </c>
      <c r="C12" s="2">
        <v>3</v>
      </c>
      <c r="D12" s="2">
        <v>2</v>
      </c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B13" s="2">
        <v>7</v>
      </c>
      <c r="C13" s="2">
        <v>2</v>
      </c>
      <c r="D13" s="2">
        <v>1</v>
      </c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B14" s="2">
        <v>5</v>
      </c>
      <c r="C14" s="2">
        <v>3</v>
      </c>
      <c r="D14" s="2">
        <v>4</v>
      </c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B15" s="2">
        <v>5</v>
      </c>
      <c r="C15" s="2">
        <v>2</v>
      </c>
      <c r="D15" s="2">
        <v>4</v>
      </c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</row>
    <row r="16" spans="1:15" s="10" customFormat="1" x14ac:dyDescent="0.3">
      <c r="A16" s="1" t="s">
        <v>12</v>
      </c>
      <c r="B16" s="1">
        <f>AVERAGE(B11:B15)</f>
        <v>5.4</v>
      </c>
      <c r="C16" s="1">
        <f t="shared" ref="C16:D16" si="2">AVERAGE(C11:C15)</f>
        <v>3</v>
      </c>
      <c r="D16" s="1">
        <f t="shared" si="2"/>
        <v>2.8</v>
      </c>
      <c r="E16" s="12">
        <f>AVERAGE(B16:D16)</f>
        <v>3.7333333333333329</v>
      </c>
      <c r="F16" s="13"/>
      <c r="G16" s="11"/>
      <c r="H16" s="11"/>
      <c r="I16" s="11"/>
    </row>
    <row r="17" spans="1:10" s="10" customFormat="1" x14ac:dyDescent="0.3">
      <c r="A17" s="23" t="s">
        <v>14</v>
      </c>
      <c r="B17" s="23">
        <f>DEVSQ(B11:B15)</f>
        <v>5.1999999999999993</v>
      </c>
      <c r="C17" s="23">
        <f t="shared" ref="C17:D17" si="3">DEVSQ(C11:C15)</f>
        <v>6</v>
      </c>
      <c r="D17" s="23">
        <f t="shared" si="3"/>
        <v>6.8</v>
      </c>
      <c r="E17" s="13"/>
      <c r="F17" s="13"/>
      <c r="G17" s="11"/>
      <c r="H17" s="11"/>
      <c r="I17" s="11"/>
    </row>
    <row r="18" spans="1:10" s="10" customFormat="1" x14ac:dyDescent="0.3">
      <c r="A18" s="14" t="s">
        <v>6</v>
      </c>
      <c r="B18" s="14">
        <f>AVERAGE(B8,B16)</f>
        <v>4</v>
      </c>
      <c r="C18" s="14">
        <f t="shared" ref="C18:D18" si="4">AVERAGE(C8,C16)</f>
        <v>2.8</v>
      </c>
      <c r="D18" s="14">
        <f t="shared" si="4"/>
        <v>2.5999999999999996</v>
      </c>
      <c r="E18" s="22">
        <f>AVERAGE(B8:D8,B16:D16)</f>
        <v>3.1333333333333333</v>
      </c>
      <c r="F18" s="22" t="s">
        <v>15</v>
      </c>
      <c r="G18" s="11"/>
      <c r="H18" s="11"/>
      <c r="I18" s="11"/>
      <c r="J18" s="11"/>
    </row>
    <row r="19" spans="1:10" s="10" customFormat="1" x14ac:dyDescent="0.3">
      <c r="A19" s="25"/>
      <c r="B19" s="25"/>
      <c r="C19" s="25"/>
      <c r="D19" s="25"/>
      <c r="G19" s="11"/>
      <c r="H19" s="11"/>
      <c r="I19" s="11"/>
      <c r="J19" s="11"/>
    </row>
    <row r="20" spans="1:10" x14ac:dyDescent="0.3">
      <c r="F20" s="2"/>
      <c r="G20" s="2"/>
      <c r="H20" s="2"/>
      <c r="I20" s="2"/>
      <c r="J20" s="2"/>
    </row>
    <row r="21" spans="1:10" x14ac:dyDescent="0.3">
      <c r="A21" t="s">
        <v>5</v>
      </c>
      <c r="B21">
        <f>COUNT(B3:B7)</f>
        <v>5</v>
      </c>
      <c r="F21" s="2"/>
      <c r="G21" s="2"/>
      <c r="H21" s="13"/>
      <c r="I21" s="24"/>
      <c r="J21" s="7"/>
    </row>
    <row r="22" spans="1:10" x14ac:dyDescent="0.3">
      <c r="A22" t="s">
        <v>16</v>
      </c>
      <c r="B22">
        <f>COUNT(B3:D7)</f>
        <v>15</v>
      </c>
      <c r="F22" s="2"/>
      <c r="G22" s="2"/>
      <c r="H22" s="2"/>
      <c r="I22" s="2"/>
      <c r="J22" s="2"/>
    </row>
    <row r="23" spans="1:10" x14ac:dyDescent="0.3">
      <c r="A23" t="s">
        <v>17</v>
      </c>
      <c r="B23">
        <f>COUNT(B3:B7,B11:B15)</f>
        <v>10</v>
      </c>
      <c r="F23" s="25"/>
      <c r="G23" s="2"/>
      <c r="H23" s="21"/>
      <c r="I23" s="2"/>
      <c r="J23" s="2"/>
    </row>
    <row r="24" spans="1:10" x14ac:dyDescent="0.3">
      <c r="A24" t="s">
        <v>4</v>
      </c>
      <c r="B24">
        <f>B21*B25*B26</f>
        <v>30</v>
      </c>
      <c r="F24" s="2"/>
      <c r="G24" s="2"/>
      <c r="H24" s="2"/>
      <c r="I24" s="2"/>
      <c r="J24" s="2"/>
    </row>
    <row r="25" spans="1:10" x14ac:dyDescent="0.3">
      <c r="A25" t="s">
        <v>27</v>
      </c>
      <c r="B25">
        <v>2</v>
      </c>
    </row>
    <row r="26" spans="1:10" x14ac:dyDescent="0.3">
      <c r="A26" t="s">
        <v>28</v>
      </c>
      <c r="B26">
        <v>3</v>
      </c>
    </row>
    <row r="28" spans="1:10" ht="15.6" x14ac:dyDescent="0.35">
      <c r="A28" t="s">
        <v>13</v>
      </c>
      <c r="B28" t="s">
        <v>0</v>
      </c>
      <c r="C28" t="s">
        <v>2</v>
      </c>
      <c r="D28" t="s">
        <v>3</v>
      </c>
      <c r="E28" t="s">
        <v>7</v>
      </c>
      <c r="F28" t="s">
        <v>8</v>
      </c>
      <c r="G28" t="s">
        <v>24</v>
      </c>
      <c r="H28" t="s">
        <v>25</v>
      </c>
      <c r="I28" t="s">
        <v>23</v>
      </c>
      <c r="J28" t="s">
        <v>22</v>
      </c>
    </row>
    <row r="29" spans="1:10" x14ac:dyDescent="0.3">
      <c r="A29" s="5" t="s">
        <v>9</v>
      </c>
      <c r="B29" s="6">
        <f>DEVSQ(B8:D8,B16:D16)*B21</f>
        <v>31.866666666666678</v>
      </c>
      <c r="C29">
        <f>SUM(C30:C32)</f>
        <v>5</v>
      </c>
      <c r="D29" s="6">
        <f>B29/C29</f>
        <v>6.3733333333333357</v>
      </c>
      <c r="E29" s="6">
        <f>D29/$D$33</f>
        <v>4.8405063291139259</v>
      </c>
      <c r="F29" s="3">
        <f>_xlfn.F.DIST.RT(E29,C29,$C$33)</f>
        <v>3.3493039463218378E-3</v>
      </c>
      <c r="G29" s="3">
        <f>B29/$B$34</f>
        <v>0.50210084033613467</v>
      </c>
      <c r="H29" s="3"/>
      <c r="I29" s="3"/>
    </row>
    <row r="30" spans="1:10" x14ac:dyDescent="0.3">
      <c r="A30" s="4" t="s">
        <v>38</v>
      </c>
      <c r="B30" s="15">
        <f>DEVSQ(E8,E16)*B22</f>
        <v>10.799999999999997</v>
      </c>
      <c r="C30">
        <f>B25-1</f>
        <v>1</v>
      </c>
      <c r="D30" s="6">
        <f>B30/C30</f>
        <v>10.799999999999997</v>
      </c>
      <c r="E30" s="6">
        <f>D30/$D$33</f>
        <v>8.2025316455696178</v>
      </c>
      <c r="F30" s="3">
        <f t="shared" ref="F30:F32" si="5">_xlfn.F.DIST.RT(E30,C30,$C$33)</f>
        <v>8.5525865739274429E-3</v>
      </c>
      <c r="G30" s="3">
        <f>B30/$B$34</f>
        <v>0.17016806722689073</v>
      </c>
      <c r="H30" s="3">
        <f>($B30-C30*$D$33)/($B$34+$D$33)</f>
        <v>0.14638538718806274</v>
      </c>
      <c r="I30" s="3">
        <f>B30/($B$34-B31-B32)</f>
        <v>0.25471698113207553</v>
      </c>
      <c r="J30" s="3">
        <f>(E30-1)/(E30+($C$33+1)/(C30))</f>
        <v>0.21692718261532587</v>
      </c>
    </row>
    <row r="31" spans="1:10" x14ac:dyDescent="0.3">
      <c r="A31" s="4" t="s">
        <v>36</v>
      </c>
      <c r="B31" s="16">
        <f>DEVSQ(B18:D18)*B23</f>
        <v>11.466666666666672</v>
      </c>
      <c r="C31">
        <f>$B$26-1</f>
        <v>2</v>
      </c>
      <c r="D31" s="6">
        <f t="shared" ref="D31" si="6">B31/C31</f>
        <v>5.7333333333333361</v>
      </c>
      <c r="E31" s="6">
        <f>D31/$D$33</f>
        <v>4.3544303797468373</v>
      </c>
      <c r="F31" s="3">
        <f t="shared" si="5"/>
        <v>2.4352855068585848E-2</v>
      </c>
      <c r="G31" s="3">
        <f>B31/$B$34</f>
        <v>0.18067226890756313</v>
      </c>
      <c r="H31" s="3">
        <f>($B31-C31*$D$33)/($B$34+$D$33)</f>
        <v>0.13635194237200934</v>
      </c>
      <c r="I31" s="3">
        <f>B31/($B$34-B32-B30)</f>
        <v>0.26625386996904044</v>
      </c>
      <c r="J31" s="3">
        <f t="shared" ref="J31:J32" si="7">(E31-1)/(E31+($C$33+1)/(C31))</f>
        <v>0.19902365752910262</v>
      </c>
    </row>
    <row r="32" spans="1:10" x14ac:dyDescent="0.3">
      <c r="A32" s="4" t="s">
        <v>39</v>
      </c>
      <c r="B32" s="30">
        <f>B29-B30-B31</f>
        <v>9.6000000000000085</v>
      </c>
      <c r="C32">
        <f>C30*C31</f>
        <v>2</v>
      </c>
      <c r="D32" s="6">
        <f>B32/C32</f>
        <v>4.8000000000000043</v>
      </c>
      <c r="E32" s="6">
        <f>D32/$D$33</f>
        <v>3.645569620253168</v>
      </c>
      <c r="F32" s="3">
        <f t="shared" si="5"/>
        <v>4.1445596927817283E-2</v>
      </c>
      <c r="G32" s="3">
        <f>B32/$B$34</f>
        <v>0.15126050420168083</v>
      </c>
      <c r="H32" s="3">
        <f>($B32-C32*$D$33)/($B$34+$D$33)</f>
        <v>0.10753794700283009</v>
      </c>
      <c r="I32" s="3">
        <f>B32/($B$34-B30-B31)</f>
        <v>0.23300970873786436</v>
      </c>
      <c r="J32" s="3">
        <f t="shared" si="7"/>
        <v>0.16385731085848704</v>
      </c>
    </row>
    <row r="33" spans="1:12" ht="15.6" x14ac:dyDescent="0.3">
      <c r="A33" s="5" t="s">
        <v>26</v>
      </c>
      <c r="B33" s="7">
        <f>SUM(B9:D9,B17:D17)</f>
        <v>31.6</v>
      </c>
      <c r="C33">
        <f>$B$24-($B$25*$B$26)</f>
        <v>24</v>
      </c>
      <c r="D33" s="26">
        <f>B33/C33</f>
        <v>1.3166666666666667</v>
      </c>
      <c r="E33" s="6"/>
      <c r="F33" s="6"/>
    </row>
    <row r="34" spans="1:12" x14ac:dyDescent="0.3">
      <c r="A34" s="5" t="s">
        <v>1</v>
      </c>
      <c r="B34" s="7">
        <f>DEVSQ(B3:D7,B11:D15)</f>
        <v>63.466666666666661</v>
      </c>
      <c r="C34">
        <f>$B$24-1</f>
        <v>29</v>
      </c>
      <c r="D34" s="6"/>
      <c r="E34" s="6"/>
      <c r="F34" s="6"/>
    </row>
    <row r="35" spans="1:12" s="17" customFormat="1" x14ac:dyDescent="0.3">
      <c r="A35" s="1" t="s">
        <v>20</v>
      </c>
      <c r="K35" s="1" t="s">
        <v>21</v>
      </c>
    </row>
    <row r="36" spans="1:12" x14ac:dyDescent="0.3">
      <c r="A36" s="20" t="s">
        <v>35</v>
      </c>
      <c r="B36" t="s">
        <v>0</v>
      </c>
      <c r="C36" t="s">
        <v>2</v>
      </c>
      <c r="D36" t="s">
        <v>3</v>
      </c>
      <c r="E36" t="s">
        <v>7</v>
      </c>
      <c r="F36" t="s">
        <v>8</v>
      </c>
      <c r="G36" t="s">
        <v>24</v>
      </c>
      <c r="H36" t="s">
        <v>25</v>
      </c>
      <c r="J36" s="17"/>
      <c r="K36" t="s">
        <v>18</v>
      </c>
      <c r="L36" t="s">
        <v>19</v>
      </c>
    </row>
    <row r="37" spans="1:12" x14ac:dyDescent="0.3">
      <c r="A37" s="32" t="s">
        <v>36</v>
      </c>
      <c r="B37">
        <f>DEVSQ(B8:D8)*$B$21</f>
        <v>0.13333333333333358</v>
      </c>
      <c r="C37" s="4">
        <f>C31</f>
        <v>2</v>
      </c>
      <c r="D37">
        <f>B37/C37</f>
        <v>6.6666666666666791E-2</v>
      </c>
      <c r="E37" s="6">
        <f>D37/$D$33</f>
        <v>5.063291139240516E-2</v>
      </c>
      <c r="F37" s="3">
        <f>_xlfn.F.DIST.RT(E37,C37,$C$33)</f>
        <v>0.95072883819258014</v>
      </c>
      <c r="G37" s="3">
        <f>B37/$B$34</f>
        <v>2.100840336134458E-3</v>
      </c>
      <c r="H37" s="3">
        <f>($B37-C37*$D$33)/($B$34+$D$33)</f>
        <v>-3.8590172369436578E-2</v>
      </c>
      <c r="I37" s="3"/>
      <c r="J37" s="17"/>
      <c r="K37" s="6">
        <f>E37^0.5</f>
        <v>0.22501758018520499</v>
      </c>
      <c r="L37" s="6">
        <f>((G37/(1-G37))^0.5)*2</f>
        <v>9.1766293548224798E-2</v>
      </c>
    </row>
    <row r="38" spans="1:12" ht="15.6" x14ac:dyDescent="0.3">
      <c r="A38" t="s">
        <v>26</v>
      </c>
      <c r="B38" s="6">
        <f>$B$33</f>
        <v>31.6</v>
      </c>
      <c r="C38">
        <f>$C$33</f>
        <v>24</v>
      </c>
      <c r="D38" s="26">
        <f>$D$33</f>
        <v>1.3166666666666667</v>
      </c>
      <c r="F38" s="6"/>
      <c r="G38" s="6"/>
      <c r="H38" s="6"/>
      <c r="J38" s="17"/>
    </row>
    <row r="39" spans="1:12" s="18" customFormat="1" x14ac:dyDescent="0.3">
      <c r="D39" s="19"/>
      <c r="F39" s="19"/>
    </row>
    <row r="40" spans="1:12" x14ac:dyDescent="0.3">
      <c r="A40" s="20" t="s">
        <v>37</v>
      </c>
      <c r="B40" t="s">
        <v>0</v>
      </c>
      <c r="C40" t="s">
        <v>2</v>
      </c>
      <c r="D40" t="s">
        <v>3</v>
      </c>
      <c r="E40" t="s">
        <v>7</v>
      </c>
      <c r="F40" t="s">
        <v>8</v>
      </c>
      <c r="G40" t="s">
        <v>24</v>
      </c>
      <c r="H40" t="s">
        <v>25</v>
      </c>
      <c r="J40" s="17"/>
      <c r="K40" t="s">
        <v>18</v>
      </c>
      <c r="L40" t="s">
        <v>19</v>
      </c>
    </row>
    <row r="41" spans="1:12" x14ac:dyDescent="0.3">
      <c r="A41" s="32" t="s">
        <v>36</v>
      </c>
      <c r="B41">
        <f>DEVSQ(B16:D16)*$B$21</f>
        <v>20.933333333333341</v>
      </c>
      <c r="C41" s="4">
        <f>C31</f>
        <v>2</v>
      </c>
      <c r="D41">
        <f>B41/C41</f>
        <v>10.46666666666667</v>
      </c>
      <c r="E41" s="6">
        <f>D41/$D$33</f>
        <v>7.9493670886075982</v>
      </c>
      <c r="F41" s="3">
        <f t="shared" ref="F41" si="8">_xlfn.F.DIST.RT(E41,C41,$C$33)</f>
        <v>2.2440136286792974E-3</v>
      </c>
      <c r="G41" s="3">
        <f>B41/$B$34</f>
        <v>0.3298319327731094</v>
      </c>
      <c r="H41" s="3">
        <f>($B41-C41*$D$33)/($B$34+$D$33)</f>
        <v>0.28248006174427592</v>
      </c>
      <c r="I41" s="3"/>
      <c r="J41" s="17"/>
      <c r="K41" s="6">
        <f>E41^0.5</f>
        <v>2.8194621984711197</v>
      </c>
      <c r="L41" s="6">
        <f>((G41/(1-G41))^0.5)*2</f>
        <v>1.4030866108753073</v>
      </c>
    </row>
    <row r="42" spans="1:12" ht="15.6" x14ac:dyDescent="0.3">
      <c r="A42" t="s">
        <v>26</v>
      </c>
      <c r="B42" s="6">
        <f>$B$33</f>
        <v>31.6</v>
      </c>
      <c r="C42">
        <f>$C$33</f>
        <v>24</v>
      </c>
      <c r="D42" s="26">
        <f>$D$33</f>
        <v>1.3166666666666667</v>
      </c>
      <c r="F42" s="6"/>
      <c r="G42" s="6"/>
      <c r="H42" s="6"/>
      <c r="J42" s="17"/>
    </row>
    <row r="43" spans="1:12" s="2" customFormat="1" ht="15.6" x14ac:dyDescent="0.3">
      <c r="B43" s="7"/>
      <c r="D43" s="28"/>
      <c r="F43" s="7"/>
      <c r="G43" s="7"/>
      <c r="H43" s="7"/>
    </row>
    <row r="44" spans="1:12" s="17" customFormat="1" x14ac:dyDescent="0.3">
      <c r="A44" s="1" t="s">
        <v>20</v>
      </c>
    </row>
    <row r="45" spans="1:12" x14ac:dyDescent="0.3">
      <c r="A45" s="20" t="s">
        <v>40</v>
      </c>
      <c r="B45" t="s">
        <v>0</v>
      </c>
      <c r="C45" t="s">
        <v>2</v>
      </c>
      <c r="D45" t="s">
        <v>3</v>
      </c>
      <c r="E45" t="s">
        <v>7</v>
      </c>
      <c r="F45" t="s">
        <v>8</v>
      </c>
      <c r="G45" t="s">
        <v>10</v>
      </c>
      <c r="H45" t="s">
        <v>25</v>
      </c>
      <c r="J45" s="17"/>
      <c r="K45" t="s">
        <v>18</v>
      </c>
      <c r="L45" t="s">
        <v>19</v>
      </c>
    </row>
    <row r="46" spans="1:12" x14ac:dyDescent="0.3">
      <c r="A46" s="29" t="s">
        <v>38</v>
      </c>
      <c r="B46">
        <f>DEVSQ(B8,B16)*$B$21</f>
        <v>19.600000000000005</v>
      </c>
      <c r="C46" s="4">
        <f>$B$25-1</f>
        <v>1</v>
      </c>
      <c r="D46">
        <f>B46/C46</f>
        <v>19.600000000000005</v>
      </c>
      <c r="E46" s="6">
        <f>D46/$D$33</f>
        <v>14.886075949367093</v>
      </c>
      <c r="F46" s="3">
        <f t="shared" ref="F46" si="9">_xlfn.F.DIST.RT(E46,C46,$C$33)</f>
        <v>7.5329571732167544E-4</v>
      </c>
      <c r="G46" s="3">
        <f>B46/$B$34</f>
        <v>0.30882352941176483</v>
      </c>
      <c r="H46" s="3">
        <f>($B46-C46*$D$33)/($B$34+$D$33)</f>
        <v>0.28222279392847965</v>
      </c>
      <c r="I46" s="3"/>
      <c r="J46" s="17"/>
      <c r="K46" s="6">
        <f>E46^0.5</f>
        <v>3.8582477822668535</v>
      </c>
      <c r="L46" s="6">
        <f>((G46/(1-G46))^0.5)*2</f>
        <v>1.3368747295663841</v>
      </c>
    </row>
    <row r="47" spans="1:12" ht="15.6" x14ac:dyDescent="0.3">
      <c r="A47" t="s">
        <v>26</v>
      </c>
      <c r="B47" s="6">
        <f>$B$33</f>
        <v>31.6</v>
      </c>
      <c r="C47">
        <f>$C$33</f>
        <v>24</v>
      </c>
      <c r="D47" s="26">
        <f>$D$33</f>
        <v>1.3166666666666667</v>
      </c>
      <c r="F47" s="6"/>
      <c r="G47" s="6"/>
      <c r="H47" s="6"/>
      <c r="J47" s="17"/>
    </row>
    <row r="48" spans="1:12" s="17" customFormat="1" x14ac:dyDescent="0.3"/>
    <row r="49" spans="1:13" x14ac:dyDescent="0.3">
      <c r="A49" s="20" t="s">
        <v>41</v>
      </c>
      <c r="B49" t="s">
        <v>0</v>
      </c>
      <c r="C49" t="s">
        <v>2</v>
      </c>
      <c r="D49" t="s">
        <v>3</v>
      </c>
      <c r="E49" t="s">
        <v>7</v>
      </c>
      <c r="F49" t="s">
        <v>8</v>
      </c>
      <c r="G49" t="s">
        <v>10</v>
      </c>
      <c r="H49" t="s">
        <v>25</v>
      </c>
      <c r="J49" s="17"/>
      <c r="K49" t="s">
        <v>18</v>
      </c>
      <c r="L49" t="s">
        <v>19</v>
      </c>
    </row>
    <row r="50" spans="1:13" x14ac:dyDescent="0.3">
      <c r="A50" s="29" t="s">
        <v>38</v>
      </c>
      <c r="B50">
        <f>DEVSQ(C8,C16)*$B$21</f>
        <v>0.3999999999999998</v>
      </c>
      <c r="C50" s="4">
        <f>$B$25-1</f>
        <v>1</v>
      </c>
      <c r="D50">
        <f>B50/C50</f>
        <v>0.3999999999999998</v>
      </c>
      <c r="E50" s="6">
        <f>D50/$D$33</f>
        <v>0.30379746835443022</v>
      </c>
      <c r="F50" s="3">
        <f t="shared" ref="F50" si="10">_xlfn.F.DIST.RT(E50,C50,$C$33)</f>
        <v>0.58660671875826209</v>
      </c>
      <c r="G50" s="3">
        <f>B50/$B$34</f>
        <v>6.3025210084033589E-3</v>
      </c>
      <c r="H50" s="3">
        <f>($B50-C50*$D$33)/($B$34+$D$33)</f>
        <v>-1.4149729868793417E-2</v>
      </c>
      <c r="I50" s="3"/>
      <c r="J50" s="17"/>
      <c r="K50" s="6">
        <f>E50^0.5</f>
        <v>0.55117825460955028</v>
      </c>
      <c r="L50" s="6">
        <f>((G50/(1-G50))^0.5)*2</f>
        <v>0.15927956196056964</v>
      </c>
    </row>
    <row r="51" spans="1:13" ht="15.6" x14ac:dyDescent="0.3">
      <c r="A51" t="s">
        <v>26</v>
      </c>
      <c r="B51" s="6">
        <f>$B$33</f>
        <v>31.6</v>
      </c>
      <c r="C51">
        <f>$C$33</f>
        <v>24</v>
      </c>
      <c r="D51" s="26">
        <f>$D$33</f>
        <v>1.3166666666666667</v>
      </c>
      <c r="F51" s="6"/>
      <c r="G51" s="6"/>
      <c r="H51" s="6"/>
      <c r="J51" s="17"/>
    </row>
    <row r="52" spans="1:13" s="17" customFormat="1" x14ac:dyDescent="0.3"/>
    <row r="53" spans="1:13" x14ac:dyDescent="0.3">
      <c r="A53" s="20" t="s">
        <v>42</v>
      </c>
      <c r="B53" t="s">
        <v>0</v>
      </c>
      <c r="C53" t="s">
        <v>2</v>
      </c>
      <c r="D53" t="s">
        <v>3</v>
      </c>
      <c r="E53" t="s">
        <v>7</v>
      </c>
      <c r="F53" t="s">
        <v>8</v>
      </c>
      <c r="G53" t="s">
        <v>10</v>
      </c>
      <c r="H53" t="s">
        <v>25</v>
      </c>
      <c r="J53" s="17"/>
      <c r="K53" t="s">
        <v>18</v>
      </c>
      <c r="L53" t="s">
        <v>19</v>
      </c>
    </row>
    <row r="54" spans="1:13" x14ac:dyDescent="0.3">
      <c r="A54" s="29" t="s">
        <v>38</v>
      </c>
      <c r="B54">
        <f>DEVSQ(D8,D16)*$B$21</f>
        <v>0.3999999999999998</v>
      </c>
      <c r="C54" s="4">
        <f>$B$25-1</f>
        <v>1</v>
      </c>
      <c r="D54">
        <f>B54/C54</f>
        <v>0.3999999999999998</v>
      </c>
      <c r="E54" s="6">
        <f>D54/$D$33</f>
        <v>0.30379746835443022</v>
      </c>
      <c r="F54" s="3">
        <f t="shared" ref="F54" si="11">_xlfn.F.DIST.RT(E54,C54,$C$33)</f>
        <v>0.58660671875826209</v>
      </c>
      <c r="G54" s="3">
        <f>B54/$B$34</f>
        <v>6.3025210084033589E-3</v>
      </c>
      <c r="H54" s="3">
        <f>($B54-C54*$D$33)/($B$34+$D$33)</f>
        <v>-1.4149729868793417E-2</v>
      </c>
      <c r="I54" s="3"/>
      <c r="J54" s="17"/>
      <c r="K54" s="6">
        <f>E54^0.5</f>
        <v>0.55117825460955028</v>
      </c>
      <c r="L54" s="6">
        <f>((G54/(1-G54))^0.5)*2</f>
        <v>0.15927956196056964</v>
      </c>
    </row>
    <row r="55" spans="1:13" ht="15.6" x14ac:dyDescent="0.3">
      <c r="A55" t="s">
        <v>26</v>
      </c>
      <c r="B55" s="6">
        <f>$B$33</f>
        <v>31.6</v>
      </c>
      <c r="C55">
        <f>$C$33</f>
        <v>24</v>
      </c>
      <c r="D55" s="26">
        <f>$D$33</f>
        <v>1.3166666666666667</v>
      </c>
      <c r="F55" s="6"/>
      <c r="G55" s="6"/>
      <c r="H55" s="6"/>
      <c r="J55" s="17"/>
      <c r="M55" s="6"/>
    </row>
    <row r="57" spans="1:13" x14ac:dyDescent="0.3">
      <c r="A57" t="s">
        <v>43</v>
      </c>
      <c r="B57">
        <f>DEVSQ(D11,D19)*$B$21</f>
        <v>0</v>
      </c>
      <c r="E57" s="27"/>
    </row>
    <row r="58" spans="1:13" ht="15.6" x14ac:dyDescent="0.3">
      <c r="E58" s="28"/>
    </row>
    <row r="59" spans="1:13" ht="15.6" x14ac:dyDescent="0.3">
      <c r="B59" s="34">
        <v>9.8000000000000007</v>
      </c>
      <c r="C59">
        <v>1</v>
      </c>
      <c r="D59">
        <f>B59/C59</f>
        <v>9.8000000000000007</v>
      </c>
      <c r="E59" s="28">
        <f>D59/D60</f>
        <v>7.4430379746835449</v>
      </c>
    </row>
    <row r="60" spans="1:13" ht="15.6" x14ac:dyDescent="0.3">
      <c r="D60" s="26">
        <f>$D$33</f>
        <v>1.3166666666666667</v>
      </c>
    </row>
  </sheetData>
  <mergeCells count="2">
    <mergeCell ref="B1:D1"/>
    <mergeCell ref="B10:D1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31D0-6894-44BE-9519-46A18D6A114C}">
  <dimension ref="A1:O60"/>
  <sheetViews>
    <sheetView tabSelected="1" topLeftCell="A13" zoomScaleNormal="100" workbookViewId="0">
      <selection activeCell="D33" sqref="D33"/>
    </sheetView>
  </sheetViews>
  <sheetFormatPr defaultRowHeight="14.4" x14ac:dyDescent="0.3"/>
  <cols>
    <col min="1" max="1" width="16.6640625" customWidth="1"/>
    <col min="2" max="4" width="10.44140625" customWidth="1"/>
    <col min="5" max="5" width="11.44140625" customWidth="1"/>
    <col min="6" max="6" width="12" customWidth="1"/>
    <col min="7" max="8" width="9.88671875" bestFit="1" customWidth="1"/>
    <col min="11" max="11" width="8.109375" customWidth="1"/>
  </cols>
  <sheetData>
    <row r="1" spans="1:15" x14ac:dyDescent="0.3">
      <c r="B1" s="33" t="s">
        <v>33</v>
      </c>
      <c r="C1" s="33"/>
      <c r="D1" s="33"/>
    </row>
    <row r="2" spans="1:15" s="8" customFormat="1" ht="30" customHeight="1" x14ac:dyDescent="0.3">
      <c r="A2" s="8" t="s">
        <v>31</v>
      </c>
      <c r="B2" s="8" t="s">
        <v>29</v>
      </c>
      <c r="C2" s="31"/>
      <c r="D2" s="8" t="s">
        <v>32</v>
      </c>
      <c r="E2" s="12" t="s">
        <v>11</v>
      </c>
      <c r="F2" s="13"/>
      <c r="L2" s="9"/>
    </row>
    <row r="3" spans="1:15" x14ac:dyDescent="0.3">
      <c r="B3">
        <v>1</v>
      </c>
      <c r="D3">
        <v>3</v>
      </c>
      <c r="E3" s="11"/>
      <c r="F3" s="11"/>
      <c r="G3" s="7"/>
      <c r="H3" s="7"/>
      <c r="I3" s="7"/>
      <c r="J3" s="2"/>
      <c r="K3" s="2"/>
      <c r="L3" s="2"/>
      <c r="M3" s="2"/>
    </row>
    <row r="4" spans="1:15" x14ac:dyDescent="0.3">
      <c r="B4">
        <v>3</v>
      </c>
      <c r="D4">
        <v>3</v>
      </c>
      <c r="E4" s="11"/>
      <c r="F4" s="11"/>
      <c r="G4" s="7"/>
      <c r="H4" s="7"/>
      <c r="I4" s="7"/>
      <c r="J4" s="2"/>
      <c r="K4" s="2"/>
      <c r="L4" s="2"/>
      <c r="M4" s="2"/>
    </row>
    <row r="5" spans="1:15" x14ac:dyDescent="0.3">
      <c r="B5">
        <v>3</v>
      </c>
      <c r="D5">
        <v>2</v>
      </c>
      <c r="E5" s="11"/>
      <c r="F5" s="11"/>
      <c r="G5" s="7"/>
      <c r="H5" s="7"/>
      <c r="I5" s="7"/>
      <c r="J5" s="2"/>
      <c r="K5" s="2"/>
      <c r="L5" s="2"/>
      <c r="M5" s="2"/>
    </row>
    <row r="6" spans="1:15" x14ac:dyDescent="0.3">
      <c r="B6">
        <v>4</v>
      </c>
      <c r="D6">
        <v>3</v>
      </c>
      <c r="E6" s="11"/>
      <c r="F6" s="11"/>
      <c r="G6" s="7"/>
      <c r="H6" s="7"/>
      <c r="I6" s="7"/>
      <c r="J6" s="2"/>
      <c r="K6" s="2"/>
      <c r="L6" s="2"/>
      <c r="M6" s="2"/>
    </row>
    <row r="7" spans="1:15" x14ac:dyDescent="0.3">
      <c r="B7">
        <v>2</v>
      </c>
      <c r="D7">
        <v>1</v>
      </c>
      <c r="E7" s="11"/>
      <c r="F7" s="11"/>
      <c r="G7" s="8"/>
      <c r="H7" s="8"/>
      <c r="I7" s="7"/>
      <c r="J7" s="2"/>
      <c r="K7" s="2"/>
      <c r="L7" s="2"/>
      <c r="M7" s="2"/>
    </row>
    <row r="8" spans="1:15" x14ac:dyDescent="0.3">
      <c r="A8" s="1" t="s">
        <v>12</v>
      </c>
      <c r="B8" s="1">
        <f>AVERAGE(B3:B7)</f>
        <v>2.6</v>
      </c>
      <c r="C8" s="1"/>
      <c r="D8" s="1">
        <f t="shared" ref="C8:D8" si="0">AVERAGE(D3:D7)</f>
        <v>2.4</v>
      </c>
      <c r="E8" s="12">
        <f>AVERAGE(B8:D8)</f>
        <v>2.5</v>
      </c>
      <c r="F8" s="13"/>
      <c r="G8" s="11"/>
      <c r="H8" s="11"/>
      <c r="I8" s="11"/>
      <c r="J8" s="11"/>
      <c r="K8" s="11"/>
      <c r="L8" s="11"/>
      <c r="M8" s="11"/>
      <c r="N8" s="2"/>
      <c r="O8" s="2"/>
    </row>
    <row r="9" spans="1:15" x14ac:dyDescent="0.3">
      <c r="A9" s="23" t="s">
        <v>14</v>
      </c>
      <c r="B9" s="23">
        <f>DEVSQ(B3:B7)</f>
        <v>5.2000000000000011</v>
      </c>
      <c r="C9" s="23"/>
      <c r="D9" s="23">
        <f>DEVSQ(D3:D7)</f>
        <v>3.2</v>
      </c>
      <c r="E9" s="13"/>
      <c r="F9" s="13"/>
      <c r="G9" s="11"/>
      <c r="H9" s="11"/>
      <c r="I9" s="11"/>
      <c r="J9" s="11"/>
      <c r="K9" s="11"/>
      <c r="L9" s="11"/>
      <c r="M9" s="11"/>
      <c r="N9" s="2"/>
      <c r="O9" s="2"/>
    </row>
    <row r="10" spans="1:15" x14ac:dyDescent="0.3">
      <c r="B10" s="33" t="s">
        <v>34</v>
      </c>
      <c r="C10" s="33"/>
      <c r="D10" s="33"/>
      <c r="E10" s="7"/>
      <c r="F10" s="7"/>
      <c r="G10" s="7"/>
      <c r="H10" s="2"/>
      <c r="I10" s="2"/>
      <c r="J10" s="2"/>
      <c r="K10" s="2"/>
      <c r="L10" s="2"/>
      <c r="M10" s="2"/>
      <c r="N10" s="2"/>
      <c r="O10" s="2"/>
    </row>
    <row r="11" spans="1:15" x14ac:dyDescent="0.3">
      <c r="B11" s="2">
        <v>6</v>
      </c>
      <c r="C11" s="2"/>
      <c r="D11" s="2">
        <v>3</v>
      </c>
      <c r="E11" s="11"/>
      <c r="F11" s="11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B12" s="2">
        <v>4</v>
      </c>
      <c r="C12" s="2"/>
      <c r="D12" s="2">
        <v>2</v>
      </c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B13" s="2">
        <v>7</v>
      </c>
      <c r="C13" s="2"/>
      <c r="D13" s="2">
        <v>1</v>
      </c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B14" s="2">
        <v>5</v>
      </c>
      <c r="C14" s="2"/>
      <c r="D14" s="2">
        <v>4</v>
      </c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B15" s="2">
        <v>5</v>
      </c>
      <c r="C15" s="2"/>
      <c r="D15" s="2">
        <v>4</v>
      </c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</row>
    <row r="16" spans="1:15" s="10" customFormat="1" x14ac:dyDescent="0.3">
      <c r="A16" s="1" t="s">
        <v>12</v>
      </c>
      <c r="B16" s="1">
        <f>AVERAGE(B11:B15)</f>
        <v>5.4</v>
      </c>
      <c r="C16" s="1"/>
      <c r="D16" s="1">
        <f t="shared" ref="C16:D16" si="1">AVERAGE(D11:D15)</f>
        <v>2.8</v>
      </c>
      <c r="E16" s="12">
        <f>AVERAGE(B16:D16)</f>
        <v>4.0999999999999996</v>
      </c>
      <c r="F16" s="13"/>
      <c r="G16" s="11"/>
      <c r="H16" s="11"/>
      <c r="I16" s="11"/>
    </row>
    <row r="17" spans="1:10" s="10" customFormat="1" x14ac:dyDescent="0.3">
      <c r="A17" s="23" t="s">
        <v>14</v>
      </c>
      <c r="B17" s="23">
        <f>DEVSQ(B11:B15)</f>
        <v>5.1999999999999993</v>
      </c>
      <c r="C17" s="23"/>
      <c r="D17" s="23">
        <f t="shared" ref="C17:D17" si="2">DEVSQ(D11:D15)</f>
        <v>6.8</v>
      </c>
      <c r="E17" s="13"/>
      <c r="F17" s="13"/>
      <c r="G17" s="11"/>
      <c r="H17" s="11"/>
      <c r="I17" s="11"/>
    </row>
    <row r="18" spans="1:10" s="10" customFormat="1" x14ac:dyDescent="0.3">
      <c r="A18" s="14" t="s">
        <v>6</v>
      </c>
      <c r="B18" s="14">
        <f>AVERAGE(B8,B16)</f>
        <v>4</v>
      </c>
      <c r="C18" s="14"/>
      <c r="D18" s="14">
        <f t="shared" ref="C18:D18" si="3">AVERAGE(D8,D16)</f>
        <v>2.5999999999999996</v>
      </c>
      <c r="E18" s="22">
        <f>AVERAGE(B8:D8,B16:D16)</f>
        <v>3.3</v>
      </c>
      <c r="F18" s="22" t="s">
        <v>15</v>
      </c>
      <c r="G18" s="11"/>
      <c r="H18" s="11"/>
      <c r="I18" s="11"/>
      <c r="J18" s="11"/>
    </row>
    <row r="19" spans="1:10" s="10" customFormat="1" x14ac:dyDescent="0.3">
      <c r="A19" s="25"/>
      <c r="B19" s="25"/>
      <c r="C19" s="25"/>
      <c r="D19" s="25"/>
      <c r="G19" s="11"/>
      <c r="H19" s="11"/>
      <c r="I19" s="11"/>
      <c r="J19" s="11"/>
    </row>
    <row r="20" spans="1:10" x14ac:dyDescent="0.3">
      <c r="F20" s="2"/>
      <c r="G20" s="2"/>
      <c r="H20" s="2"/>
      <c r="I20" s="2"/>
      <c r="J20" s="2"/>
    </row>
    <row r="21" spans="1:10" x14ac:dyDescent="0.3">
      <c r="A21" t="s">
        <v>5</v>
      </c>
      <c r="B21">
        <f>COUNT(B3:B7)</f>
        <v>5</v>
      </c>
      <c r="F21" s="2"/>
      <c r="G21" s="2"/>
      <c r="H21" s="13"/>
      <c r="I21" s="24"/>
      <c r="J21" s="7"/>
    </row>
    <row r="22" spans="1:10" x14ac:dyDescent="0.3">
      <c r="A22" t="s">
        <v>16</v>
      </c>
      <c r="B22">
        <f>COUNT(B3:D7)</f>
        <v>10</v>
      </c>
      <c r="F22" s="2"/>
      <c r="G22" s="2"/>
      <c r="H22" s="2"/>
      <c r="I22" s="2"/>
      <c r="J22" s="2"/>
    </row>
    <row r="23" spans="1:10" x14ac:dyDescent="0.3">
      <c r="A23" t="s">
        <v>17</v>
      </c>
      <c r="B23">
        <f>COUNT(B3:B7,B11:B15)</f>
        <v>10</v>
      </c>
      <c r="F23" s="25"/>
      <c r="G23" s="2"/>
      <c r="H23" s="21"/>
      <c r="I23" s="2"/>
      <c r="J23" s="2"/>
    </row>
    <row r="24" spans="1:10" x14ac:dyDescent="0.3">
      <c r="A24" t="s">
        <v>4</v>
      </c>
      <c r="B24">
        <f>B21*B25*B26</f>
        <v>20</v>
      </c>
      <c r="F24" s="2"/>
      <c r="G24" s="2"/>
      <c r="H24" s="2"/>
      <c r="I24" s="2"/>
      <c r="J24" s="2"/>
    </row>
    <row r="25" spans="1:10" x14ac:dyDescent="0.3">
      <c r="A25" t="s">
        <v>27</v>
      </c>
      <c r="B25">
        <v>2</v>
      </c>
    </row>
    <row r="26" spans="1:10" x14ac:dyDescent="0.3">
      <c r="A26" t="s">
        <v>28</v>
      </c>
      <c r="B26">
        <v>2</v>
      </c>
    </row>
    <row r="28" spans="1:10" ht="15.6" x14ac:dyDescent="0.35">
      <c r="A28" t="s">
        <v>13</v>
      </c>
      <c r="B28" t="s">
        <v>0</v>
      </c>
      <c r="C28" t="s">
        <v>2</v>
      </c>
      <c r="D28" t="s">
        <v>3</v>
      </c>
      <c r="E28" t="s">
        <v>7</v>
      </c>
      <c r="F28" t="s">
        <v>8</v>
      </c>
      <c r="G28" t="s">
        <v>24</v>
      </c>
      <c r="H28" t="s">
        <v>25</v>
      </c>
      <c r="I28" t="s">
        <v>23</v>
      </c>
      <c r="J28" t="s">
        <v>22</v>
      </c>
    </row>
    <row r="29" spans="1:10" x14ac:dyDescent="0.3">
      <c r="A29" s="5" t="s">
        <v>9</v>
      </c>
      <c r="B29" s="6">
        <f>DEVSQ(B8:D8,B16:D16)*B21</f>
        <v>29.800000000000004</v>
      </c>
      <c r="C29">
        <f>SUM(C30:C32)</f>
        <v>3</v>
      </c>
      <c r="D29" s="6">
        <f>B29/C29</f>
        <v>9.9333333333333353</v>
      </c>
      <c r="E29" s="6">
        <f>D29/$D$33</f>
        <v>7.5443037974683564</v>
      </c>
      <c r="F29" s="3">
        <f>_xlfn.F.DIST.RT(E29,C29,$C$33)</f>
        <v>2.2958211735147373E-3</v>
      </c>
      <c r="G29" s="3">
        <f>B29/$B$34</f>
        <v>0.59362549800796804</v>
      </c>
      <c r="H29" s="3"/>
      <c r="I29" s="3"/>
    </row>
    <row r="30" spans="1:10" x14ac:dyDescent="0.3">
      <c r="A30" s="4" t="s">
        <v>38</v>
      </c>
      <c r="B30" s="15">
        <f>DEVSQ(E8,E16)*B22</f>
        <v>12.799999999999994</v>
      </c>
      <c r="C30">
        <f>B25-1</f>
        <v>1</v>
      </c>
      <c r="D30" s="6">
        <f>B30/C30</f>
        <v>12.799999999999994</v>
      </c>
      <c r="E30" s="6">
        <f>D30/$D$33</f>
        <v>9.7215189873417671</v>
      </c>
      <c r="F30" s="3">
        <f t="shared" ref="F30:F32" si="4">_xlfn.F.DIST.RT(E30,C30,$C$33)</f>
        <v>6.6261300169474877E-3</v>
      </c>
      <c r="G30" s="3">
        <f>B30/$B$34</f>
        <v>0.25498007968127473</v>
      </c>
      <c r="H30" s="3">
        <f>($B30-C30*$D$33)/($B$34+$D$33)</f>
        <v>0.22290520867033306</v>
      </c>
      <c r="I30" s="3">
        <f>B30/($B$34-B31-B32)</f>
        <v>0.38554216867469859</v>
      </c>
      <c r="J30" s="3">
        <f>(E30-1)/(E30+($C$33+1)/(C30))</f>
        <v>0.32638559924206523</v>
      </c>
    </row>
    <row r="31" spans="1:10" x14ac:dyDescent="0.3">
      <c r="A31" s="4" t="s">
        <v>36</v>
      </c>
      <c r="B31" s="16">
        <f>DEVSQ(B18:D18)*B23</f>
        <v>9.800000000000006</v>
      </c>
      <c r="C31">
        <f>$B$26-1</f>
        <v>1</v>
      </c>
      <c r="D31" s="6">
        <f t="shared" ref="D31" si="5">B31/C31</f>
        <v>9.800000000000006</v>
      </c>
      <c r="E31" s="6">
        <f>D31/$D$33</f>
        <v>7.4430379746835493</v>
      </c>
      <c r="F31" s="3">
        <f t="shared" si="4"/>
        <v>1.4886160825278038E-2</v>
      </c>
      <c r="G31" s="3">
        <f>B31/$B$34</f>
        <v>0.19521912350597617</v>
      </c>
      <c r="H31" s="3">
        <f>($B31-C31*$D$33)/($B$34+$D$33)</f>
        <v>0.16467162730507934</v>
      </c>
      <c r="I31" s="3">
        <f>B31/($B$34-B32-B30)</f>
        <v>0.32450331125827819</v>
      </c>
      <c r="J31" s="3">
        <f t="shared" ref="J31:J32" si="6">(E31-1)/(E31+($C$33+1)/(C31))</f>
        <v>0.26359399274987072</v>
      </c>
    </row>
    <row r="32" spans="1:10" x14ac:dyDescent="0.3">
      <c r="A32" s="4" t="s">
        <v>39</v>
      </c>
      <c r="B32" s="30">
        <f>B29-B30-B31</f>
        <v>7.2000000000000046</v>
      </c>
      <c r="C32">
        <f>C30*C31</f>
        <v>1</v>
      </c>
      <c r="D32" s="6">
        <f>B32/C32</f>
        <v>7.2000000000000046</v>
      </c>
      <c r="E32" s="6">
        <f>D32/$D$33</f>
        <v>5.4683544303797502</v>
      </c>
      <c r="F32" s="3">
        <f t="shared" si="4"/>
        <v>3.2673271924894352E-2</v>
      </c>
      <c r="G32" s="3">
        <f>B32/$B$34</f>
        <v>0.1434262948207172</v>
      </c>
      <c r="H32" s="3">
        <f>($B32-C32*$D$33)/($B$34+$D$33)</f>
        <v>0.11420252345519256</v>
      </c>
      <c r="I32" s="3">
        <f>B32/($B$34-B30-B31)</f>
        <v>0.2608695652173913</v>
      </c>
      <c r="J32" s="3">
        <f t="shared" si="6"/>
        <v>0.19887323943661983</v>
      </c>
    </row>
    <row r="33" spans="1:12" ht="15.6" x14ac:dyDescent="0.3">
      <c r="A33" s="5" t="s">
        <v>26</v>
      </c>
      <c r="B33" s="7">
        <f>SUM(B9:D9,B17:D17)</f>
        <v>20.400000000000002</v>
      </c>
      <c r="C33">
        <f>$B$24-($B$25*$B$26)</f>
        <v>16</v>
      </c>
      <c r="D33" s="26">
        <f>InClassExample!D33</f>
        <v>1.3166666666666667</v>
      </c>
      <c r="E33" s="6"/>
      <c r="F33" s="6"/>
    </row>
    <row r="34" spans="1:12" x14ac:dyDescent="0.3">
      <c r="A34" s="5" t="s">
        <v>1</v>
      </c>
      <c r="B34" s="7">
        <f>DEVSQ(B3:D7,B11:D15)</f>
        <v>50.20000000000001</v>
      </c>
      <c r="C34">
        <f>$B$24-1</f>
        <v>19</v>
      </c>
      <c r="D34" s="6"/>
      <c r="E34" s="6"/>
      <c r="F34" s="6"/>
    </row>
    <row r="35" spans="1:12" s="17" customFormat="1" x14ac:dyDescent="0.3">
      <c r="A35" s="1" t="s">
        <v>20</v>
      </c>
      <c r="K35" s="1" t="s">
        <v>21</v>
      </c>
    </row>
    <row r="36" spans="1:12" x14ac:dyDescent="0.3">
      <c r="A36" s="20" t="s">
        <v>35</v>
      </c>
      <c r="B36" t="s">
        <v>0</v>
      </c>
      <c r="C36" t="s">
        <v>2</v>
      </c>
      <c r="D36" t="s">
        <v>3</v>
      </c>
      <c r="E36" t="s">
        <v>7</v>
      </c>
      <c r="F36" t="s">
        <v>8</v>
      </c>
      <c r="G36" t="s">
        <v>24</v>
      </c>
      <c r="H36" t="s">
        <v>25</v>
      </c>
      <c r="J36" s="17"/>
      <c r="K36" t="s">
        <v>18</v>
      </c>
      <c r="L36" t="s">
        <v>19</v>
      </c>
    </row>
    <row r="37" spans="1:12" x14ac:dyDescent="0.3">
      <c r="A37" s="32" t="s">
        <v>36</v>
      </c>
      <c r="B37">
        <f>DEVSQ(B8:D8)*$B$21</f>
        <v>0.10000000000000017</v>
      </c>
      <c r="C37" s="4">
        <f>C31</f>
        <v>1</v>
      </c>
      <c r="D37">
        <f>B37/C37</f>
        <v>0.10000000000000017</v>
      </c>
      <c r="E37" s="6">
        <f>D37/$D$33</f>
        <v>7.5949367088607722E-2</v>
      </c>
      <c r="F37" s="3">
        <f>_xlfn.F.DIST.RT(E37,C37,$C$33)</f>
        <v>0.78639116281625054</v>
      </c>
      <c r="G37" s="3">
        <f>B37/$B$34</f>
        <v>1.9920318725099632E-3</v>
      </c>
      <c r="H37" s="3">
        <f>($B37-C37*$D$33)/($B$34+$D$33)</f>
        <v>-2.3616952442575209E-2</v>
      </c>
      <c r="I37" s="3"/>
      <c r="J37" s="17"/>
      <c r="K37" s="6">
        <f>E37^0.5</f>
        <v>0.27558912730477542</v>
      </c>
      <c r="L37" s="6">
        <f>((G37/(1-G37))^0.5)*2</f>
        <v>8.9353410321754118E-2</v>
      </c>
    </row>
    <row r="38" spans="1:12" ht="15.6" x14ac:dyDescent="0.3">
      <c r="A38" t="s">
        <v>26</v>
      </c>
      <c r="B38" s="6">
        <f>$B$33</f>
        <v>20.400000000000002</v>
      </c>
      <c r="C38">
        <f>$C$33</f>
        <v>16</v>
      </c>
      <c r="D38" s="26">
        <f>$D$33</f>
        <v>1.3166666666666667</v>
      </c>
      <c r="F38" s="6"/>
      <c r="G38" s="6"/>
      <c r="H38" s="6"/>
      <c r="J38" s="17"/>
    </row>
    <row r="39" spans="1:12" s="18" customFormat="1" x14ac:dyDescent="0.3">
      <c r="D39" s="19"/>
      <c r="F39" s="19"/>
    </row>
    <row r="40" spans="1:12" x14ac:dyDescent="0.3">
      <c r="A40" s="20" t="s">
        <v>37</v>
      </c>
      <c r="B40" t="s">
        <v>0</v>
      </c>
      <c r="C40" t="s">
        <v>2</v>
      </c>
      <c r="D40" t="s">
        <v>3</v>
      </c>
      <c r="E40" t="s">
        <v>7</v>
      </c>
      <c r="F40" t="s">
        <v>8</v>
      </c>
      <c r="G40" t="s">
        <v>24</v>
      </c>
      <c r="H40" t="s">
        <v>25</v>
      </c>
      <c r="J40" s="17"/>
      <c r="K40" t="s">
        <v>18</v>
      </c>
      <c r="L40" t="s">
        <v>19</v>
      </c>
    </row>
    <row r="41" spans="1:12" x14ac:dyDescent="0.3">
      <c r="A41" s="32" t="s">
        <v>36</v>
      </c>
      <c r="B41">
        <f>DEVSQ(B16:D16)*$B$21</f>
        <v>16.900000000000009</v>
      </c>
      <c r="C41" s="4">
        <f>C31</f>
        <v>1</v>
      </c>
      <c r="D41">
        <f>B41/C41</f>
        <v>16.900000000000009</v>
      </c>
      <c r="E41" s="6">
        <f>D41/$D$33</f>
        <v>12.835443037974692</v>
      </c>
      <c r="F41" s="3">
        <f t="shared" ref="F41" si="7">_xlfn.F.DIST.RT(E41,C41,$C$33)</f>
        <v>2.4887400507623788E-3</v>
      </c>
      <c r="G41" s="3">
        <f>B41/$B$34</f>
        <v>0.33665338645418336</v>
      </c>
      <c r="H41" s="3">
        <f>($B41-C41*$D$33)/($B$34+$D$33)</f>
        <v>0.30249110320284706</v>
      </c>
      <c r="I41" s="3"/>
      <c r="J41" s="17"/>
      <c r="K41" s="6">
        <f>E41^0.5</f>
        <v>3.5826586549620787</v>
      </c>
      <c r="L41" s="6">
        <f>((G41/(1-G41))^0.5)*2</f>
        <v>1.4247912233130968</v>
      </c>
    </row>
    <row r="42" spans="1:12" ht="15.6" x14ac:dyDescent="0.3">
      <c r="A42" t="s">
        <v>26</v>
      </c>
      <c r="B42" s="6">
        <f>$B$33</f>
        <v>20.400000000000002</v>
      </c>
      <c r="C42">
        <f>$C$33</f>
        <v>16</v>
      </c>
      <c r="D42" s="26">
        <f>$D$33</f>
        <v>1.3166666666666667</v>
      </c>
      <c r="F42" s="6"/>
      <c r="G42" s="6"/>
      <c r="H42" s="6"/>
      <c r="J42" s="17"/>
    </row>
    <row r="43" spans="1:12" s="2" customFormat="1" ht="15.6" x14ac:dyDescent="0.3">
      <c r="B43" s="7"/>
      <c r="D43" s="28"/>
      <c r="F43" s="7"/>
      <c r="G43" s="7"/>
      <c r="H43" s="7"/>
    </row>
    <row r="44" spans="1:12" s="17" customFormat="1" x14ac:dyDescent="0.3">
      <c r="A44" s="1" t="s">
        <v>20</v>
      </c>
    </row>
    <row r="45" spans="1:12" x14ac:dyDescent="0.3">
      <c r="A45" s="20" t="s">
        <v>40</v>
      </c>
      <c r="B45" t="s">
        <v>0</v>
      </c>
      <c r="C45" t="s">
        <v>2</v>
      </c>
      <c r="D45" t="s">
        <v>3</v>
      </c>
      <c r="E45" t="s">
        <v>7</v>
      </c>
      <c r="F45" t="s">
        <v>8</v>
      </c>
      <c r="G45" t="s">
        <v>10</v>
      </c>
      <c r="H45" t="s">
        <v>25</v>
      </c>
      <c r="J45" s="17"/>
      <c r="K45" t="s">
        <v>18</v>
      </c>
      <c r="L45" t="s">
        <v>19</v>
      </c>
    </row>
    <row r="46" spans="1:12" x14ac:dyDescent="0.3">
      <c r="A46" s="29" t="s">
        <v>38</v>
      </c>
      <c r="B46">
        <f>DEVSQ(B8,B16)*$B$21</f>
        <v>19.600000000000005</v>
      </c>
      <c r="C46" s="4">
        <f>$B$25-1</f>
        <v>1</v>
      </c>
      <c r="D46">
        <f>B46/C46</f>
        <v>19.600000000000005</v>
      </c>
      <c r="E46" s="6">
        <f>D46/$D$33</f>
        <v>14.886075949367093</v>
      </c>
      <c r="F46" s="3">
        <f t="shared" ref="F46" si="8">_xlfn.F.DIST.RT(E46,C46,$C$33)</f>
        <v>1.3909272696290245E-3</v>
      </c>
      <c r="G46" s="3">
        <f>B46/$B$34</f>
        <v>0.39043824701195223</v>
      </c>
      <c r="H46" s="3">
        <f>($B46-C46*$D$33)/($B$34+$D$33)</f>
        <v>0.35490132643157557</v>
      </c>
      <c r="I46" s="3"/>
      <c r="J46" s="17"/>
      <c r="K46" s="6">
        <f>E46^0.5</f>
        <v>3.8582477822668535</v>
      </c>
      <c r="L46" s="6">
        <f>((G46/(1-G46))^0.5)*2</f>
        <v>1.6006534613300827</v>
      </c>
    </row>
    <row r="47" spans="1:12" ht="15.6" x14ac:dyDescent="0.3">
      <c r="A47" t="s">
        <v>26</v>
      </c>
      <c r="B47" s="6">
        <f>$B$33</f>
        <v>20.400000000000002</v>
      </c>
      <c r="C47">
        <f>$C$33</f>
        <v>16</v>
      </c>
      <c r="D47" s="26">
        <f>$D$33</f>
        <v>1.3166666666666667</v>
      </c>
      <c r="F47" s="6"/>
      <c r="G47" s="6"/>
      <c r="H47" s="6"/>
      <c r="J47" s="17"/>
    </row>
    <row r="48" spans="1:12" s="17" customFormat="1" x14ac:dyDescent="0.3"/>
    <row r="49" spans="1:13" x14ac:dyDescent="0.3">
      <c r="A49" s="20" t="s">
        <v>41</v>
      </c>
      <c r="B49" t="s">
        <v>0</v>
      </c>
      <c r="C49" t="s">
        <v>2</v>
      </c>
      <c r="D49" t="s">
        <v>3</v>
      </c>
      <c r="E49" t="s">
        <v>7</v>
      </c>
      <c r="F49" t="s">
        <v>8</v>
      </c>
      <c r="G49" t="s">
        <v>10</v>
      </c>
      <c r="H49" t="s">
        <v>25</v>
      </c>
      <c r="J49" s="17"/>
      <c r="K49" t="s">
        <v>18</v>
      </c>
      <c r="L49" t="s">
        <v>19</v>
      </c>
    </row>
    <row r="50" spans="1:13" x14ac:dyDescent="0.3">
      <c r="A50" s="29" t="s">
        <v>38</v>
      </c>
      <c r="B50" t="e">
        <f>DEVSQ(C8,C16)*$B$21</f>
        <v>#NUM!</v>
      </c>
      <c r="C50" s="4">
        <f>$B$25-1</f>
        <v>1</v>
      </c>
      <c r="D50" t="e">
        <f>B50/C50</f>
        <v>#NUM!</v>
      </c>
      <c r="E50" s="6" t="e">
        <f>D50/$D$33</f>
        <v>#NUM!</v>
      </c>
      <c r="F50" s="3" t="e">
        <f t="shared" ref="F50" si="9">_xlfn.F.DIST.RT(E50,C50,$C$33)</f>
        <v>#NUM!</v>
      </c>
      <c r="G50" s="3" t="e">
        <f>B50/$B$34</f>
        <v>#NUM!</v>
      </c>
      <c r="H50" s="3" t="e">
        <f>($B50-C50*$D$33)/($B$34+$D$33)</f>
        <v>#NUM!</v>
      </c>
      <c r="I50" s="3"/>
      <c r="J50" s="17"/>
      <c r="K50" s="6" t="e">
        <f>E50^0.5</f>
        <v>#NUM!</v>
      </c>
      <c r="L50" s="6" t="e">
        <f>((G50/(1-G50))^0.5)*2</f>
        <v>#NUM!</v>
      </c>
    </row>
    <row r="51" spans="1:13" ht="15.6" x14ac:dyDescent="0.3">
      <c r="A51" t="s">
        <v>26</v>
      </c>
      <c r="B51" s="6">
        <f>$B$33</f>
        <v>20.400000000000002</v>
      </c>
      <c r="C51">
        <f>$C$33</f>
        <v>16</v>
      </c>
      <c r="D51" s="26">
        <f>$D$33</f>
        <v>1.3166666666666667</v>
      </c>
      <c r="F51" s="6"/>
      <c r="G51" s="6"/>
      <c r="H51" s="6"/>
      <c r="J51" s="17"/>
    </row>
    <row r="52" spans="1:13" s="17" customFormat="1" x14ac:dyDescent="0.3"/>
    <row r="53" spans="1:13" x14ac:dyDescent="0.3">
      <c r="A53" s="20" t="s">
        <v>42</v>
      </c>
      <c r="B53" t="s">
        <v>0</v>
      </c>
      <c r="C53" t="s">
        <v>2</v>
      </c>
      <c r="D53" t="s">
        <v>3</v>
      </c>
      <c r="E53" t="s">
        <v>7</v>
      </c>
      <c r="F53" t="s">
        <v>8</v>
      </c>
      <c r="G53" t="s">
        <v>10</v>
      </c>
      <c r="H53" t="s">
        <v>25</v>
      </c>
      <c r="J53" s="17"/>
      <c r="K53" t="s">
        <v>18</v>
      </c>
      <c r="L53" t="s">
        <v>19</v>
      </c>
    </row>
    <row r="54" spans="1:13" x14ac:dyDescent="0.3">
      <c r="A54" s="29" t="s">
        <v>38</v>
      </c>
      <c r="B54">
        <f>DEVSQ(D8,D16)*$B$21</f>
        <v>0.3999999999999998</v>
      </c>
      <c r="C54" s="4">
        <f>$B$25-1</f>
        <v>1</v>
      </c>
      <c r="D54">
        <f>B54/C54</f>
        <v>0.3999999999999998</v>
      </c>
      <c r="E54" s="6">
        <f>D54/$D$33</f>
        <v>0.30379746835443022</v>
      </c>
      <c r="F54" s="3">
        <f t="shared" ref="F54" si="10">_xlfn.F.DIST.RT(E54,C54,$C$33)</f>
        <v>0.58912635654865708</v>
      </c>
      <c r="G54" s="3">
        <f>B54/$B$34</f>
        <v>7.9681274900398353E-3</v>
      </c>
      <c r="H54" s="3">
        <f>($B54-C54*$D$33)/($B$34+$D$33)</f>
        <v>-1.779359430604982E-2</v>
      </c>
      <c r="I54" s="3"/>
      <c r="J54" s="17"/>
      <c r="K54" s="6">
        <f>E54^0.5</f>
        <v>0.55117825460955028</v>
      </c>
      <c r="L54" s="6">
        <f>((G54/(1-G54))^0.5)*2</f>
        <v>0.17924428597928826</v>
      </c>
    </row>
    <row r="55" spans="1:13" ht="15.6" x14ac:dyDescent="0.3">
      <c r="A55" t="s">
        <v>26</v>
      </c>
      <c r="B55" s="6">
        <f>$B$33</f>
        <v>20.400000000000002</v>
      </c>
      <c r="C55">
        <f>$C$33</f>
        <v>16</v>
      </c>
      <c r="D55" s="26">
        <f>$D$33</f>
        <v>1.3166666666666667</v>
      </c>
      <c r="F55" s="6"/>
      <c r="G55" s="6"/>
      <c r="H55" s="6"/>
      <c r="J55" s="17"/>
      <c r="M55" s="6"/>
    </row>
    <row r="57" spans="1:13" x14ac:dyDescent="0.3">
      <c r="A57" t="s">
        <v>43</v>
      </c>
      <c r="B57">
        <f>DEVSQ(D11,D19)*$B$21</f>
        <v>0</v>
      </c>
      <c r="E57" s="27"/>
    </row>
    <row r="58" spans="1:13" ht="15.6" x14ac:dyDescent="0.3">
      <c r="E58" s="28"/>
    </row>
    <row r="59" spans="1:13" ht="15.6" x14ac:dyDescent="0.3">
      <c r="B59" s="34">
        <v>9.8000000000000007</v>
      </c>
      <c r="C59">
        <v>1</v>
      </c>
      <c r="D59">
        <f>B59/C59</f>
        <v>9.8000000000000007</v>
      </c>
      <c r="E59" s="28">
        <f>D59/D60</f>
        <v>7.4430379746835449</v>
      </c>
    </row>
    <row r="60" spans="1:13" ht="15.6" x14ac:dyDescent="0.3">
      <c r="D60" s="26">
        <f>$D$33</f>
        <v>1.3166666666666667</v>
      </c>
    </row>
  </sheetData>
  <mergeCells count="2">
    <mergeCell ref="B1:D1"/>
    <mergeCell ref="B10:D1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InClassExample</vt:lpstr>
      <vt:lpstr>InClassExample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</cp:lastModifiedBy>
  <dcterms:created xsi:type="dcterms:W3CDTF">2015-11-03T01:55:59Z</dcterms:created>
  <dcterms:modified xsi:type="dcterms:W3CDTF">2018-10-07T02:40:41Z</dcterms:modified>
</cp:coreProperties>
</file>