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achel/Box Sync/R Coursework/Class18/"/>
    </mc:Choice>
  </mc:AlternateContent>
  <bookViews>
    <workbookView xWindow="0" yWindow="460" windowWidth="26100" windowHeight="19300" activeTab="4"/>
  </bookViews>
  <sheets>
    <sheet name="One Way's" sheetId="23" r:id="rId1"/>
    <sheet name="TwowayBetweeen" sheetId="24" r:id="rId2"/>
    <sheet name="TwoWayFullwithin" sheetId="14" r:id="rId3"/>
    <sheet name="TwoWayMixed (book)" sheetId="18" state="hidden" r:id="rId4"/>
    <sheet name="TwoWayMixed" sheetId="21" r:id="rId5"/>
    <sheet name="TwoWayMixed (Answer)" sheetId="25" state="hidden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1" l="1"/>
  <c r="E30" i="21"/>
  <c r="E29" i="21"/>
  <c r="E28" i="21"/>
  <c r="E27" i="21"/>
  <c r="E26" i="21"/>
  <c r="E25" i="21"/>
  <c r="D31" i="21"/>
  <c r="D30" i="21"/>
  <c r="D29" i="21"/>
  <c r="D28" i="21"/>
  <c r="D27" i="21"/>
  <c r="D26" i="21"/>
  <c r="D25" i="21"/>
  <c r="H9" i="21"/>
  <c r="J9" i="21"/>
  <c r="K9" i="21"/>
  <c r="L9" i="21"/>
  <c r="G9" i="21"/>
  <c r="H8" i="21"/>
  <c r="J8" i="21"/>
  <c r="K8" i="21"/>
  <c r="L8" i="21"/>
  <c r="G8" i="21"/>
  <c r="J4" i="21"/>
  <c r="K4" i="21"/>
  <c r="L4" i="21"/>
  <c r="J5" i="21"/>
  <c r="K5" i="21"/>
  <c r="L5" i="21"/>
  <c r="J6" i="21"/>
  <c r="K6" i="21"/>
  <c r="L6" i="21"/>
  <c r="J7" i="21"/>
  <c r="K7" i="21"/>
  <c r="L7" i="21"/>
  <c r="K3" i="21"/>
  <c r="L3" i="21"/>
  <c r="J3" i="21"/>
  <c r="H7" i="21"/>
  <c r="H4" i="21"/>
  <c r="H5" i="21"/>
  <c r="H6" i="21"/>
  <c r="H3" i="21"/>
  <c r="G4" i="21"/>
  <c r="G5" i="21"/>
  <c r="G6" i="21"/>
  <c r="G7" i="21"/>
  <c r="G3" i="21"/>
  <c r="D32" i="25"/>
  <c r="D28" i="25"/>
  <c r="E30" i="25"/>
  <c r="E29" i="25"/>
  <c r="E27" i="25"/>
  <c r="E26" i="25"/>
  <c r="D25" i="25"/>
  <c r="B20" i="25"/>
  <c r="D18" i="25"/>
  <c r="C18" i="25"/>
  <c r="B18" i="25"/>
  <c r="D17" i="25"/>
  <c r="C17" i="25"/>
  <c r="B17" i="25"/>
  <c r="E16" i="25"/>
  <c r="E15" i="25"/>
  <c r="E14" i="25"/>
  <c r="E13" i="25"/>
  <c r="E12" i="25"/>
  <c r="D9" i="25"/>
  <c r="C9" i="25"/>
  <c r="B9" i="25"/>
  <c r="D8" i="25"/>
  <c r="C8" i="25"/>
  <c r="B8" i="25"/>
  <c r="L7" i="25"/>
  <c r="K7" i="25"/>
  <c r="J7" i="25"/>
  <c r="H7" i="25"/>
  <c r="G7" i="25"/>
  <c r="E7" i="25"/>
  <c r="L6" i="25"/>
  <c r="K6" i="25"/>
  <c r="J6" i="25"/>
  <c r="H6" i="25"/>
  <c r="G6" i="25"/>
  <c r="E6" i="25"/>
  <c r="L5" i="25"/>
  <c r="K5" i="25"/>
  <c r="J5" i="25"/>
  <c r="H5" i="25"/>
  <c r="G5" i="25"/>
  <c r="E5" i="25"/>
  <c r="L4" i="25"/>
  <c r="K4" i="25"/>
  <c r="J4" i="25"/>
  <c r="H4" i="25"/>
  <c r="G4" i="25"/>
  <c r="E4" i="25"/>
  <c r="L3" i="25"/>
  <c r="L8" i="25"/>
  <c r="K3" i="25"/>
  <c r="K9" i="25"/>
  <c r="J3" i="25"/>
  <c r="J9" i="25"/>
  <c r="H3" i="25"/>
  <c r="H9" i="25"/>
  <c r="G3" i="25"/>
  <c r="G8" i="25"/>
  <c r="E3" i="25"/>
  <c r="D29" i="25"/>
  <c r="K8" i="25"/>
  <c r="E25" i="25"/>
  <c r="F25" i="25"/>
  <c r="J8" i="25"/>
  <c r="L9" i="25"/>
  <c r="E31" i="25"/>
  <c r="E28" i="25"/>
  <c r="F28" i="25"/>
  <c r="G9" i="25"/>
  <c r="H8" i="25"/>
  <c r="D26" i="25"/>
  <c r="B21" i="25"/>
  <c r="E32" i="25"/>
  <c r="E16" i="21"/>
  <c r="E15" i="21"/>
  <c r="E14" i="21"/>
  <c r="E13" i="21"/>
  <c r="E12" i="21"/>
  <c r="E7" i="21"/>
  <c r="E6" i="21"/>
  <c r="E5" i="21"/>
  <c r="E4" i="21"/>
  <c r="E3" i="21"/>
  <c r="F26" i="25"/>
  <c r="G26" i="25"/>
  <c r="H26" i="25"/>
  <c r="D27" i="25"/>
  <c r="F27" i="25"/>
  <c r="D30" i="25"/>
  <c r="I29" i="25"/>
  <c r="F29" i="25"/>
  <c r="D31" i="25"/>
  <c r="F31" i="25"/>
  <c r="D9" i="21"/>
  <c r="D18" i="21"/>
  <c r="C18" i="21"/>
  <c r="B18" i="21"/>
  <c r="C9" i="21"/>
  <c r="B9" i="21"/>
  <c r="D24" i="14"/>
  <c r="H4" i="14"/>
  <c r="H5" i="14"/>
  <c r="H6" i="14"/>
  <c r="H7" i="14"/>
  <c r="H3" i="14"/>
  <c r="B30" i="24"/>
  <c r="G29" i="25"/>
  <c r="H29" i="25"/>
  <c r="F30" i="25"/>
  <c r="G30" i="25"/>
  <c r="H30" i="25"/>
  <c r="I30" i="25"/>
  <c r="I26" i="25"/>
  <c r="D20" i="14"/>
  <c r="C8" i="24"/>
  <c r="D8" i="24"/>
  <c r="B16" i="24"/>
  <c r="B8" i="24"/>
  <c r="C16" i="23"/>
  <c r="D16" i="23"/>
  <c r="B16" i="23"/>
  <c r="C8" i="23"/>
  <c r="D8" i="23"/>
  <c r="B8" i="23"/>
  <c r="B19" i="24"/>
  <c r="C16" i="24"/>
  <c r="D16" i="24"/>
  <c r="N3" i="14"/>
  <c r="J5" i="14"/>
  <c r="J4" i="14"/>
  <c r="J3" i="14"/>
  <c r="E9" i="14"/>
  <c r="B9" i="14"/>
  <c r="C17" i="21"/>
  <c r="D17" i="21"/>
  <c r="B17" i="21"/>
  <c r="C8" i="21"/>
  <c r="D8" i="21"/>
  <c r="B8" i="21"/>
  <c r="B25" i="24"/>
  <c r="B29" i="24"/>
  <c r="B20" i="24"/>
  <c r="B17" i="24"/>
  <c r="C30" i="24"/>
  <c r="C29" i="24"/>
  <c r="C27" i="24"/>
  <c r="C26" i="24"/>
  <c r="C28" i="24"/>
  <c r="E16" i="24"/>
  <c r="E8" i="24"/>
  <c r="D17" i="24"/>
  <c r="F27" i="23"/>
  <c r="G7" i="23"/>
  <c r="B27" i="24"/>
  <c r="C17" i="24"/>
  <c r="C25" i="24"/>
  <c r="B26" i="24"/>
  <c r="B28" i="24"/>
  <c r="D29" i="24"/>
  <c r="D27" i="24"/>
  <c r="D25" i="24"/>
  <c r="D26" i="24"/>
  <c r="G27" i="24"/>
  <c r="D28" i="24"/>
  <c r="E28" i="24"/>
  <c r="F28" i="24"/>
  <c r="G28" i="24"/>
  <c r="G26" i="24"/>
  <c r="G25" i="24"/>
  <c r="E25" i="24"/>
  <c r="F25" i="24"/>
  <c r="E27" i="24"/>
  <c r="F27" i="24"/>
  <c r="E26" i="24"/>
  <c r="F26" i="24"/>
  <c r="F20" i="23"/>
  <c r="B19" i="23"/>
  <c r="B20" i="23"/>
  <c r="E15" i="23"/>
  <c r="E14" i="23"/>
  <c r="E13" i="23"/>
  <c r="E12" i="23"/>
  <c r="E11" i="23"/>
  <c r="L7" i="23"/>
  <c r="K7" i="23"/>
  <c r="J7" i="23"/>
  <c r="H7" i="23"/>
  <c r="E7" i="23"/>
  <c r="L6" i="23"/>
  <c r="K6" i="23"/>
  <c r="J6" i="23"/>
  <c r="M6" i="23"/>
  <c r="H6" i="23"/>
  <c r="G6" i="23"/>
  <c r="E6" i="23"/>
  <c r="L5" i="23"/>
  <c r="K5" i="23"/>
  <c r="J5" i="23"/>
  <c r="H5" i="23"/>
  <c r="G5" i="23"/>
  <c r="E5" i="23"/>
  <c r="L4" i="23"/>
  <c r="K4" i="23"/>
  <c r="J4" i="23"/>
  <c r="H4" i="23"/>
  <c r="G4" i="23"/>
  <c r="E4" i="23"/>
  <c r="L3" i="23"/>
  <c r="K3" i="23"/>
  <c r="J3" i="23"/>
  <c r="H3" i="23"/>
  <c r="G3" i="23"/>
  <c r="E3" i="23"/>
  <c r="B20" i="21"/>
  <c r="E3" i="18"/>
  <c r="G3" i="18"/>
  <c r="L6" i="18"/>
  <c r="L5" i="18"/>
  <c r="L4" i="18"/>
  <c r="L3" i="18"/>
  <c r="K6" i="18"/>
  <c r="K5" i="18"/>
  <c r="K4" i="18"/>
  <c r="K3" i="18"/>
  <c r="J6" i="18"/>
  <c r="J5" i="18"/>
  <c r="J4" i="18"/>
  <c r="J3" i="18"/>
  <c r="H6" i="18"/>
  <c r="H5" i="18"/>
  <c r="H4" i="18"/>
  <c r="H3" i="18"/>
  <c r="G6" i="18"/>
  <c r="G5" i="18"/>
  <c r="G4" i="18"/>
  <c r="B8" i="18"/>
  <c r="K8" i="23"/>
  <c r="K8" i="18"/>
  <c r="M4" i="23"/>
  <c r="H8" i="23"/>
  <c r="M7" i="23"/>
  <c r="H9" i="23"/>
  <c r="M3" i="23"/>
  <c r="E31" i="23"/>
  <c r="J8" i="23"/>
  <c r="B27" i="23"/>
  <c r="F21" i="23"/>
  <c r="F22" i="23"/>
  <c r="J9" i="23"/>
  <c r="L8" i="23"/>
  <c r="K9" i="23"/>
  <c r="E22" i="23"/>
  <c r="G8" i="23"/>
  <c r="E20" i="23"/>
  <c r="L9" i="23"/>
  <c r="B21" i="21"/>
  <c r="M5" i="23"/>
  <c r="G9" i="23"/>
  <c r="E21" i="23"/>
  <c r="F25" i="21"/>
  <c r="L8" i="18"/>
  <c r="H8" i="18"/>
  <c r="J8" i="18"/>
  <c r="I29" i="21"/>
  <c r="I30" i="21"/>
  <c r="G20" i="23"/>
  <c r="J20" i="23"/>
  <c r="E29" i="23"/>
  <c r="E28" i="23"/>
  <c r="B28" i="23"/>
  <c r="F28" i="23"/>
  <c r="E27" i="23"/>
  <c r="F29" i="23"/>
  <c r="F30" i="23"/>
  <c r="G21" i="23"/>
  <c r="F29" i="21"/>
  <c r="F26" i="21"/>
  <c r="I26" i="21"/>
  <c r="F27" i="21"/>
  <c r="G26" i="21"/>
  <c r="H26" i="21"/>
  <c r="E30" i="23"/>
  <c r="G30" i="23"/>
  <c r="G28" i="23"/>
  <c r="G29" i="23"/>
  <c r="G27" i="23"/>
  <c r="H27" i="23"/>
  <c r="I27" i="23"/>
  <c r="J27" i="23"/>
  <c r="K27" i="23"/>
  <c r="H20" i="23"/>
  <c r="I20" i="23"/>
  <c r="F30" i="21"/>
  <c r="C16" i="18"/>
  <c r="D16" i="18"/>
  <c r="B16" i="18"/>
  <c r="E24" i="18"/>
  <c r="E29" i="18"/>
  <c r="E28" i="18"/>
  <c r="E27" i="18"/>
  <c r="B18" i="18"/>
  <c r="E4" i="18"/>
  <c r="E5" i="18"/>
  <c r="E6" i="18"/>
  <c r="E11" i="18"/>
  <c r="E12" i="18"/>
  <c r="E13" i="18"/>
  <c r="E14" i="18"/>
  <c r="C8" i="18"/>
  <c r="D8" i="18"/>
  <c r="B19" i="18"/>
  <c r="E26" i="18"/>
  <c r="G8" i="18"/>
  <c r="D24" i="18"/>
  <c r="E23" i="18"/>
  <c r="E25" i="18"/>
  <c r="D23" i="18"/>
  <c r="D30" i="18"/>
  <c r="D26" i="18"/>
  <c r="D25" i="18"/>
  <c r="D27" i="18"/>
  <c r="D28" i="18"/>
  <c r="E30" i="18"/>
  <c r="F23" i="18"/>
  <c r="F26" i="18"/>
  <c r="D29" i="18"/>
  <c r="E17" i="14"/>
  <c r="E16" i="14"/>
  <c r="B11" i="14"/>
  <c r="G9" i="14"/>
  <c r="F9" i="14"/>
  <c r="D9" i="14"/>
  <c r="C9" i="14"/>
  <c r="O7" i="14"/>
  <c r="N7" i="14"/>
  <c r="L7" i="14"/>
  <c r="K7" i="14"/>
  <c r="J7" i="14"/>
  <c r="O6" i="14"/>
  <c r="N6" i="14"/>
  <c r="L6" i="14"/>
  <c r="K6" i="14"/>
  <c r="J6" i="14"/>
  <c r="O5" i="14"/>
  <c r="N5" i="14"/>
  <c r="L5" i="14"/>
  <c r="K5" i="14"/>
  <c r="O4" i="14"/>
  <c r="N4" i="14"/>
  <c r="N9" i="14"/>
  <c r="L4" i="14"/>
  <c r="K4" i="14"/>
  <c r="O3" i="14"/>
  <c r="L3" i="14"/>
  <c r="K3" i="14"/>
  <c r="E20" i="14"/>
  <c r="E23" i="14"/>
  <c r="E22" i="14"/>
  <c r="F20" i="14"/>
  <c r="E21" i="14"/>
  <c r="E19" i="14"/>
  <c r="O9" i="14"/>
  <c r="D17" i="14"/>
  <c r="J9" i="14"/>
  <c r="K9" i="14"/>
  <c r="L9" i="14"/>
  <c r="D16" i="14"/>
  <c r="E18" i="14"/>
  <c r="D22" i="14"/>
  <c r="I17" i="14"/>
  <c r="K17" i="14"/>
  <c r="K16" i="14"/>
  <c r="D21" i="14"/>
  <c r="I16" i="14"/>
  <c r="D18" i="14"/>
  <c r="E24" i="14"/>
  <c r="F17" i="14"/>
  <c r="K18" i="14"/>
  <c r="F22" i="14"/>
  <c r="G17" i="14"/>
  <c r="H17" i="14"/>
  <c r="F16" i="14"/>
  <c r="F21" i="14"/>
  <c r="D23" i="14"/>
  <c r="I18" i="14"/>
  <c r="F18" i="14"/>
  <c r="G16" i="14"/>
  <c r="H16" i="14"/>
  <c r="D19" i="14"/>
  <c r="F19" i="14"/>
  <c r="F23" i="14"/>
  <c r="G18" i="14"/>
  <c r="H18" i="14"/>
  <c r="J17" i="14"/>
  <c r="J16" i="14"/>
  <c r="J18" i="14"/>
  <c r="F27" i="18"/>
  <c r="I24" i="18"/>
  <c r="F24" i="18"/>
  <c r="F25" i="18"/>
  <c r="G24" i="18"/>
  <c r="H24" i="18"/>
  <c r="F28" i="18"/>
  <c r="F29" i="18"/>
  <c r="G27" i="18"/>
  <c r="H27" i="18"/>
  <c r="J24" i="18"/>
  <c r="G28" i="18"/>
  <c r="H28" i="18"/>
  <c r="F28" i="21"/>
  <c r="F31" i="21"/>
  <c r="G29" i="21"/>
  <c r="H29" i="21"/>
  <c r="G30" i="21"/>
  <c r="H30" i="21"/>
</calcChain>
</file>

<file path=xl/sharedStrings.xml><?xml version="1.0" encoding="utf-8"?>
<sst xmlns="http://schemas.openxmlformats.org/spreadsheetml/2006/main" count="237" uniqueCount="67">
  <si>
    <t>SS</t>
  </si>
  <si>
    <t>Sub</t>
  </si>
  <si>
    <t>Total</t>
  </si>
  <si>
    <t>DF</t>
  </si>
  <si>
    <t>MS</t>
  </si>
  <si>
    <t>Row Means</t>
  </si>
  <si>
    <t>N</t>
  </si>
  <si>
    <t>n</t>
  </si>
  <si>
    <t>Block Means</t>
  </si>
  <si>
    <t>Means of Factor 1</t>
  </si>
  <si>
    <t>Col Means</t>
  </si>
  <si>
    <t>Means of Factor 2</t>
  </si>
  <si>
    <t>c2</t>
  </si>
  <si>
    <t>c1</t>
  </si>
  <si>
    <t>RM1</t>
  </si>
  <si>
    <t>RM2</t>
  </si>
  <si>
    <t>RM1x2</t>
  </si>
  <si>
    <t>Inter1</t>
  </si>
  <si>
    <t>Inter2</t>
  </si>
  <si>
    <t>F</t>
  </si>
  <si>
    <t>pvalue</t>
  </si>
  <si>
    <t>Within</t>
  </si>
  <si>
    <t>ng2</t>
  </si>
  <si>
    <t>np2</t>
  </si>
  <si>
    <t>Inter1x2</t>
  </si>
  <si>
    <t>GxRM</t>
  </si>
  <si>
    <t>Subject</t>
  </si>
  <si>
    <t>c</t>
  </si>
  <si>
    <t>k</t>
  </si>
  <si>
    <t>Between-S</t>
  </si>
  <si>
    <t>Within-S</t>
  </si>
  <si>
    <t>Within (RM)</t>
  </si>
  <si>
    <t>Group</t>
  </si>
  <si>
    <t>Residual (SxRM)</t>
  </si>
  <si>
    <t>Before</t>
  </si>
  <si>
    <t>After</t>
  </si>
  <si>
    <t>Follow-up</t>
  </si>
  <si>
    <t>Phobia</t>
  </si>
  <si>
    <t>Control</t>
  </si>
  <si>
    <t>Error</t>
  </si>
  <si>
    <t>Time</t>
  </si>
  <si>
    <t>Means of Factor 1 (Between)</t>
  </si>
  <si>
    <t>Means of Factor 2 (Within)</t>
  </si>
  <si>
    <t>W [Within-Groups]</t>
  </si>
  <si>
    <t>Means</t>
  </si>
  <si>
    <t>Time1</t>
  </si>
  <si>
    <t>Time2</t>
  </si>
  <si>
    <t>Time3</t>
  </si>
  <si>
    <t>Depressed People</t>
  </si>
  <si>
    <t>Clincial</t>
  </si>
  <si>
    <t>Kc</t>
  </si>
  <si>
    <t>Kr</t>
  </si>
  <si>
    <t>2-way</t>
  </si>
  <si>
    <t>n2</t>
  </si>
  <si>
    <t>Between-T</t>
  </si>
  <si>
    <t>K</t>
  </si>
  <si>
    <t>p</t>
  </si>
  <si>
    <t>eta</t>
  </si>
  <si>
    <t>BTW</t>
  </si>
  <si>
    <t>WTH</t>
  </si>
  <si>
    <t xml:space="preserve">One Way Between </t>
  </si>
  <si>
    <t xml:space="preserve">One Way RM </t>
  </si>
  <si>
    <t>Cell Means</t>
  </si>
  <si>
    <t>Clinical</t>
  </si>
  <si>
    <t>Time X Clinical</t>
  </si>
  <si>
    <t>Row Sums</t>
  </si>
  <si>
    <t>n2 [per book]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</si>
</sst>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ill="1"/>
    <xf numFmtId="0" fontId="1" fillId="4" borderId="0" xfId="0" applyFont="1" applyFill="1"/>
    <xf numFmtId="0" fontId="1" fillId="0" borderId="0" xfId="0" applyFont="1" applyFill="1"/>
    <xf numFmtId="0" fontId="3" fillId="4" borderId="0" xfId="0" applyFont="1" applyFill="1"/>
    <xf numFmtId="0" fontId="2" fillId="4" borderId="0" xfId="0" applyFont="1" applyFill="1"/>
    <xf numFmtId="2" fontId="3" fillId="4" borderId="0" xfId="0" applyNumberFormat="1" applyFont="1" applyFill="1"/>
    <xf numFmtId="1" fontId="3" fillId="4" borderId="0" xfId="0" applyNumberFormat="1" applyFont="1" applyFill="1"/>
    <xf numFmtId="164" fontId="3" fillId="4" borderId="0" xfId="0" applyNumberFormat="1" applyFont="1" applyFill="1"/>
    <xf numFmtId="0" fontId="3" fillId="5" borderId="0" xfId="0" applyFont="1" applyFill="1"/>
    <xf numFmtId="2" fontId="3" fillId="5" borderId="0" xfId="0" applyNumberFormat="1" applyFont="1" applyFill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4" fillId="6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31" sqref="F31"/>
    </sheetView>
  </sheetViews>
  <sheetFormatPr baseColWidth="10" defaultColWidth="8.83203125" defaultRowHeight="15" x14ac:dyDescent="0.2"/>
  <sheetData>
    <row r="1" spans="1:13" x14ac:dyDescent="0.2">
      <c r="B1" t="s">
        <v>48</v>
      </c>
      <c r="G1" t="s">
        <v>41</v>
      </c>
      <c r="J1" t="s">
        <v>42</v>
      </c>
    </row>
    <row r="2" spans="1:13" x14ac:dyDescent="0.2">
      <c r="B2" t="s">
        <v>45</v>
      </c>
      <c r="C2" t="s">
        <v>46</v>
      </c>
      <c r="D2" t="s">
        <v>47</v>
      </c>
      <c r="E2" s="2" t="s">
        <v>5</v>
      </c>
      <c r="G2" t="s">
        <v>48</v>
      </c>
      <c r="H2" t="s">
        <v>38</v>
      </c>
      <c r="J2" t="s">
        <v>45</v>
      </c>
      <c r="K2" t="s">
        <v>46</v>
      </c>
      <c r="L2" t="s">
        <v>47</v>
      </c>
      <c r="M2" t="s">
        <v>65</v>
      </c>
    </row>
    <row r="3" spans="1:13" x14ac:dyDescent="0.2">
      <c r="B3">
        <v>10</v>
      </c>
      <c r="C3">
        <v>12</v>
      </c>
      <c r="D3">
        <v>8</v>
      </c>
      <c r="E3" s="2">
        <f>AVERAGE(B3:D3)</f>
        <v>10</v>
      </c>
      <c r="F3" s="3"/>
      <c r="G3" s="3">
        <f>AVERAGE(B3:D3)</f>
        <v>10</v>
      </c>
      <c r="H3" s="3">
        <f>AVERAGE(B11:D11)</f>
        <v>11.333333333333334</v>
      </c>
      <c r="I3" s="3"/>
      <c r="J3" s="3">
        <f t="shared" ref="J3:L7" si="0">AVERAGE(B3,B11)</f>
        <v>8.5</v>
      </c>
      <c r="K3" s="3">
        <f t="shared" si="0"/>
        <v>13</v>
      </c>
      <c r="L3" s="3">
        <f t="shared" si="0"/>
        <v>10.5</v>
      </c>
      <c r="M3">
        <f>SUM(J3:L3)</f>
        <v>32</v>
      </c>
    </row>
    <row r="4" spans="1:13" x14ac:dyDescent="0.2">
      <c r="B4">
        <v>7</v>
      </c>
      <c r="C4">
        <v>9</v>
      </c>
      <c r="D4">
        <v>4</v>
      </c>
      <c r="E4" s="2">
        <f t="shared" ref="E4:E15" si="1">AVERAGE(B4:D4)</f>
        <v>6.666666666666667</v>
      </c>
      <c r="F4" s="3"/>
      <c r="G4" s="3">
        <f>AVERAGE(B4:D4)</f>
        <v>6.666666666666667</v>
      </c>
      <c r="H4" s="3">
        <f>AVERAGE(B12:D12)</f>
        <v>8.6666666666666661</v>
      </c>
      <c r="I4" s="3"/>
      <c r="J4" s="3">
        <f t="shared" si="0"/>
        <v>6</v>
      </c>
      <c r="K4" s="3">
        <f t="shared" si="0"/>
        <v>9.5</v>
      </c>
      <c r="L4" s="3">
        <f t="shared" si="0"/>
        <v>7.5</v>
      </c>
      <c r="M4">
        <f t="shared" ref="M4:M7" si="2">SUM(J4:L4)</f>
        <v>23</v>
      </c>
    </row>
    <row r="5" spans="1:13" x14ac:dyDescent="0.2">
      <c r="B5">
        <v>13</v>
      </c>
      <c r="C5">
        <v>15</v>
      </c>
      <c r="D5">
        <v>9</v>
      </c>
      <c r="E5" s="2">
        <f t="shared" si="1"/>
        <v>12.333333333333334</v>
      </c>
      <c r="F5" s="3"/>
      <c r="G5" s="3">
        <f>AVERAGE(B5:D5)</f>
        <v>12.333333333333334</v>
      </c>
      <c r="H5" s="3">
        <f>AVERAGE(B13:D13)</f>
        <v>13.666666666666666</v>
      </c>
      <c r="I5" s="3"/>
      <c r="J5" s="3">
        <f t="shared" si="0"/>
        <v>11.5</v>
      </c>
      <c r="K5" s="3">
        <f t="shared" si="0"/>
        <v>16.5</v>
      </c>
      <c r="L5" s="3">
        <f t="shared" si="0"/>
        <v>11</v>
      </c>
      <c r="M5">
        <f t="shared" si="2"/>
        <v>39</v>
      </c>
    </row>
    <row r="6" spans="1:13" x14ac:dyDescent="0.2">
      <c r="B6">
        <v>18</v>
      </c>
      <c r="C6">
        <v>12</v>
      </c>
      <c r="D6">
        <v>6</v>
      </c>
      <c r="E6" s="2">
        <f t="shared" si="1"/>
        <v>12</v>
      </c>
      <c r="F6" s="3"/>
      <c r="G6" s="3">
        <f>AVERAGE(B6:D6)</f>
        <v>12</v>
      </c>
      <c r="H6" s="3">
        <f>AVERAGE(B14:D14)</f>
        <v>12</v>
      </c>
      <c r="I6" s="3"/>
      <c r="J6" s="3">
        <f t="shared" si="0"/>
        <v>16</v>
      </c>
      <c r="K6" s="3">
        <f t="shared" si="0"/>
        <v>12.5</v>
      </c>
      <c r="L6" s="3">
        <f t="shared" si="0"/>
        <v>7.5</v>
      </c>
      <c r="M6">
        <f t="shared" si="2"/>
        <v>36</v>
      </c>
    </row>
    <row r="7" spans="1:13" x14ac:dyDescent="0.2">
      <c r="B7">
        <v>6</v>
      </c>
      <c r="C7">
        <v>8</v>
      </c>
      <c r="D7">
        <v>3</v>
      </c>
      <c r="E7" s="2">
        <f t="shared" si="1"/>
        <v>5.666666666666667</v>
      </c>
      <c r="F7" s="3"/>
      <c r="G7" s="3">
        <f>AVERAGE(B7:D7)</f>
        <v>5.666666666666667</v>
      </c>
      <c r="H7" s="3">
        <f>AVERAGE(B15:D15)</f>
        <v>7.666666666666667</v>
      </c>
      <c r="I7" s="3"/>
      <c r="J7" s="3">
        <f t="shared" si="0"/>
        <v>5.5</v>
      </c>
      <c r="K7" s="3">
        <f t="shared" si="0"/>
        <v>9.5</v>
      </c>
      <c r="L7" s="3">
        <f t="shared" si="0"/>
        <v>5</v>
      </c>
      <c r="M7">
        <f t="shared" si="2"/>
        <v>20</v>
      </c>
    </row>
    <row r="8" spans="1:13" x14ac:dyDescent="0.2">
      <c r="A8" s="2" t="s">
        <v>10</v>
      </c>
      <c r="B8" s="2">
        <f>AVERAGE(B3:B7)</f>
        <v>10.8</v>
      </c>
      <c r="C8" s="2">
        <f t="shared" ref="C8:D8" si="3">AVERAGE(C3:C7)</f>
        <v>11.2</v>
      </c>
      <c r="D8" s="2">
        <f t="shared" si="3"/>
        <v>6</v>
      </c>
      <c r="E8" s="2"/>
      <c r="F8" s="3" t="s">
        <v>44</v>
      </c>
      <c r="G8" s="2">
        <f>AVERAGE(G3:G7)</f>
        <v>9.3333333333333321</v>
      </c>
      <c r="H8" s="2">
        <f t="shared" ref="H8:L8" si="4">AVERAGE(H3:H7)</f>
        <v>10.666666666666666</v>
      </c>
      <c r="I8" s="2"/>
      <c r="J8" s="2">
        <f t="shared" si="4"/>
        <v>9.5</v>
      </c>
      <c r="K8" s="2">
        <f t="shared" si="4"/>
        <v>12.2</v>
      </c>
      <c r="L8" s="2">
        <f t="shared" si="4"/>
        <v>8.3000000000000007</v>
      </c>
    </row>
    <row r="9" spans="1:13" x14ac:dyDescent="0.2">
      <c r="A9" s="11"/>
      <c r="B9" s="3" t="s">
        <v>38</v>
      </c>
      <c r="C9" s="11"/>
      <c r="D9" s="11"/>
      <c r="E9" s="2"/>
      <c r="F9" s="3" t="s">
        <v>0</v>
      </c>
      <c r="G9" s="10">
        <f>_xlfn.VAR.P(G3:G7)*$B$19</f>
        <v>37.111111111111128</v>
      </c>
      <c r="H9" s="10">
        <f>_xlfn.VAR.P(H3:H7)*$B$19</f>
        <v>24.222222222222353</v>
      </c>
      <c r="I9" s="10"/>
      <c r="J9" s="10">
        <f t="shared" ref="J9:L9" si="5">_xlfn.VAR.P(J3:J7)*$B$19</f>
        <v>75.5</v>
      </c>
      <c r="K9" s="10">
        <f t="shared" si="5"/>
        <v>33.799999999999997</v>
      </c>
      <c r="L9" s="10">
        <f t="shared" si="5"/>
        <v>24.3</v>
      </c>
    </row>
    <row r="10" spans="1:13" x14ac:dyDescent="0.2">
      <c r="B10" t="s">
        <v>45</v>
      </c>
      <c r="C10" t="s">
        <v>46</v>
      </c>
      <c r="D10" t="s">
        <v>47</v>
      </c>
      <c r="E10" s="2"/>
      <c r="F10" s="3"/>
      <c r="G10" s="3"/>
      <c r="H10" s="3"/>
      <c r="I10" s="3"/>
      <c r="J10" s="3"/>
      <c r="K10" s="3"/>
      <c r="L10" s="3"/>
    </row>
    <row r="11" spans="1:13" x14ac:dyDescent="0.2">
      <c r="B11" s="1">
        <v>7</v>
      </c>
      <c r="C11" s="1">
        <v>14</v>
      </c>
      <c r="D11" s="1">
        <v>13</v>
      </c>
      <c r="E11" s="2">
        <f t="shared" si="1"/>
        <v>11.333333333333334</v>
      </c>
      <c r="F11" s="3"/>
      <c r="G11" s="3"/>
      <c r="H11" s="3"/>
      <c r="I11" s="3"/>
      <c r="J11" s="3"/>
      <c r="K11" s="3"/>
      <c r="L11" s="3"/>
    </row>
    <row r="12" spans="1:13" x14ac:dyDescent="0.2">
      <c r="B12" s="1">
        <v>5</v>
      </c>
      <c r="C12" s="1">
        <v>10</v>
      </c>
      <c r="D12" s="1">
        <v>11</v>
      </c>
      <c r="E12" s="2">
        <f t="shared" si="1"/>
        <v>8.6666666666666661</v>
      </c>
      <c r="F12" s="3"/>
      <c r="G12" s="3"/>
      <c r="H12" s="3"/>
      <c r="I12" s="3"/>
      <c r="J12" s="3"/>
      <c r="K12" s="3"/>
      <c r="L12" s="3"/>
    </row>
    <row r="13" spans="1:13" x14ac:dyDescent="0.2">
      <c r="B13" s="1">
        <v>10</v>
      </c>
      <c r="C13" s="1">
        <v>18</v>
      </c>
      <c r="D13" s="1">
        <v>13</v>
      </c>
      <c r="E13" s="2">
        <f t="shared" si="1"/>
        <v>13.666666666666666</v>
      </c>
      <c r="F13" s="3"/>
      <c r="G13" s="3"/>
      <c r="H13" s="3"/>
      <c r="I13" s="3"/>
      <c r="J13" s="3"/>
      <c r="K13" s="3"/>
      <c r="L13" s="3"/>
    </row>
    <row r="14" spans="1:13" x14ac:dyDescent="0.2">
      <c r="B14" s="1">
        <v>14</v>
      </c>
      <c r="C14" s="1">
        <v>13</v>
      </c>
      <c r="D14" s="1">
        <v>9</v>
      </c>
      <c r="E14" s="2">
        <f t="shared" si="1"/>
        <v>12</v>
      </c>
      <c r="F14" s="3"/>
      <c r="G14" s="3"/>
      <c r="H14" s="3"/>
      <c r="I14" s="3"/>
      <c r="J14" s="3"/>
      <c r="K14" s="3"/>
      <c r="L14" s="3"/>
    </row>
    <row r="15" spans="1:13" x14ac:dyDescent="0.2">
      <c r="B15" s="1">
        <v>5</v>
      </c>
      <c r="C15" s="1">
        <v>11</v>
      </c>
      <c r="D15" s="1">
        <v>7</v>
      </c>
      <c r="E15" s="2">
        <f t="shared" si="1"/>
        <v>7.666666666666667</v>
      </c>
      <c r="F15" s="3"/>
      <c r="G15" s="3"/>
      <c r="H15" s="3"/>
      <c r="I15" s="3"/>
      <c r="J15" s="3"/>
      <c r="K15" s="3"/>
      <c r="L15" s="3"/>
    </row>
    <row r="16" spans="1:13" x14ac:dyDescent="0.2">
      <c r="A16" s="2" t="s">
        <v>10</v>
      </c>
      <c r="B16" s="2">
        <f>AVERAGE(B11:B15)</f>
        <v>8.1999999999999993</v>
      </c>
      <c r="C16" s="2">
        <f t="shared" ref="C16:D16" si="6">AVERAGE(C11:C15)</f>
        <v>13.2</v>
      </c>
      <c r="D16" s="2">
        <f t="shared" si="6"/>
        <v>10.6</v>
      </c>
      <c r="E16" s="2"/>
      <c r="F16" s="2"/>
      <c r="G16" s="2"/>
      <c r="H16" s="2"/>
      <c r="I16" s="2"/>
      <c r="J16" s="2"/>
      <c r="K16" s="2"/>
      <c r="L16" s="2"/>
    </row>
    <row r="18" spans="1:11" x14ac:dyDescent="0.2">
      <c r="A18" s="12"/>
      <c r="B18" s="12"/>
      <c r="C18" s="12"/>
      <c r="D18" s="13" t="s">
        <v>60</v>
      </c>
      <c r="E18" s="12"/>
      <c r="F18" s="12"/>
      <c r="G18" s="12"/>
      <c r="H18" s="12"/>
      <c r="I18" s="12"/>
      <c r="J18" s="12"/>
      <c r="K18" s="12"/>
    </row>
    <row r="19" spans="1:11" x14ac:dyDescent="0.2">
      <c r="A19" s="12" t="s">
        <v>7</v>
      </c>
      <c r="B19" s="12">
        <f>COUNT(B3:B7)</f>
        <v>5</v>
      </c>
      <c r="C19" s="12"/>
      <c r="D19" s="12"/>
      <c r="E19" s="13" t="s">
        <v>0</v>
      </c>
      <c r="F19" s="13" t="s">
        <v>3</v>
      </c>
      <c r="G19" s="13" t="s">
        <v>4</v>
      </c>
      <c r="H19" s="13" t="s">
        <v>19</v>
      </c>
      <c r="I19" s="13" t="s">
        <v>56</v>
      </c>
      <c r="J19" s="13" t="s">
        <v>57</v>
      </c>
      <c r="K19" s="12"/>
    </row>
    <row r="20" spans="1:11" x14ac:dyDescent="0.2">
      <c r="A20" s="12" t="s">
        <v>6</v>
      </c>
      <c r="B20" s="12">
        <f>B19*B21</f>
        <v>10</v>
      </c>
      <c r="C20" s="12"/>
      <c r="D20" s="12" t="s">
        <v>58</v>
      </c>
      <c r="E20" s="14">
        <f>DEVSQ(G8:H8)*B19</f>
        <v>4.4444444444444482</v>
      </c>
      <c r="F20" s="15">
        <f>B21-1</f>
        <v>1</v>
      </c>
      <c r="G20" s="14">
        <f>E20/F20</f>
        <v>4.4444444444444482</v>
      </c>
      <c r="H20" s="14">
        <f>G20/G21</f>
        <v>0.57971014492753525</v>
      </c>
      <c r="I20" s="12">
        <f>_xlfn.F.DIST.RT(H20,F20,F21)</f>
        <v>0.46827378171091383</v>
      </c>
      <c r="J20" s="16">
        <f>E20/E22</f>
        <v>6.7567567567567613E-2</v>
      </c>
      <c r="K20" s="12"/>
    </row>
    <row r="21" spans="1:11" x14ac:dyDescent="0.2">
      <c r="A21" s="12" t="s">
        <v>55</v>
      </c>
      <c r="B21" s="12">
        <v>2</v>
      </c>
      <c r="C21" s="12"/>
      <c r="D21" s="12" t="s">
        <v>59</v>
      </c>
      <c r="E21" s="14">
        <f>SUM(G9:H9)</f>
        <v>61.333333333333485</v>
      </c>
      <c r="F21" s="15">
        <f>B20-B21</f>
        <v>8</v>
      </c>
      <c r="G21" s="14">
        <f>E21/F21</f>
        <v>7.6666666666666856</v>
      </c>
      <c r="H21" s="14"/>
      <c r="I21" s="12"/>
      <c r="J21" s="12"/>
      <c r="K21" s="12"/>
    </row>
    <row r="22" spans="1:11" x14ac:dyDescent="0.2">
      <c r="A22" s="12"/>
      <c r="B22" s="12"/>
      <c r="C22" s="12"/>
      <c r="D22" s="12" t="s">
        <v>2</v>
      </c>
      <c r="E22" s="14">
        <f>DEVSQ(G3:H7)</f>
        <v>65.777777777777786</v>
      </c>
      <c r="F22" s="15">
        <f>B20-1</f>
        <v>9</v>
      </c>
      <c r="G22" s="14"/>
      <c r="H22" s="14"/>
      <c r="I22" s="12"/>
      <c r="J22" s="12"/>
      <c r="K22" s="12"/>
    </row>
    <row r="23" spans="1:11" x14ac:dyDescent="0.2">
      <c r="A23" s="12"/>
      <c r="B23" s="12"/>
      <c r="C23" s="12"/>
      <c r="D23" s="12"/>
      <c r="E23" s="12"/>
      <c r="F23" s="12"/>
      <c r="G23" s="12"/>
      <c r="H23" s="13"/>
      <c r="I23" s="12"/>
      <c r="J23" s="12"/>
      <c r="K23" s="12"/>
    </row>
    <row r="24" spans="1:11" x14ac:dyDescent="0.2">
      <c r="A24" s="12"/>
      <c r="B24" s="12"/>
      <c r="C24" s="12"/>
      <c r="D24" s="12"/>
      <c r="E24" s="12"/>
      <c r="F24" s="12"/>
      <c r="G24" s="12"/>
      <c r="H24" s="16"/>
      <c r="I24" s="12"/>
      <c r="J24" s="12"/>
      <c r="K24" s="12"/>
    </row>
    <row r="25" spans="1:11" x14ac:dyDescent="0.2">
      <c r="A25" s="17"/>
      <c r="B25" s="17"/>
      <c r="C25" s="17"/>
      <c r="D25" s="17" t="s">
        <v>61</v>
      </c>
      <c r="E25" s="18"/>
      <c r="F25" s="17"/>
      <c r="G25" s="18"/>
      <c r="H25" s="18"/>
      <c r="I25" s="18"/>
      <c r="J25" s="17"/>
      <c r="K25" s="17"/>
    </row>
    <row r="26" spans="1:11" x14ac:dyDescent="0.2">
      <c r="A26" s="17"/>
      <c r="B26" s="17"/>
      <c r="C26" s="17"/>
      <c r="D26" s="17"/>
      <c r="E26" s="17" t="s">
        <v>0</v>
      </c>
      <c r="F26" s="17" t="s">
        <v>3</v>
      </c>
      <c r="G26" s="17" t="s">
        <v>4</v>
      </c>
      <c r="H26" s="17" t="s">
        <v>19</v>
      </c>
      <c r="I26" s="17" t="s">
        <v>20</v>
      </c>
      <c r="J26" s="17" t="s">
        <v>23</v>
      </c>
      <c r="K26" s="17" t="s">
        <v>22</v>
      </c>
    </row>
    <row r="27" spans="1:11" x14ac:dyDescent="0.2">
      <c r="A27" s="17" t="s">
        <v>7</v>
      </c>
      <c r="B27" s="17">
        <f>COUNT(J3:J7)</f>
        <v>5</v>
      </c>
      <c r="C27" s="17"/>
      <c r="D27" s="17" t="s">
        <v>14</v>
      </c>
      <c r="E27" s="18">
        <f>DEVSQ(J8:L8)*$B$27</f>
        <v>39.899999999999977</v>
      </c>
      <c r="F27" s="17">
        <f>B29-1</f>
        <v>2</v>
      </c>
      <c r="G27" s="18">
        <f>E27/F27</f>
        <v>19.949999999999989</v>
      </c>
      <c r="H27" s="18">
        <f>G27/G30</f>
        <v>3.6605504587155946</v>
      </c>
      <c r="I27" s="18">
        <f>FDIST(H27,F27,F30)</f>
        <v>7.433614840356137E-2</v>
      </c>
      <c r="J27" s="18">
        <f>E27/(E27+E30)</f>
        <v>0.47784431137724542</v>
      </c>
      <c r="K27" s="18">
        <f>E27/(E29+E30+E27*1)</f>
        <v>0.22997118155619586</v>
      </c>
    </row>
    <row r="28" spans="1:11" x14ac:dyDescent="0.2">
      <c r="A28" s="17" t="s">
        <v>6</v>
      </c>
      <c r="B28" s="17">
        <f>B27*B29</f>
        <v>15</v>
      </c>
      <c r="C28" s="17"/>
      <c r="D28" s="17" t="s">
        <v>21</v>
      </c>
      <c r="E28" s="18">
        <f>SUM(J9:L9)</f>
        <v>133.6</v>
      </c>
      <c r="F28" s="17">
        <f>B28-B29</f>
        <v>12</v>
      </c>
      <c r="G28" s="18">
        <f>E28/F28</f>
        <v>11.133333333333333</v>
      </c>
      <c r="H28" s="18"/>
      <c r="I28" s="18"/>
      <c r="J28" s="18"/>
      <c r="K28" s="18"/>
    </row>
    <row r="29" spans="1:11" x14ac:dyDescent="0.2">
      <c r="A29" s="17" t="s">
        <v>27</v>
      </c>
      <c r="B29" s="17">
        <v>3</v>
      </c>
      <c r="C29" s="17"/>
      <c r="D29" s="17" t="s">
        <v>1</v>
      </c>
      <c r="E29" s="18">
        <f>DEVSQ(M3:M7)*(1/$B$29)</f>
        <v>90</v>
      </c>
      <c r="F29" s="17">
        <f>B27-1</f>
        <v>4</v>
      </c>
      <c r="G29" s="18">
        <f>E29/F29</f>
        <v>22.5</v>
      </c>
      <c r="H29" s="18"/>
      <c r="I29" s="18"/>
      <c r="J29" s="18"/>
      <c r="K29" s="18"/>
    </row>
    <row r="30" spans="1:11" x14ac:dyDescent="0.2">
      <c r="A30" s="17"/>
      <c r="B30" s="17"/>
      <c r="C30" s="17"/>
      <c r="D30" s="17" t="s">
        <v>39</v>
      </c>
      <c r="E30" s="18">
        <f>E28-E29</f>
        <v>43.599999999999994</v>
      </c>
      <c r="F30" s="17">
        <f>F27*F29</f>
        <v>8</v>
      </c>
      <c r="G30" s="18">
        <f>E30/F30</f>
        <v>5.4499999999999993</v>
      </c>
      <c r="H30" s="18"/>
      <c r="I30" s="18"/>
      <c r="J30" s="18"/>
      <c r="K30" s="18"/>
    </row>
    <row r="31" spans="1:11" x14ac:dyDescent="0.2">
      <c r="A31" s="17"/>
      <c r="B31" s="17"/>
      <c r="C31" s="17"/>
      <c r="D31" s="17" t="s">
        <v>2</v>
      </c>
      <c r="E31" s="18">
        <f>DEVSQ(J3:L7)</f>
        <v>173.5</v>
      </c>
      <c r="F31" s="17"/>
      <c r="G31" s="17"/>
      <c r="H31" s="17"/>
      <c r="I31" s="17"/>
      <c r="J31" s="17"/>
      <c r="K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21" sqref="J21:K32"/>
    </sheetView>
  </sheetViews>
  <sheetFormatPr baseColWidth="10" defaultColWidth="8.83203125" defaultRowHeight="15" x14ac:dyDescent="0.2"/>
  <cols>
    <col min="1" max="1" width="12" customWidth="1"/>
  </cols>
  <sheetData>
    <row r="1" spans="1:10" x14ac:dyDescent="0.2">
      <c r="B1" t="s">
        <v>48</v>
      </c>
      <c r="F1" s="3"/>
      <c r="G1" s="3"/>
      <c r="H1" s="3"/>
      <c r="I1" s="3"/>
      <c r="J1" s="3"/>
    </row>
    <row r="2" spans="1:10" x14ac:dyDescent="0.2">
      <c r="B2" t="s">
        <v>45</v>
      </c>
      <c r="C2" t="s">
        <v>46</v>
      </c>
      <c r="D2" t="s">
        <v>47</v>
      </c>
      <c r="E2" s="2"/>
      <c r="F2" s="3"/>
      <c r="G2" s="3"/>
      <c r="H2" s="3"/>
      <c r="I2" s="3"/>
      <c r="J2" s="3"/>
    </row>
    <row r="3" spans="1:10" x14ac:dyDescent="0.2">
      <c r="B3">
        <v>10</v>
      </c>
      <c r="C3">
        <v>12</v>
      </c>
      <c r="D3">
        <v>8</v>
      </c>
      <c r="E3" s="2"/>
      <c r="F3" s="3"/>
      <c r="I3" s="3"/>
      <c r="J3" s="3"/>
    </row>
    <row r="4" spans="1:10" x14ac:dyDescent="0.2">
      <c r="B4">
        <v>7</v>
      </c>
      <c r="C4">
        <v>9</v>
      </c>
      <c r="D4">
        <v>4</v>
      </c>
      <c r="E4" s="2"/>
      <c r="F4" s="3"/>
      <c r="I4" s="3"/>
      <c r="J4" s="3"/>
    </row>
    <row r="5" spans="1:10" x14ac:dyDescent="0.2">
      <c r="B5">
        <v>13</v>
      </c>
      <c r="C5">
        <v>15</v>
      </c>
      <c r="D5">
        <v>9</v>
      </c>
      <c r="E5" s="2"/>
      <c r="F5" s="3"/>
      <c r="I5" s="3"/>
      <c r="J5" s="3"/>
    </row>
    <row r="6" spans="1:10" x14ac:dyDescent="0.2">
      <c r="B6">
        <v>18</v>
      </c>
      <c r="C6">
        <v>12</v>
      </c>
      <c r="D6">
        <v>6</v>
      </c>
      <c r="E6" s="2"/>
      <c r="F6" s="3"/>
      <c r="I6" s="3"/>
      <c r="J6" s="3"/>
    </row>
    <row r="7" spans="1:10" x14ac:dyDescent="0.2">
      <c r="B7">
        <v>6</v>
      </c>
      <c r="C7">
        <v>8</v>
      </c>
      <c r="D7">
        <v>3</v>
      </c>
      <c r="E7" s="2"/>
      <c r="F7" s="3"/>
      <c r="I7" s="3"/>
      <c r="J7" s="3"/>
    </row>
    <row r="8" spans="1:10" x14ac:dyDescent="0.2">
      <c r="A8" s="2" t="s">
        <v>62</v>
      </c>
      <c r="B8" s="2">
        <f>AVERAGE(B3:B7)</f>
        <v>10.8</v>
      </c>
      <c r="C8" s="2">
        <f t="shared" ref="C8:D8" si="0">AVERAGE(C3:C7)</f>
        <v>11.2</v>
      </c>
      <c r="D8" s="2">
        <f t="shared" si="0"/>
        <v>6</v>
      </c>
      <c r="E8" s="2">
        <f>AVERAGE(B8:D8)</f>
        <v>9.3333333333333339</v>
      </c>
      <c r="F8" s="3"/>
      <c r="I8" s="11"/>
      <c r="J8" s="3"/>
    </row>
    <row r="9" spans="1:10" x14ac:dyDescent="0.2">
      <c r="A9" s="11"/>
      <c r="B9" s="3" t="s">
        <v>38</v>
      </c>
      <c r="C9" s="11"/>
      <c r="D9" s="11"/>
      <c r="E9" s="2"/>
      <c r="F9" s="3"/>
      <c r="I9" s="11"/>
      <c r="J9" s="3"/>
    </row>
    <row r="10" spans="1:10" x14ac:dyDescent="0.2">
      <c r="B10" t="s">
        <v>45</v>
      </c>
      <c r="C10" t="s">
        <v>46</v>
      </c>
      <c r="D10" t="s">
        <v>47</v>
      </c>
      <c r="E10" s="2"/>
      <c r="F10" s="3"/>
      <c r="I10" s="3"/>
      <c r="J10" s="3"/>
    </row>
    <row r="11" spans="1:10" x14ac:dyDescent="0.2">
      <c r="B11" s="1">
        <v>7</v>
      </c>
      <c r="C11" s="1">
        <v>14</v>
      </c>
      <c r="D11" s="1">
        <v>13</v>
      </c>
      <c r="E11" s="2"/>
      <c r="F11" s="3"/>
      <c r="I11" s="3"/>
      <c r="J11" s="3"/>
    </row>
    <row r="12" spans="1:10" x14ac:dyDescent="0.2">
      <c r="B12" s="1">
        <v>5</v>
      </c>
      <c r="C12" s="1">
        <v>10</v>
      </c>
      <c r="D12" s="1">
        <v>11</v>
      </c>
      <c r="E12" s="2"/>
      <c r="F12" s="3"/>
      <c r="I12" s="3"/>
      <c r="J12" s="3"/>
    </row>
    <row r="13" spans="1:10" x14ac:dyDescent="0.2">
      <c r="B13" s="1">
        <v>10</v>
      </c>
      <c r="C13" s="1">
        <v>18</v>
      </c>
      <c r="D13" s="1">
        <v>13</v>
      </c>
      <c r="E13" s="2"/>
      <c r="F13" s="3"/>
      <c r="I13" s="3"/>
      <c r="J13" s="3"/>
    </row>
    <row r="14" spans="1:10" x14ac:dyDescent="0.2">
      <c r="B14" s="1">
        <v>14</v>
      </c>
      <c r="C14" s="1">
        <v>13</v>
      </c>
      <c r="D14" s="1">
        <v>9</v>
      </c>
      <c r="E14" s="2"/>
      <c r="F14" s="3"/>
      <c r="I14" s="3"/>
      <c r="J14" s="3"/>
    </row>
    <row r="15" spans="1:10" x14ac:dyDescent="0.2">
      <c r="B15" s="1">
        <v>5</v>
      </c>
      <c r="C15" s="1">
        <v>11</v>
      </c>
      <c r="D15" s="1">
        <v>7</v>
      </c>
      <c r="E15" s="2"/>
      <c r="F15" s="3"/>
      <c r="I15" s="3"/>
      <c r="J15" s="3"/>
    </row>
    <row r="16" spans="1:10" x14ac:dyDescent="0.2">
      <c r="A16" s="2" t="s">
        <v>62</v>
      </c>
      <c r="B16" s="2">
        <f>AVERAGE(B11:B15)</f>
        <v>8.1999999999999993</v>
      </c>
      <c r="C16" s="2">
        <f t="shared" ref="C16:D16" si="1">AVERAGE(C11:C15)</f>
        <v>13.2</v>
      </c>
      <c r="D16" s="2">
        <f t="shared" si="1"/>
        <v>10.6</v>
      </c>
      <c r="E16" s="2">
        <f>AVERAGE(B16:D16)</f>
        <v>10.666666666666666</v>
      </c>
      <c r="F16" s="11"/>
      <c r="I16" s="11"/>
      <c r="J16" s="3"/>
    </row>
    <row r="17" spans="1:7" x14ac:dyDescent="0.2">
      <c r="A17" t="s">
        <v>10</v>
      </c>
      <c r="B17">
        <f>AVERAGE(B8,B16)</f>
        <v>9.5</v>
      </c>
      <c r="C17">
        <f t="shared" ref="C17:D17" si="2">AVERAGE(C8,C16)</f>
        <v>12.2</v>
      </c>
      <c r="D17">
        <f t="shared" si="2"/>
        <v>8.3000000000000007</v>
      </c>
    </row>
    <row r="19" spans="1:7" x14ac:dyDescent="0.2">
      <c r="A19" t="s">
        <v>7</v>
      </c>
      <c r="B19">
        <f>COUNT(B3:B7)</f>
        <v>5</v>
      </c>
    </row>
    <row r="20" spans="1:7" x14ac:dyDescent="0.2">
      <c r="A20" t="s">
        <v>6</v>
      </c>
      <c r="B20">
        <f>B19*B21*B22</f>
        <v>30</v>
      </c>
    </row>
    <row r="21" spans="1:7" x14ac:dyDescent="0.2">
      <c r="A21" t="s">
        <v>50</v>
      </c>
      <c r="B21">
        <v>3</v>
      </c>
    </row>
    <row r="22" spans="1:7" x14ac:dyDescent="0.2">
      <c r="A22" t="s">
        <v>51</v>
      </c>
      <c r="B22">
        <v>2</v>
      </c>
    </row>
    <row r="24" spans="1:7" x14ac:dyDescent="0.2">
      <c r="A24" t="s">
        <v>52</v>
      </c>
      <c r="B24" t="s">
        <v>0</v>
      </c>
      <c r="C24" t="s">
        <v>3</v>
      </c>
      <c r="D24" t="s">
        <v>4</v>
      </c>
      <c r="E24" t="s">
        <v>19</v>
      </c>
      <c r="F24" t="s">
        <v>20</v>
      </c>
      <c r="G24" t="s">
        <v>53</v>
      </c>
    </row>
    <row r="25" spans="1:7" x14ac:dyDescent="0.2">
      <c r="A25" s="7" t="s">
        <v>54</v>
      </c>
      <c r="B25" s="8">
        <f>DEVSQ($B$8:$D$8,$B$16:$D$16)*$B$19</f>
        <v>159.59999999999997</v>
      </c>
      <c r="C25">
        <f>SUM(C26:C28)</f>
        <v>5</v>
      </c>
      <c r="D25" s="8">
        <f>B25/C25</f>
        <v>31.919999999999995</v>
      </c>
      <c r="E25" s="8">
        <f>D25/$D$28</f>
        <v>0.96048144433299842</v>
      </c>
      <c r="F25" s="4">
        <f>_xlfn.F.DIST.RT(E25,C25,$C$28)</f>
        <v>0.581215218929519</v>
      </c>
      <c r="G25" s="4">
        <f>B25/$B$29</f>
        <v>0.57742402315484787</v>
      </c>
    </row>
    <row r="26" spans="1:7" x14ac:dyDescent="0.2">
      <c r="A26" s="5" t="s">
        <v>40</v>
      </c>
      <c r="B26" s="9">
        <f>DEVSQ($B$17:$D$17)*$B$19*B22</f>
        <v>79.799999999999955</v>
      </c>
      <c r="C26">
        <f>B21-1</f>
        <v>2</v>
      </c>
      <c r="D26" s="8">
        <f>B26/C26</f>
        <v>39.899999999999977</v>
      </c>
      <c r="E26" s="8">
        <f>D26/$D$28</f>
        <v>1.2006018054162475</v>
      </c>
      <c r="F26" s="4">
        <f t="shared" ref="F26:F28" si="3">_xlfn.F.DIST.RT(E26,C26,$C$28)</f>
        <v>0.4544211485870559</v>
      </c>
      <c r="G26" s="4">
        <f>B26/$B$29</f>
        <v>0.28871201157742382</v>
      </c>
    </row>
    <row r="27" spans="1:7" x14ac:dyDescent="0.2">
      <c r="A27" s="5" t="s">
        <v>63</v>
      </c>
      <c r="B27" s="9">
        <f>DEVSQ($E$8,$E$16)*$B$19*B21</f>
        <v>13.333333333333311</v>
      </c>
      <c r="C27">
        <f>$B$22-1</f>
        <v>1</v>
      </c>
      <c r="D27" s="8">
        <f t="shared" ref="D27" si="4">B27/C27</f>
        <v>13.333333333333311</v>
      </c>
      <c r="E27" s="8">
        <f>D27/$D$28</f>
        <v>0.40120361083249662</v>
      </c>
      <c r="F27" s="4">
        <f t="shared" si="3"/>
        <v>0.59124044034335643</v>
      </c>
      <c r="G27" s="4">
        <f>B27/$B$29</f>
        <v>4.8239266763145112E-2</v>
      </c>
    </row>
    <row r="28" spans="1:7" x14ac:dyDescent="0.2">
      <c r="A28" s="5" t="s">
        <v>64</v>
      </c>
      <c r="B28" s="9">
        <f>B25-B26-B27</f>
        <v>66.466666666666697</v>
      </c>
      <c r="C28">
        <f>C26*C27</f>
        <v>2</v>
      </c>
      <c r="D28" s="8">
        <f>B28/C28</f>
        <v>33.233333333333348</v>
      </c>
      <c r="E28" s="8">
        <f>D28/$D$28</f>
        <v>1</v>
      </c>
      <c r="F28" s="4">
        <f t="shared" si="3"/>
        <v>0.5</v>
      </c>
      <c r="G28" s="4">
        <f>B28/$B$29</f>
        <v>0.24047274481427891</v>
      </c>
    </row>
    <row r="29" spans="1:7" x14ac:dyDescent="0.2">
      <c r="A29" s="7" t="s">
        <v>21</v>
      </c>
      <c r="B29" s="9">
        <f>B30-B25</f>
        <v>276.40000000000003</v>
      </c>
      <c r="C29">
        <f>$B$20-($B$21*$B$22)</f>
        <v>24</v>
      </c>
      <c r="D29" s="8">
        <f>B29/C29</f>
        <v>11.516666666666667</v>
      </c>
      <c r="E29" s="8"/>
      <c r="F29" s="8"/>
    </row>
    <row r="30" spans="1:7" x14ac:dyDescent="0.2">
      <c r="A30" s="7" t="s">
        <v>2</v>
      </c>
      <c r="B30" s="9">
        <f>DEVSQ($B$3:$D$7,$B$11:$D$15)</f>
        <v>436</v>
      </c>
      <c r="C30">
        <f>$B$20-1</f>
        <v>29</v>
      </c>
      <c r="D30" s="8"/>
      <c r="E30" s="8"/>
      <c r="F30" s="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20" zoomScaleNormal="120" zoomScalePageLayoutView="120" workbookViewId="0">
      <selection activeCell="D17" sqref="D17"/>
    </sheetView>
  </sheetViews>
  <sheetFormatPr baseColWidth="10" defaultColWidth="8.83203125" defaultRowHeight="15" x14ac:dyDescent="0.2"/>
  <sheetData>
    <row r="1" spans="1:15" x14ac:dyDescent="0.2">
      <c r="B1" t="s">
        <v>48</v>
      </c>
      <c r="E1" s="1" t="s">
        <v>38</v>
      </c>
      <c r="F1" s="1"/>
      <c r="G1" s="1"/>
      <c r="H1" t="s">
        <v>8</v>
      </c>
      <c r="J1" t="s">
        <v>9</v>
      </c>
      <c r="N1" t="s">
        <v>11</v>
      </c>
    </row>
    <row r="2" spans="1:15" x14ac:dyDescent="0.2">
      <c r="A2" t="s">
        <v>26</v>
      </c>
      <c r="B2" t="s">
        <v>45</v>
      </c>
      <c r="C2" t="s">
        <v>46</v>
      </c>
      <c r="D2" t="s">
        <v>47</v>
      </c>
      <c r="E2" t="s">
        <v>45</v>
      </c>
      <c r="F2" t="s">
        <v>46</v>
      </c>
      <c r="G2" t="s">
        <v>47</v>
      </c>
      <c r="H2" t="s">
        <v>65</v>
      </c>
      <c r="J2" t="s">
        <v>45</v>
      </c>
      <c r="K2" t="s">
        <v>46</v>
      </c>
      <c r="L2" t="s">
        <v>47</v>
      </c>
      <c r="N2" t="s">
        <v>48</v>
      </c>
    </row>
    <row r="3" spans="1:15" x14ac:dyDescent="0.2">
      <c r="A3">
        <v>1</v>
      </c>
      <c r="B3">
        <v>10</v>
      </c>
      <c r="C3">
        <v>12</v>
      </c>
      <c r="D3">
        <v>8</v>
      </c>
      <c r="E3" s="1">
        <v>7</v>
      </c>
      <c r="F3" s="1">
        <v>14</v>
      </c>
      <c r="G3" s="1">
        <v>13</v>
      </c>
      <c r="H3">
        <f>SUM(B3:G3)</f>
        <v>64</v>
      </c>
      <c r="J3">
        <f>AVERAGE(B3,E3)</f>
        <v>8.5</v>
      </c>
      <c r="K3">
        <f t="shared" ref="J3:L7" si="0">AVERAGE(C3,F3)</f>
        <v>13</v>
      </c>
      <c r="L3">
        <f t="shared" si="0"/>
        <v>10.5</v>
      </c>
      <c r="N3">
        <f>AVERAGE(B3:D3)</f>
        <v>10</v>
      </c>
      <c r="O3">
        <f>AVERAGE(E3:G3)</f>
        <v>11.333333333333334</v>
      </c>
    </row>
    <row r="4" spans="1:15" x14ac:dyDescent="0.2">
      <c r="A4">
        <v>2</v>
      </c>
      <c r="B4">
        <v>7</v>
      </c>
      <c r="C4">
        <v>9</v>
      </c>
      <c r="D4">
        <v>4</v>
      </c>
      <c r="E4" s="1">
        <v>5</v>
      </c>
      <c r="F4" s="1">
        <v>10</v>
      </c>
      <c r="G4" s="1">
        <v>11</v>
      </c>
      <c r="H4">
        <f t="shared" ref="H4:H7" si="1">SUM(B4:G4)</f>
        <v>46</v>
      </c>
      <c r="J4">
        <f>AVERAGE(B4,E4)</f>
        <v>6</v>
      </c>
      <c r="K4">
        <f t="shared" si="0"/>
        <v>9.5</v>
      </c>
      <c r="L4">
        <f t="shared" si="0"/>
        <v>7.5</v>
      </c>
      <c r="N4">
        <f>AVERAGE(B4:D4)</f>
        <v>6.666666666666667</v>
      </c>
      <c r="O4">
        <f>AVERAGE(E4:G4)</f>
        <v>8.6666666666666661</v>
      </c>
    </row>
    <row r="5" spans="1:15" x14ac:dyDescent="0.2">
      <c r="A5">
        <v>3</v>
      </c>
      <c r="B5">
        <v>13</v>
      </c>
      <c r="C5">
        <v>15</v>
      </c>
      <c r="D5">
        <v>9</v>
      </c>
      <c r="E5" s="1">
        <v>10</v>
      </c>
      <c r="F5" s="1">
        <v>18</v>
      </c>
      <c r="G5" s="1">
        <v>13</v>
      </c>
      <c r="H5">
        <f t="shared" si="1"/>
        <v>78</v>
      </c>
      <c r="J5">
        <f>AVERAGE(B5,E5)</f>
        <v>11.5</v>
      </c>
      <c r="K5">
        <f t="shared" si="0"/>
        <v>16.5</v>
      </c>
      <c r="L5">
        <f t="shared" si="0"/>
        <v>11</v>
      </c>
      <c r="N5">
        <f>AVERAGE(B5:D5)</f>
        <v>12.333333333333334</v>
      </c>
      <c r="O5">
        <f>AVERAGE(E5:G5)</f>
        <v>13.666666666666666</v>
      </c>
    </row>
    <row r="6" spans="1:15" x14ac:dyDescent="0.2">
      <c r="A6">
        <v>4</v>
      </c>
      <c r="B6">
        <v>18</v>
      </c>
      <c r="C6">
        <v>12</v>
      </c>
      <c r="D6">
        <v>6</v>
      </c>
      <c r="E6" s="1">
        <v>14</v>
      </c>
      <c r="F6" s="1">
        <v>13</v>
      </c>
      <c r="G6" s="1">
        <v>9</v>
      </c>
      <c r="H6">
        <f t="shared" si="1"/>
        <v>72</v>
      </c>
      <c r="J6">
        <f t="shared" si="0"/>
        <v>16</v>
      </c>
      <c r="K6">
        <f t="shared" si="0"/>
        <v>12.5</v>
      </c>
      <c r="L6">
        <f t="shared" si="0"/>
        <v>7.5</v>
      </c>
      <c r="N6">
        <f>AVERAGE(B6:D6)</f>
        <v>12</v>
      </c>
      <c r="O6">
        <f>AVERAGE(E6:G6)</f>
        <v>12</v>
      </c>
    </row>
    <row r="7" spans="1:15" x14ac:dyDescent="0.2">
      <c r="A7">
        <v>5</v>
      </c>
      <c r="B7">
        <v>6</v>
      </c>
      <c r="C7">
        <v>8</v>
      </c>
      <c r="D7">
        <v>3</v>
      </c>
      <c r="E7" s="1">
        <v>5</v>
      </c>
      <c r="F7" s="1">
        <v>11</v>
      </c>
      <c r="G7" s="1">
        <v>7</v>
      </c>
      <c r="H7">
        <f t="shared" si="1"/>
        <v>40</v>
      </c>
      <c r="J7">
        <f t="shared" si="0"/>
        <v>5.5</v>
      </c>
      <c r="K7">
        <f t="shared" si="0"/>
        <v>9.5</v>
      </c>
      <c r="L7">
        <f t="shared" si="0"/>
        <v>5</v>
      </c>
      <c r="N7">
        <f>AVERAGE(B7:D7)</f>
        <v>5.666666666666667</v>
      </c>
      <c r="O7">
        <f>AVERAGE(E7:G7)</f>
        <v>7.666666666666667</v>
      </c>
    </row>
    <row r="8" spans="1:15" x14ac:dyDescent="0.2">
      <c r="E8" s="1"/>
      <c r="F8" s="1"/>
      <c r="G8" s="1"/>
    </row>
    <row r="9" spans="1:15" s="2" customFormat="1" x14ac:dyDescent="0.2">
      <c r="A9" s="2" t="s">
        <v>10</v>
      </c>
      <c r="B9" s="2">
        <f>AVERAGE(B3:B8)</f>
        <v>10.8</v>
      </c>
      <c r="C9" s="2">
        <f>AVERAGE(C3:C8)</f>
        <v>11.2</v>
      </c>
      <c r="D9" s="2">
        <f t="shared" ref="D9:G9" si="2">AVERAGE(D3:D8)</f>
        <v>6</v>
      </c>
      <c r="E9" s="2">
        <f>AVERAGE(E3:E8)</f>
        <v>8.1999999999999993</v>
      </c>
      <c r="F9" s="2">
        <f t="shared" si="2"/>
        <v>13.2</v>
      </c>
      <c r="G9" s="2">
        <f t="shared" si="2"/>
        <v>10.6</v>
      </c>
      <c r="J9" s="2">
        <f>AVERAGE(J3:J8)</f>
        <v>9.5</v>
      </c>
      <c r="K9" s="2">
        <f t="shared" ref="K9:O9" si="3">AVERAGE(K3:K8)</f>
        <v>12.2</v>
      </c>
      <c r="L9" s="2">
        <f t="shared" si="3"/>
        <v>8.3000000000000007</v>
      </c>
      <c r="N9" s="2">
        <f>AVERAGE(N3:N8)</f>
        <v>9.3333333333333321</v>
      </c>
      <c r="O9" s="2">
        <f t="shared" si="3"/>
        <v>10.666666666666666</v>
      </c>
    </row>
    <row r="11" spans="1:15" x14ac:dyDescent="0.2">
      <c r="A11" t="s">
        <v>7</v>
      </c>
      <c r="B11">
        <f>COUNT(B3:B8)</f>
        <v>5</v>
      </c>
    </row>
    <row r="12" spans="1:15" x14ac:dyDescent="0.2">
      <c r="A12" t="s">
        <v>6</v>
      </c>
      <c r="B12">
        <v>30</v>
      </c>
    </row>
    <row r="13" spans="1:15" x14ac:dyDescent="0.2">
      <c r="A13" t="s">
        <v>13</v>
      </c>
      <c r="B13">
        <v>3</v>
      </c>
    </row>
    <row r="14" spans="1:15" x14ac:dyDescent="0.2">
      <c r="A14" t="s">
        <v>12</v>
      </c>
      <c r="B14">
        <v>2</v>
      </c>
    </row>
    <row r="15" spans="1:15" x14ac:dyDescent="0.2">
      <c r="D15" t="s">
        <v>0</v>
      </c>
      <c r="E15" t="s">
        <v>3</v>
      </c>
      <c r="F15" t="s">
        <v>4</v>
      </c>
      <c r="G15" t="s">
        <v>19</v>
      </c>
      <c r="H15" t="s">
        <v>20</v>
      </c>
      <c r="I15" t="s">
        <v>23</v>
      </c>
      <c r="J15" t="s">
        <v>22</v>
      </c>
      <c r="K15" t="s">
        <v>53</v>
      </c>
    </row>
    <row r="16" spans="1:15" x14ac:dyDescent="0.2">
      <c r="B16" t="s">
        <v>40</v>
      </c>
      <c r="C16" t="s">
        <v>14</v>
      </c>
      <c r="D16" s="8">
        <f>DEVSQ(J9:L9)*$B$11*B14</f>
        <v>79.799999999999955</v>
      </c>
      <c r="E16" s="19">
        <f>B13-1</f>
        <v>2</v>
      </c>
      <c r="F16" s="8">
        <f>D16/E16</f>
        <v>39.899999999999977</v>
      </c>
      <c r="G16" s="8">
        <f>F16/F21</f>
        <v>3.6605504587155924</v>
      </c>
      <c r="H16" s="8">
        <f>FDIST(G16,E16,E21)</f>
        <v>7.4336148403561494E-2</v>
      </c>
      <c r="I16" s="20">
        <f>D16/(D16+D21)</f>
        <v>0.47784431137724526</v>
      </c>
      <c r="J16" s="20">
        <f>($D16-E16*$F$19)/($D$24+$F$19)</f>
        <v>0.12684816207962452</v>
      </c>
      <c r="K16" s="8">
        <f>D16/$D$24</f>
        <v>0.1830275229357797</v>
      </c>
    </row>
    <row r="17" spans="2:14" x14ac:dyDescent="0.2">
      <c r="B17" t="s">
        <v>49</v>
      </c>
      <c r="C17" t="s">
        <v>15</v>
      </c>
      <c r="D17" s="9">
        <f>DEVSQ(N9:O9)*$B$13*B11</f>
        <v>13.333333333333346</v>
      </c>
      <c r="E17" s="19">
        <f t="shared" ref="E17" si="4">B14-1</f>
        <v>1</v>
      </c>
      <c r="F17" s="8">
        <f t="shared" ref="F17:F23" si="5">D17/E17</f>
        <v>13.333333333333346</v>
      </c>
      <c r="G17" s="8">
        <f>F17/F22</f>
        <v>13.333333333333252</v>
      </c>
      <c r="H17" s="8">
        <f>FDIST(G17,E17,E22)</f>
        <v>2.1742978465236859E-2</v>
      </c>
      <c r="I17" s="20">
        <f>D17/(D17+D22)</f>
        <v>0.76923076923076816</v>
      </c>
      <c r="J17" s="20">
        <f>($D17-E17*$F$19)/($D$24+$F$19)</f>
        <v>4.0594391270344062E-3</v>
      </c>
      <c r="K17" s="8">
        <f t="shared" ref="K17:K18" si="6">D17/$D$24</f>
        <v>3.0581039755351713E-2</v>
      </c>
    </row>
    <row r="18" spans="2:14" x14ac:dyDescent="0.2">
      <c r="C18" t="s">
        <v>16</v>
      </c>
      <c r="D18" s="8">
        <f>DEVSQ(B9:G9)*$B$11-D16-D17</f>
        <v>66.466666666666669</v>
      </c>
      <c r="E18" s="19">
        <f>E16*E17</f>
        <v>2</v>
      </c>
      <c r="F18" s="8">
        <f t="shared" si="5"/>
        <v>33.233333333333334</v>
      </c>
      <c r="G18" s="8">
        <f>F18/F23</f>
        <v>51.128205128206076</v>
      </c>
      <c r="H18" s="8">
        <f>FDIST(G18,E18,E23)</f>
        <v>2.7716893542500282E-5</v>
      </c>
      <c r="I18" s="20">
        <f>D18/(D18+D23)</f>
        <v>0.92744186046511756</v>
      </c>
      <c r="J18" s="20">
        <f>($D18-E18*$F$19)/($D$24+$F$19)</f>
        <v>9.7054113440840209E-2</v>
      </c>
      <c r="K18" s="8">
        <f t="shared" si="6"/>
        <v>0.15244648318042814</v>
      </c>
    </row>
    <row r="19" spans="2:14" x14ac:dyDescent="0.2">
      <c r="C19" t="s">
        <v>21</v>
      </c>
      <c r="D19" s="8">
        <f>SUM(D20:D23)</f>
        <v>276.39999999999998</v>
      </c>
      <c r="E19" s="19">
        <f>SUM(E20:E23)</f>
        <v>24</v>
      </c>
      <c r="F19" s="8">
        <f t="shared" si="5"/>
        <v>11.516666666666666</v>
      </c>
      <c r="G19" s="8"/>
      <c r="H19" s="8"/>
      <c r="I19" s="8"/>
      <c r="J19" s="8"/>
    </row>
    <row r="20" spans="2:14" x14ac:dyDescent="0.2">
      <c r="C20" t="s">
        <v>1</v>
      </c>
      <c r="D20" s="8">
        <f>DEVSQ(H3:H8)*(1/B13)*(1/B14)</f>
        <v>180</v>
      </c>
      <c r="E20" s="19">
        <f>B11-1</f>
        <v>4</v>
      </c>
      <c r="F20" s="8">
        <f t="shared" si="5"/>
        <v>45</v>
      </c>
      <c r="G20" s="8"/>
      <c r="H20" s="8"/>
      <c r="I20" s="8"/>
      <c r="J20" s="8"/>
      <c r="L20" s="3"/>
      <c r="M20" s="3"/>
      <c r="N20" s="3"/>
    </row>
    <row r="21" spans="2:14" x14ac:dyDescent="0.2">
      <c r="C21" t="s">
        <v>17</v>
      </c>
      <c r="D21" s="8">
        <f>DEVSQ(J3:L8)*B14-D16-$D$20</f>
        <v>87.200000000000045</v>
      </c>
      <c r="E21" s="19">
        <f>E16*E20</f>
        <v>8</v>
      </c>
      <c r="F21" s="8">
        <f t="shared" si="5"/>
        <v>10.900000000000006</v>
      </c>
      <c r="G21" s="8"/>
      <c r="H21" s="8"/>
      <c r="I21" s="8"/>
      <c r="J21" s="8"/>
      <c r="L21" s="3"/>
      <c r="M21" s="3"/>
      <c r="N21" s="3"/>
    </row>
    <row r="22" spans="2:14" x14ac:dyDescent="0.2">
      <c r="C22" t="s">
        <v>18</v>
      </c>
      <c r="D22" s="8">
        <f>(DEVSQ(N3:O8)*B13)-D17-$D$20</f>
        <v>4.0000000000000284</v>
      </c>
      <c r="E22" s="19">
        <f>E17*E20</f>
        <v>4</v>
      </c>
      <c r="F22" s="8">
        <f t="shared" si="5"/>
        <v>1.0000000000000071</v>
      </c>
      <c r="G22" s="8"/>
      <c r="H22" s="8"/>
      <c r="I22" s="8"/>
      <c r="J22" s="8"/>
      <c r="L22" s="3"/>
      <c r="M22" s="3"/>
      <c r="N22" s="3"/>
    </row>
    <row r="23" spans="2:14" x14ac:dyDescent="0.2">
      <c r="C23" t="s">
        <v>24</v>
      </c>
      <c r="D23" s="8">
        <f>D24-D16-D17-D18-D20-D21-D22</f>
        <v>5.1999999999999034</v>
      </c>
      <c r="E23" s="19">
        <f>E16*E17*(B11-1)</f>
        <v>8</v>
      </c>
      <c r="F23" s="8">
        <f t="shared" si="5"/>
        <v>0.64999999999998792</v>
      </c>
      <c r="G23" s="8"/>
      <c r="H23" s="8"/>
      <c r="I23" s="8"/>
      <c r="J23" s="8"/>
      <c r="L23" s="3"/>
      <c r="M23" s="3"/>
      <c r="N23" s="3"/>
    </row>
    <row r="24" spans="2:14" x14ac:dyDescent="0.2">
      <c r="C24" t="s">
        <v>2</v>
      </c>
      <c r="D24" s="8">
        <f>DEVSQ(B3:G7)</f>
        <v>436</v>
      </c>
      <c r="E24" s="19">
        <f>SUM(E16:E18,E19)</f>
        <v>29</v>
      </c>
      <c r="F24" s="8"/>
      <c r="G24" s="8"/>
      <c r="H24" s="8"/>
      <c r="I24" s="8"/>
      <c r="J24" s="8"/>
      <c r="L24" s="3"/>
      <c r="M24" s="3"/>
      <c r="N24" s="3"/>
    </row>
    <row r="25" spans="2:14" x14ac:dyDescent="0.2">
      <c r="L25" s="3"/>
      <c r="M25" s="3"/>
      <c r="N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50" zoomScaleNormal="150" zoomScaleSheetLayoutView="160" zoomScalePageLayoutView="150" workbookViewId="0">
      <selection activeCell="D2" sqref="B2:D7"/>
    </sheetView>
  </sheetViews>
  <sheetFormatPr baseColWidth="10" defaultColWidth="8.83203125" defaultRowHeight="15" x14ac:dyDescent="0.2"/>
  <cols>
    <col min="1" max="1" width="11" customWidth="1"/>
    <col min="3" max="3" width="18.5" customWidth="1"/>
    <col min="5" max="5" width="11.5" customWidth="1"/>
  </cols>
  <sheetData>
    <row r="1" spans="1:14" x14ac:dyDescent="0.2">
      <c r="B1" t="s">
        <v>37</v>
      </c>
      <c r="G1" t="s">
        <v>41</v>
      </c>
      <c r="J1" t="s">
        <v>42</v>
      </c>
    </row>
    <row r="2" spans="1:14" x14ac:dyDescent="0.2">
      <c r="B2" t="s">
        <v>34</v>
      </c>
      <c r="C2" t="s">
        <v>35</v>
      </c>
      <c r="D2" t="s">
        <v>36</v>
      </c>
      <c r="E2" s="2" t="s">
        <v>5</v>
      </c>
      <c r="G2" t="s">
        <v>37</v>
      </c>
      <c r="H2" t="s">
        <v>38</v>
      </c>
      <c r="J2" t="s">
        <v>34</v>
      </c>
      <c r="K2" t="s">
        <v>35</v>
      </c>
      <c r="L2" t="s">
        <v>36</v>
      </c>
    </row>
    <row r="3" spans="1:14" x14ac:dyDescent="0.2">
      <c r="B3">
        <v>8</v>
      </c>
      <c r="C3">
        <v>4</v>
      </c>
      <c r="D3">
        <v>6</v>
      </c>
      <c r="E3" s="2">
        <f>AVERAGE(B3:D3)</f>
        <v>6</v>
      </c>
      <c r="F3" s="3"/>
      <c r="G3" s="3">
        <f>AVERAGE(B3:D3)</f>
        <v>6</v>
      </c>
      <c r="H3" s="3">
        <f>AVERAGE(B11:D11)</f>
        <v>8</v>
      </c>
      <c r="I3" s="3"/>
      <c r="J3" s="3">
        <f t="shared" ref="J3:L6" si="0">AVERAGE(B3,B11)</f>
        <v>8.5</v>
      </c>
      <c r="K3" s="3">
        <f t="shared" si="0"/>
        <v>6</v>
      </c>
      <c r="L3" s="3">
        <f t="shared" si="0"/>
        <v>6.5</v>
      </c>
    </row>
    <row r="4" spans="1:14" x14ac:dyDescent="0.2">
      <c r="B4">
        <v>9</v>
      </c>
      <c r="C4">
        <v>6</v>
      </c>
      <c r="D4">
        <v>5</v>
      </c>
      <c r="E4" s="2">
        <f t="shared" ref="E4:E14" si="1">AVERAGE(B4:D4)</f>
        <v>6.666666666666667</v>
      </c>
      <c r="F4" s="3"/>
      <c r="G4" s="3">
        <f>AVERAGE(B4:D4)</f>
        <v>6.666666666666667</v>
      </c>
      <c r="H4" s="3">
        <f>AVERAGE(B12:D12)</f>
        <v>7.333333333333333</v>
      </c>
      <c r="I4" s="3"/>
      <c r="J4" s="3">
        <f t="shared" si="0"/>
        <v>8</v>
      </c>
      <c r="K4" s="3">
        <f t="shared" si="0"/>
        <v>6.5</v>
      </c>
      <c r="L4" s="3">
        <f t="shared" si="0"/>
        <v>6.5</v>
      </c>
    </row>
    <row r="5" spans="1:14" x14ac:dyDescent="0.2">
      <c r="B5">
        <v>6</v>
      </c>
      <c r="C5">
        <v>3</v>
      </c>
      <c r="D5">
        <v>5</v>
      </c>
      <c r="E5" s="2">
        <f t="shared" si="1"/>
        <v>4.666666666666667</v>
      </c>
      <c r="F5" s="3"/>
      <c r="G5" s="3">
        <f>AVERAGE(B5:D5)</f>
        <v>4.666666666666667</v>
      </c>
      <c r="H5" s="3">
        <f>AVERAGE(B13:D13)</f>
        <v>6.666666666666667</v>
      </c>
      <c r="I5" s="3"/>
      <c r="J5" s="3">
        <f t="shared" si="0"/>
        <v>6.5</v>
      </c>
      <c r="K5" s="3">
        <f t="shared" si="0"/>
        <v>4.5</v>
      </c>
      <c r="L5" s="3">
        <f t="shared" si="0"/>
        <v>6</v>
      </c>
    </row>
    <row r="6" spans="1:14" x14ac:dyDescent="0.2">
      <c r="B6">
        <v>7</v>
      </c>
      <c r="C6">
        <v>5</v>
      </c>
      <c r="D6">
        <v>4</v>
      </c>
      <c r="E6" s="2">
        <f t="shared" si="1"/>
        <v>5.333333333333333</v>
      </c>
      <c r="F6" s="3"/>
      <c r="G6" s="3">
        <f>AVERAGE(B6:D6)</f>
        <v>5.333333333333333</v>
      </c>
      <c r="H6" s="3">
        <f>AVERAGE(B14:D14)</f>
        <v>5.666666666666667</v>
      </c>
      <c r="I6" s="3"/>
      <c r="J6" s="3">
        <f t="shared" si="0"/>
        <v>6.5</v>
      </c>
      <c r="K6" s="3">
        <f t="shared" si="0"/>
        <v>4.5</v>
      </c>
      <c r="L6" s="3">
        <f t="shared" si="0"/>
        <v>5.5</v>
      </c>
    </row>
    <row r="7" spans="1:14" x14ac:dyDescent="0.2">
      <c r="E7" s="2"/>
      <c r="F7" s="3"/>
      <c r="G7" s="3"/>
      <c r="H7" s="3"/>
      <c r="I7" s="3"/>
      <c r="J7" s="3"/>
      <c r="K7" s="3"/>
      <c r="L7" s="3"/>
    </row>
    <row r="8" spans="1:14" x14ac:dyDescent="0.2">
      <c r="A8" s="2" t="s">
        <v>10</v>
      </c>
      <c r="B8" s="2">
        <f>AVERAGE(B3:B7)</f>
        <v>7.5</v>
      </c>
      <c r="C8" s="2">
        <f t="shared" ref="C8:D8" si="2">AVERAGE(C3:C6)</f>
        <v>4.5</v>
      </c>
      <c r="D8" s="2">
        <f t="shared" si="2"/>
        <v>5</v>
      </c>
      <c r="E8" s="2"/>
      <c r="F8" s="3" t="s">
        <v>44</v>
      </c>
      <c r="G8" s="2">
        <f t="shared" ref="G8:H8" si="3">AVERAGE(G3:G6)</f>
        <v>5.666666666666667</v>
      </c>
      <c r="H8" s="2">
        <f t="shared" si="3"/>
        <v>6.916666666666667</v>
      </c>
      <c r="I8" s="2"/>
      <c r="J8" s="2">
        <f>AVERAGE(J3:J6)</f>
        <v>7.375</v>
      </c>
      <c r="K8" s="2">
        <f t="shared" ref="K8:L8" si="4">AVERAGE(K3:K6)</f>
        <v>5.375</v>
      </c>
      <c r="L8" s="2">
        <f t="shared" si="4"/>
        <v>6.125</v>
      </c>
      <c r="M8" s="3"/>
      <c r="N8" s="3"/>
    </row>
    <row r="9" spans="1:14" s="3" customFormat="1" x14ac:dyDescent="0.2">
      <c r="A9" s="11"/>
      <c r="B9" s="3" t="s">
        <v>38</v>
      </c>
      <c r="C9" s="11"/>
      <c r="D9" s="11"/>
      <c r="E9" s="2"/>
      <c r="G9" s="11"/>
      <c r="H9" s="11"/>
      <c r="I9" s="11"/>
      <c r="J9" s="11"/>
      <c r="K9" s="11"/>
      <c r="L9" s="11"/>
    </row>
    <row r="10" spans="1:14" x14ac:dyDescent="0.2">
      <c r="B10" t="s">
        <v>34</v>
      </c>
      <c r="C10" t="s">
        <v>35</v>
      </c>
      <c r="D10" t="s">
        <v>36</v>
      </c>
      <c r="E10" s="2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B11" s="3">
        <v>9</v>
      </c>
      <c r="C11" s="3">
        <v>8</v>
      </c>
      <c r="D11" s="3">
        <v>7</v>
      </c>
      <c r="E11" s="2">
        <f t="shared" si="1"/>
        <v>8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B12" s="3">
        <v>7</v>
      </c>
      <c r="C12" s="3">
        <v>7</v>
      </c>
      <c r="D12" s="3">
        <v>8</v>
      </c>
      <c r="E12" s="2">
        <f t="shared" si="1"/>
        <v>7.333333333333333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B13" s="3">
        <v>7</v>
      </c>
      <c r="C13" s="3">
        <v>6</v>
      </c>
      <c r="D13" s="3">
        <v>7</v>
      </c>
      <c r="E13" s="2">
        <f t="shared" si="1"/>
        <v>6.666666666666667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B14" s="3">
        <v>6</v>
      </c>
      <c r="C14" s="3">
        <v>4</v>
      </c>
      <c r="D14" s="3">
        <v>7</v>
      </c>
      <c r="E14" s="2">
        <f t="shared" si="1"/>
        <v>5.666666666666667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</row>
    <row r="16" spans="1:14" s="2" customFormat="1" x14ac:dyDescent="0.2">
      <c r="A16" s="2" t="s">
        <v>10</v>
      </c>
      <c r="B16" s="2">
        <f>AVERAGE(B11:B14)</f>
        <v>7.25</v>
      </c>
      <c r="C16" s="2">
        <f t="shared" ref="C16:D16" si="5">AVERAGE(C11:C14)</f>
        <v>6.25</v>
      </c>
      <c r="D16" s="2">
        <f t="shared" si="5"/>
        <v>7.25</v>
      </c>
    </row>
    <row r="18" spans="1:10" x14ac:dyDescent="0.2">
      <c r="A18" t="s">
        <v>7</v>
      </c>
      <c r="B18">
        <f>COUNT(B3:B6)</f>
        <v>4</v>
      </c>
    </row>
    <row r="19" spans="1:10" x14ac:dyDescent="0.2">
      <c r="A19" t="s">
        <v>6</v>
      </c>
      <c r="B19">
        <f>B18*B20*B21</f>
        <v>24</v>
      </c>
    </row>
    <row r="20" spans="1:10" x14ac:dyDescent="0.2">
      <c r="A20" t="s">
        <v>28</v>
      </c>
      <c r="B20">
        <v>2</v>
      </c>
    </row>
    <row r="21" spans="1:10" x14ac:dyDescent="0.2">
      <c r="A21" t="s">
        <v>27</v>
      </c>
      <c r="B21">
        <v>3</v>
      </c>
    </row>
    <row r="22" spans="1:10" x14ac:dyDescent="0.2">
      <c r="D22" t="s">
        <v>0</v>
      </c>
      <c r="E22" t="s">
        <v>3</v>
      </c>
      <c r="F22" t="s">
        <v>4</v>
      </c>
      <c r="G22" t="s">
        <v>19</v>
      </c>
      <c r="H22" t="s">
        <v>20</v>
      </c>
      <c r="I22" t="s">
        <v>23</v>
      </c>
      <c r="J22" t="s">
        <v>22</v>
      </c>
    </row>
    <row r="23" spans="1:10" x14ac:dyDescent="0.2">
      <c r="C23" s="7" t="s">
        <v>29</v>
      </c>
      <c r="D23" s="3">
        <f>_xlfn.VAR.P(E3:E6,E11:E14)*$B$19</f>
        <v>24.958333333333542</v>
      </c>
      <c r="E23">
        <f>(B20*B18)-1</f>
        <v>7</v>
      </c>
      <c r="F23">
        <f>D23/E23</f>
        <v>3.5654761904762204</v>
      </c>
    </row>
    <row r="24" spans="1:10" x14ac:dyDescent="0.2">
      <c r="C24" s="5" t="s">
        <v>32</v>
      </c>
      <c r="D24" s="3">
        <f>_xlfn.VAR.P(G8:H8)*$B$19</f>
        <v>9.375</v>
      </c>
      <c r="E24">
        <f>B20-1</f>
        <v>1</v>
      </c>
      <c r="F24">
        <f>D24/E24</f>
        <v>9.375</v>
      </c>
      <c r="G24">
        <f>F24/F25</f>
        <v>3.6096256684491497</v>
      </c>
      <c r="H24">
        <f>FDIST(G24,E24,E25)</f>
        <v>0.10618432899109796</v>
      </c>
      <c r="I24">
        <f>D24/(D24+D28)</f>
        <v>0.5725190839694656</v>
      </c>
      <c r="J24">
        <f>D24/(D27+D29+D24*1+D28)</f>
        <v>0.21613832853026038</v>
      </c>
    </row>
    <row r="25" spans="1:10" x14ac:dyDescent="0.2">
      <c r="C25" s="5" t="s">
        <v>43</v>
      </c>
      <c r="D25" s="3">
        <f>_xlfn.VAR.P(G3:H6)*$B$19-D24</f>
        <v>15.583333333333542</v>
      </c>
      <c r="E25">
        <f>B20*(B18-1)</f>
        <v>6</v>
      </c>
      <c r="F25">
        <f t="shared" ref="F25:F29" si="6">D25/E25</f>
        <v>2.597222222222257</v>
      </c>
    </row>
    <row r="26" spans="1:10" x14ac:dyDescent="0.2">
      <c r="C26" s="6" t="s">
        <v>30</v>
      </c>
      <c r="D26" s="3">
        <f>D30-D23</f>
        <v>33.999999999999794</v>
      </c>
      <c r="E26">
        <f>SUM(E27:E29)</f>
        <v>16</v>
      </c>
      <c r="F26">
        <f>D26/E26</f>
        <v>2.1249999999999871</v>
      </c>
    </row>
    <row r="27" spans="1:10" x14ac:dyDescent="0.2">
      <c r="C27" s="5" t="s">
        <v>31</v>
      </c>
      <c r="D27" s="3">
        <f>_xlfn.VAR.P(J8:L8)*B19</f>
        <v>16.333333333333336</v>
      </c>
      <c r="E27">
        <f>B21-1</f>
        <v>2</v>
      </c>
      <c r="F27">
        <f t="shared" si="6"/>
        <v>8.1666666666666679</v>
      </c>
      <c r="G27">
        <f>F27/F29</f>
        <v>9.1875000000001812</v>
      </c>
      <c r="H27">
        <f>FDIST(G27,E27,E29)</f>
        <v>3.8018042920668696E-3</v>
      </c>
    </row>
    <row r="28" spans="1:10" x14ac:dyDescent="0.2">
      <c r="C28" s="5" t="s">
        <v>25</v>
      </c>
      <c r="D28" s="3">
        <f>_xlfn.VAR.P(B8:D8,B16:D16)*$B$19-D24-D27</f>
        <v>7</v>
      </c>
      <c r="E28">
        <f>(B20-1)*(B21-1)</f>
        <v>2</v>
      </c>
      <c r="F28">
        <f t="shared" si="6"/>
        <v>3.5</v>
      </c>
      <c r="G28">
        <f>F28/F29</f>
        <v>3.9375000000000768</v>
      </c>
      <c r="H28">
        <f>FDIST(G28,E28,E29)</f>
        <v>4.8444519458540065E-2</v>
      </c>
    </row>
    <row r="29" spans="1:10" x14ac:dyDescent="0.2">
      <c r="C29" s="5" t="s">
        <v>33</v>
      </c>
      <c r="D29" s="3">
        <f>D26-D27-D28</f>
        <v>10.666666666666458</v>
      </c>
      <c r="E29">
        <f>B20*(B21-1)*(B18-1)</f>
        <v>12</v>
      </c>
      <c r="F29">
        <f t="shared" si="6"/>
        <v>0.88888888888887152</v>
      </c>
    </row>
    <row r="30" spans="1:10" x14ac:dyDescent="0.2">
      <c r="C30" t="s">
        <v>2</v>
      </c>
      <c r="D30">
        <f>_xlfn.VAR.P(B3:D6,B11:D14)*B19</f>
        <v>58.958333333333336</v>
      </c>
      <c r="E30">
        <f>B19-1</f>
        <v>23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130" zoomScaleNormal="130" zoomScaleSheetLayoutView="160" zoomScalePageLayoutView="130" workbookViewId="0">
      <selection activeCell="F32" sqref="F32"/>
    </sheetView>
  </sheetViews>
  <sheetFormatPr baseColWidth="10" defaultColWidth="8.83203125" defaultRowHeight="15" x14ac:dyDescent="0.2"/>
  <cols>
    <col min="1" max="1" width="11" customWidth="1"/>
    <col min="3" max="3" width="18.5" customWidth="1"/>
    <col min="5" max="5" width="11.5" customWidth="1"/>
    <col min="7" max="7" width="10.5" customWidth="1"/>
  </cols>
  <sheetData>
    <row r="1" spans="1:14" x14ac:dyDescent="0.2">
      <c r="B1" t="s">
        <v>48</v>
      </c>
      <c r="G1" t="s">
        <v>41</v>
      </c>
      <c r="J1" t="s">
        <v>42</v>
      </c>
    </row>
    <row r="2" spans="1:14" x14ac:dyDescent="0.2">
      <c r="B2" t="s">
        <v>45</v>
      </c>
      <c r="C2" t="s">
        <v>46</v>
      </c>
      <c r="D2" t="s">
        <v>47</v>
      </c>
      <c r="E2" s="2" t="s">
        <v>5</v>
      </c>
      <c r="G2" t="s">
        <v>48</v>
      </c>
      <c r="H2" t="s">
        <v>38</v>
      </c>
      <c r="J2" t="s">
        <v>45</v>
      </c>
      <c r="K2" t="s">
        <v>46</v>
      </c>
      <c r="L2" t="s">
        <v>47</v>
      </c>
    </row>
    <row r="3" spans="1:14" x14ac:dyDescent="0.2">
      <c r="B3">
        <v>10</v>
      </c>
      <c r="C3">
        <v>12</v>
      </c>
      <c r="D3">
        <v>8</v>
      </c>
      <c r="E3" s="23">
        <f>AVERAGE(B3:D3)</f>
        <v>10</v>
      </c>
      <c r="F3" s="3"/>
      <c r="G3" s="3">
        <f>AVERAGE(B3:D3)</f>
        <v>10</v>
      </c>
      <c r="H3" s="3">
        <f>AVERAGE(B12:D12)</f>
        <v>11.333333333333334</v>
      </c>
      <c r="I3" s="3"/>
      <c r="J3" s="3">
        <f>AVERAGE(B3,B12)</f>
        <v>8.5</v>
      </c>
      <c r="K3" s="3">
        <f t="shared" ref="K3:L3" si="0">AVERAGE(C3,C12)</f>
        <v>13</v>
      </c>
      <c r="L3" s="3">
        <f t="shared" si="0"/>
        <v>10.5</v>
      </c>
    </row>
    <row r="4" spans="1:14" x14ac:dyDescent="0.2">
      <c r="B4">
        <v>7</v>
      </c>
      <c r="C4">
        <v>9</v>
      </c>
      <c r="D4">
        <v>4</v>
      </c>
      <c r="E4" s="23">
        <f>AVERAGE(B4:D4)</f>
        <v>6.666666666666667</v>
      </c>
      <c r="F4" s="3"/>
      <c r="G4" s="3">
        <f t="shared" ref="G4:G7" si="1">AVERAGE(B4:D4)</f>
        <v>6.666666666666667</v>
      </c>
      <c r="H4" s="3">
        <f t="shared" ref="H4:H7" si="2">AVERAGE(B13:D13)</f>
        <v>8.6666666666666661</v>
      </c>
      <c r="I4" s="3"/>
      <c r="J4" s="3">
        <f t="shared" ref="J4:J7" si="3">AVERAGE(B4,B13)</f>
        <v>6</v>
      </c>
      <c r="K4" s="3">
        <f t="shared" ref="K4:K7" si="4">AVERAGE(C4,C13)</f>
        <v>9.5</v>
      </c>
      <c r="L4" s="3">
        <f t="shared" ref="L4:L7" si="5">AVERAGE(D4,D13)</f>
        <v>7.5</v>
      </c>
    </row>
    <row r="5" spans="1:14" x14ac:dyDescent="0.2">
      <c r="B5">
        <v>13</v>
      </c>
      <c r="C5">
        <v>15</v>
      </c>
      <c r="D5">
        <v>9</v>
      </c>
      <c r="E5" s="23">
        <f>AVERAGE(B5:D5)</f>
        <v>12.333333333333334</v>
      </c>
      <c r="F5" s="3"/>
      <c r="G5" s="3">
        <f t="shared" si="1"/>
        <v>12.333333333333334</v>
      </c>
      <c r="H5" s="3">
        <f t="shared" si="2"/>
        <v>13.666666666666666</v>
      </c>
      <c r="I5" s="3"/>
      <c r="J5" s="3">
        <f t="shared" si="3"/>
        <v>11.5</v>
      </c>
      <c r="K5" s="3">
        <f t="shared" si="4"/>
        <v>16.5</v>
      </c>
      <c r="L5" s="3">
        <f t="shared" si="5"/>
        <v>11</v>
      </c>
    </row>
    <row r="6" spans="1:14" x14ac:dyDescent="0.2">
      <c r="B6">
        <v>18</v>
      </c>
      <c r="C6">
        <v>12</v>
      </c>
      <c r="D6">
        <v>6</v>
      </c>
      <c r="E6" s="23">
        <f>AVERAGE(B6:D6)</f>
        <v>12</v>
      </c>
      <c r="F6" s="3"/>
      <c r="G6" s="3">
        <f t="shared" si="1"/>
        <v>12</v>
      </c>
      <c r="H6" s="3">
        <f t="shared" si="2"/>
        <v>12</v>
      </c>
      <c r="I6" s="3"/>
      <c r="J6" s="3">
        <f t="shared" si="3"/>
        <v>16</v>
      </c>
      <c r="K6" s="3">
        <f t="shared" si="4"/>
        <v>12.5</v>
      </c>
      <c r="L6" s="3">
        <f t="shared" si="5"/>
        <v>7.5</v>
      </c>
    </row>
    <row r="7" spans="1:14" x14ac:dyDescent="0.2">
      <c r="B7">
        <v>6</v>
      </c>
      <c r="C7">
        <v>8</v>
      </c>
      <c r="D7">
        <v>3</v>
      </c>
      <c r="E7" s="23">
        <f>AVERAGE(B7:D7)</f>
        <v>5.666666666666667</v>
      </c>
      <c r="F7" s="3"/>
      <c r="G7" s="3">
        <f t="shared" si="1"/>
        <v>5.666666666666667</v>
      </c>
      <c r="H7" s="3">
        <f t="shared" si="2"/>
        <v>7.666666666666667</v>
      </c>
      <c r="I7" s="3"/>
      <c r="J7" s="3">
        <f t="shared" si="3"/>
        <v>5.5</v>
      </c>
      <c r="K7" s="3">
        <f t="shared" si="4"/>
        <v>9.5</v>
      </c>
      <c r="L7" s="3">
        <f t="shared" si="5"/>
        <v>5</v>
      </c>
    </row>
    <row r="8" spans="1:14" x14ac:dyDescent="0.2">
      <c r="A8" s="2" t="s">
        <v>10</v>
      </c>
      <c r="B8" s="2">
        <f>AVERAGE(B3:B7)</f>
        <v>10.8</v>
      </c>
      <c r="C8" s="2">
        <f t="shared" ref="C8:D8" si="6">AVERAGE(C3:C7)</f>
        <v>11.2</v>
      </c>
      <c r="D8" s="2">
        <f t="shared" si="6"/>
        <v>6</v>
      </c>
      <c r="E8" s="2"/>
      <c r="F8" s="2" t="s">
        <v>44</v>
      </c>
      <c r="G8" s="2">
        <f>AVERAGE(G3:G7)</f>
        <v>9.3333333333333321</v>
      </c>
      <c r="H8" s="2">
        <f t="shared" ref="H8:L8" si="7">AVERAGE(H3:H7)</f>
        <v>10.666666666666666</v>
      </c>
      <c r="I8" s="2"/>
      <c r="J8" s="2">
        <f t="shared" si="7"/>
        <v>9.5</v>
      </c>
      <c r="K8" s="2">
        <f t="shared" si="7"/>
        <v>12.2</v>
      </c>
      <c r="L8" s="2">
        <f t="shared" si="7"/>
        <v>8.3000000000000007</v>
      </c>
      <c r="M8" s="3"/>
      <c r="N8" s="3"/>
    </row>
    <row r="9" spans="1:14" x14ac:dyDescent="0.2">
      <c r="A9" s="21" t="s">
        <v>0</v>
      </c>
      <c r="B9" s="21">
        <f>DEVSQ(B3:B7)</f>
        <v>94.8</v>
      </c>
      <c r="C9" s="21">
        <f t="shared" ref="C9" si="8">DEVSQ(C3:C7)</f>
        <v>30.799999999999997</v>
      </c>
      <c r="D9" s="21">
        <f>DEVSQ(D3:D7)</f>
        <v>26</v>
      </c>
      <c r="E9" s="21"/>
      <c r="F9" s="21" t="s">
        <v>0</v>
      </c>
      <c r="G9" s="21">
        <f>DEVSQ(G3:G7)</f>
        <v>37.111111111111114</v>
      </c>
      <c r="H9" s="21">
        <f t="shared" ref="H9:L9" si="9">DEVSQ(H3:H7)</f>
        <v>24.222222222222221</v>
      </c>
      <c r="I9" s="21"/>
      <c r="J9" s="21">
        <f t="shared" si="9"/>
        <v>75.5</v>
      </c>
      <c r="K9" s="21">
        <f t="shared" si="9"/>
        <v>33.799999999999997</v>
      </c>
      <c r="L9" s="21">
        <f t="shared" si="9"/>
        <v>24.3</v>
      </c>
      <c r="M9" s="3"/>
      <c r="N9" s="3"/>
    </row>
    <row r="10" spans="1:14" s="3" customFormat="1" x14ac:dyDescent="0.2">
      <c r="A10" s="11"/>
      <c r="B10" s="3" t="s">
        <v>38</v>
      </c>
      <c r="C10" s="11"/>
      <c r="D10" s="11"/>
      <c r="E10" s="2"/>
      <c r="G10" s="11"/>
      <c r="H10" s="11"/>
      <c r="I10" s="11"/>
      <c r="J10" s="11"/>
      <c r="K10" s="11"/>
      <c r="L10" s="11"/>
    </row>
    <row r="11" spans="1:14" x14ac:dyDescent="0.2">
      <c r="B11" t="s">
        <v>45</v>
      </c>
      <c r="C11" t="s">
        <v>46</v>
      </c>
      <c r="D11" t="s">
        <v>47</v>
      </c>
      <c r="E11" s="2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B12" s="1">
        <v>7</v>
      </c>
      <c r="C12" s="1">
        <v>14</v>
      </c>
      <c r="D12" s="1">
        <v>13</v>
      </c>
      <c r="E12" s="22">
        <f>AVERAGE(B12:D12)</f>
        <v>11.333333333333334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B13" s="1">
        <v>5</v>
      </c>
      <c r="C13" s="1">
        <v>10</v>
      </c>
      <c r="D13" s="1">
        <v>11</v>
      </c>
      <c r="E13" s="22">
        <f>AVERAGE(B13:D13)</f>
        <v>8.6666666666666661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B14" s="1">
        <v>10</v>
      </c>
      <c r="C14" s="1">
        <v>18</v>
      </c>
      <c r="D14" s="1">
        <v>13</v>
      </c>
      <c r="E14" s="22">
        <f>AVERAGE(B14:D14)</f>
        <v>13.666666666666666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B15" s="1">
        <v>14</v>
      </c>
      <c r="C15" s="1">
        <v>13</v>
      </c>
      <c r="D15" s="1">
        <v>9</v>
      </c>
      <c r="E15" s="22">
        <f>AVERAGE(B15:D15)</f>
        <v>12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B16" s="1">
        <v>5</v>
      </c>
      <c r="C16" s="1">
        <v>11</v>
      </c>
      <c r="D16" s="1">
        <v>7</v>
      </c>
      <c r="E16" s="22">
        <f>AVERAGE(B16:D16)</f>
        <v>7.666666666666667</v>
      </c>
      <c r="F16" s="3"/>
      <c r="G16" s="3"/>
      <c r="H16" s="3"/>
      <c r="I16" s="3"/>
      <c r="J16" s="3"/>
      <c r="K16" s="3"/>
      <c r="L16" s="3"/>
      <c r="M16" s="3"/>
      <c r="N16" s="3"/>
    </row>
    <row r="17" spans="1:28" s="2" customFormat="1" x14ac:dyDescent="0.2">
      <c r="A17" s="2" t="s">
        <v>10</v>
      </c>
      <c r="B17" s="2">
        <f>AVERAGE(B12:B16)</f>
        <v>8.1999999999999993</v>
      </c>
      <c r="C17" s="2">
        <f t="shared" ref="C17:D17" si="10">AVERAGE(C12:C16)</f>
        <v>13.2</v>
      </c>
      <c r="D17" s="2">
        <f t="shared" si="10"/>
        <v>10.6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2" customFormat="1" x14ac:dyDescent="0.2">
      <c r="A18" s="21" t="s">
        <v>0</v>
      </c>
      <c r="B18" s="21">
        <f>DEVSQ(B12:B16)</f>
        <v>58.8</v>
      </c>
      <c r="C18" s="21">
        <f t="shared" ref="C18:D18" si="11">DEVSQ(C12:C16)</f>
        <v>38.799999999999997</v>
      </c>
      <c r="D18" s="21">
        <f t="shared" si="11"/>
        <v>27.2</v>
      </c>
      <c r="E18" s="2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20" spans="1:28" x14ac:dyDescent="0.2">
      <c r="A20" t="s">
        <v>7</v>
      </c>
      <c r="B20">
        <f>COUNT(B3:B7)</f>
        <v>5</v>
      </c>
    </row>
    <row r="21" spans="1:28" x14ac:dyDescent="0.2">
      <c r="A21" t="s">
        <v>6</v>
      </c>
      <c r="B21">
        <f>B20*B22*B23</f>
        <v>30</v>
      </c>
    </row>
    <row r="22" spans="1:28" x14ac:dyDescent="0.2">
      <c r="A22" t="s">
        <v>28</v>
      </c>
      <c r="B22">
        <v>2</v>
      </c>
    </row>
    <row r="23" spans="1:28" x14ac:dyDescent="0.2">
      <c r="A23" t="s">
        <v>27</v>
      </c>
      <c r="B23">
        <v>3</v>
      </c>
    </row>
    <row r="24" spans="1:28" x14ac:dyDescent="0.2">
      <c r="D24" t="s">
        <v>0</v>
      </c>
      <c r="E24" t="s">
        <v>3</v>
      </c>
      <c r="F24" t="s">
        <v>4</v>
      </c>
      <c r="G24" t="s">
        <v>19</v>
      </c>
      <c r="H24" t="s">
        <v>20</v>
      </c>
      <c r="I24" t="s">
        <v>66</v>
      </c>
    </row>
    <row r="25" spans="1:28" x14ac:dyDescent="0.2">
      <c r="C25" s="7" t="s">
        <v>29</v>
      </c>
      <c r="D25" s="9">
        <f>3*(DEVSQ(E3:E7,E12:E16))</f>
        <v>197.33333333333331</v>
      </c>
      <c r="E25">
        <f>(B20*B22)-1</f>
        <v>9</v>
      </c>
      <c r="F25" s="8">
        <f>D25/E25</f>
        <v>21.925925925925924</v>
      </c>
      <c r="G25" s="8"/>
      <c r="H25" s="8"/>
    </row>
    <row r="26" spans="1:28" x14ac:dyDescent="0.2">
      <c r="C26" s="5" t="s">
        <v>32</v>
      </c>
      <c r="D26" s="9">
        <f>3*5*(DEVSQ(G8:H8))</f>
        <v>13.333333333333346</v>
      </c>
      <c r="E26">
        <f>B22-1</f>
        <v>1</v>
      </c>
      <c r="F26" s="8">
        <f>D26/E26</f>
        <v>13.333333333333346</v>
      </c>
      <c r="G26" s="8">
        <f>F26/F27</f>
        <v>0.5797101449275367</v>
      </c>
      <c r="H26" s="8">
        <f>FDIST(G26,E26,E27)</f>
        <v>0.46827378171091316</v>
      </c>
      <c r="I26" s="8">
        <f>D26/(D26+D27+D30)</f>
        <v>5.0543340914834506E-2</v>
      </c>
      <c r="J26" s="4"/>
    </row>
    <row r="27" spans="1:28" x14ac:dyDescent="0.2">
      <c r="C27" s="5" t="s">
        <v>43</v>
      </c>
      <c r="D27" s="9">
        <f>3*(DEVSQ(G3:H7))-D26</f>
        <v>184.00000000000003</v>
      </c>
      <c r="E27">
        <f>B22*(B20-1)</f>
        <v>8</v>
      </c>
      <c r="F27" s="8">
        <f t="shared" ref="F27:F31" si="12">D27/E27</f>
        <v>23.000000000000004</v>
      </c>
      <c r="G27" s="8"/>
      <c r="H27" s="8"/>
      <c r="I27" s="8"/>
      <c r="J27" s="4"/>
      <c r="M27" s="8"/>
    </row>
    <row r="28" spans="1:28" x14ac:dyDescent="0.2">
      <c r="C28" s="6" t="s">
        <v>30</v>
      </c>
      <c r="D28" s="9">
        <f>DEVSQ(B3:D7,B12:D16)-D25</f>
        <v>238.66666666666669</v>
      </c>
      <c r="E28">
        <f>B20*B22*(B23-1)</f>
        <v>20</v>
      </c>
      <c r="F28" s="8">
        <f>D28/E28</f>
        <v>11.933333333333334</v>
      </c>
      <c r="G28" s="8"/>
      <c r="H28" s="8"/>
      <c r="I28" s="8"/>
      <c r="J28" s="4"/>
    </row>
    <row r="29" spans="1:28" x14ac:dyDescent="0.2">
      <c r="C29" s="5" t="s">
        <v>31</v>
      </c>
      <c r="D29" s="9">
        <f>B22*B20*(DEVSQ(J8:L8))</f>
        <v>79.799999999999955</v>
      </c>
      <c r="E29">
        <f>B23-1</f>
        <v>2</v>
      </c>
      <c r="F29" s="8">
        <f t="shared" si="12"/>
        <v>39.899999999999977</v>
      </c>
      <c r="G29" s="8">
        <f>F29/F31</f>
        <v>6.9090909090909003</v>
      </c>
      <c r="H29" s="8">
        <f>FDIST(G29,E29,E31)</f>
        <v>6.8724342384407144E-3</v>
      </c>
      <c r="I29" s="8">
        <f>D29/D32</f>
        <v>0.1830275229357797</v>
      </c>
      <c r="J29" s="4"/>
    </row>
    <row r="30" spans="1:28" x14ac:dyDescent="0.2">
      <c r="C30" s="5" t="s">
        <v>25</v>
      </c>
      <c r="D30" s="9">
        <f>B20*(DEVSQ(B8:D8,B17:D17))-D26-D29</f>
        <v>66.466666666666669</v>
      </c>
      <c r="E30">
        <f>(B22-1)*(B23-1)</f>
        <v>2</v>
      </c>
      <c r="F30" s="8">
        <f t="shared" si="12"/>
        <v>33.233333333333334</v>
      </c>
      <c r="G30" s="8">
        <f>F30/F31</f>
        <v>5.7546897546897506</v>
      </c>
      <c r="H30" s="8">
        <f>FDIST(G30,E30,E31)</f>
        <v>1.309524124134118E-2</v>
      </c>
      <c r="I30" s="8">
        <f>D30/(D32-D29)</f>
        <v>0.18659928878906978</v>
      </c>
      <c r="J30" s="4"/>
    </row>
    <row r="31" spans="1:28" x14ac:dyDescent="0.2">
      <c r="C31" s="5" t="s">
        <v>33</v>
      </c>
      <c r="D31" s="9">
        <f>D28-D29-D30</f>
        <v>92.400000000000063</v>
      </c>
      <c r="E31">
        <f>B22*(B20-1)*(B23-1)</f>
        <v>16</v>
      </c>
      <c r="F31" s="8">
        <f t="shared" si="12"/>
        <v>5.7750000000000039</v>
      </c>
      <c r="G31" s="8"/>
      <c r="H31" s="8"/>
    </row>
    <row r="32" spans="1:28" x14ac:dyDescent="0.2">
      <c r="C32" t="s">
        <v>2</v>
      </c>
      <c r="D32">
        <v>436</v>
      </c>
      <c r="E32">
        <v>29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SheetLayoutView="160" workbookViewId="0">
      <selection activeCell="J40" sqref="J40"/>
    </sheetView>
  </sheetViews>
  <sheetFormatPr baseColWidth="10" defaultColWidth="8.83203125" defaultRowHeight="15" x14ac:dyDescent="0.2"/>
  <cols>
    <col min="1" max="1" width="11" customWidth="1"/>
    <col min="3" max="3" width="18.5" customWidth="1"/>
    <col min="5" max="5" width="11.5" customWidth="1"/>
  </cols>
  <sheetData>
    <row r="1" spans="1:14" x14ac:dyDescent="0.2">
      <c r="B1" t="s">
        <v>48</v>
      </c>
      <c r="G1" t="s">
        <v>41</v>
      </c>
      <c r="J1" t="s">
        <v>42</v>
      </c>
    </row>
    <row r="2" spans="1:14" x14ac:dyDescent="0.2">
      <c r="B2" t="s">
        <v>45</v>
      </c>
      <c r="C2" t="s">
        <v>46</v>
      </c>
      <c r="D2" t="s">
        <v>47</v>
      </c>
      <c r="E2" s="2" t="s">
        <v>5</v>
      </c>
      <c r="G2" t="s">
        <v>48</v>
      </c>
      <c r="H2" t="s">
        <v>38</v>
      </c>
      <c r="J2" t="s">
        <v>45</v>
      </c>
      <c r="K2" t="s">
        <v>46</v>
      </c>
      <c r="L2" t="s">
        <v>47</v>
      </c>
    </row>
    <row r="3" spans="1:14" x14ac:dyDescent="0.2">
      <c r="B3">
        <v>10</v>
      </c>
      <c r="C3">
        <v>12</v>
      </c>
      <c r="D3">
        <v>8</v>
      </c>
      <c r="E3" s="2">
        <f>AVERAGE(B3:D3)</f>
        <v>10</v>
      </c>
      <c r="F3" s="3"/>
      <c r="G3" s="3">
        <f>AVERAGE(B3:D3)</f>
        <v>10</v>
      </c>
      <c r="H3" s="3">
        <f>AVERAGE(B12:D12)</f>
        <v>11.333333333333334</v>
      </c>
      <c r="I3" s="3"/>
      <c r="J3" s="3">
        <f t="shared" ref="J3:L7" si="0">AVERAGE(B3,B12)</f>
        <v>8.5</v>
      </c>
      <c r="K3" s="3">
        <f t="shared" si="0"/>
        <v>13</v>
      </c>
      <c r="L3" s="3">
        <f t="shared" si="0"/>
        <v>10.5</v>
      </c>
    </row>
    <row r="4" spans="1:14" x14ac:dyDescent="0.2">
      <c r="B4">
        <v>7</v>
      </c>
      <c r="C4">
        <v>9</v>
      </c>
      <c r="D4">
        <v>4</v>
      </c>
      <c r="E4" s="2">
        <f>AVERAGE(B4:D4)</f>
        <v>6.666666666666667</v>
      </c>
      <c r="F4" s="3"/>
      <c r="G4" s="3">
        <f>AVERAGE(B4:D4)</f>
        <v>6.666666666666667</v>
      </c>
      <c r="H4" s="3">
        <f>AVERAGE(B13:D13)</f>
        <v>8.6666666666666661</v>
      </c>
      <c r="I4" s="3"/>
      <c r="J4" s="3">
        <f t="shared" si="0"/>
        <v>6</v>
      </c>
      <c r="K4" s="3">
        <f t="shared" si="0"/>
        <v>9.5</v>
      </c>
      <c r="L4" s="3">
        <f t="shared" si="0"/>
        <v>7.5</v>
      </c>
    </row>
    <row r="5" spans="1:14" x14ac:dyDescent="0.2">
      <c r="B5">
        <v>13</v>
      </c>
      <c r="C5">
        <v>15</v>
      </c>
      <c r="D5">
        <v>9</v>
      </c>
      <c r="E5" s="2">
        <f>AVERAGE(B5:D5)</f>
        <v>12.333333333333334</v>
      </c>
      <c r="F5" s="3"/>
      <c r="G5" s="3">
        <f>AVERAGE(B5:D5)</f>
        <v>12.333333333333334</v>
      </c>
      <c r="H5" s="3">
        <f>AVERAGE(B14:D14)</f>
        <v>13.666666666666666</v>
      </c>
      <c r="I5" s="3"/>
      <c r="J5" s="3">
        <f t="shared" si="0"/>
        <v>11.5</v>
      </c>
      <c r="K5" s="3">
        <f t="shared" si="0"/>
        <v>16.5</v>
      </c>
      <c r="L5" s="3">
        <f t="shared" si="0"/>
        <v>11</v>
      </c>
    </row>
    <row r="6" spans="1:14" x14ac:dyDescent="0.2">
      <c r="B6">
        <v>18</v>
      </c>
      <c r="C6">
        <v>12</v>
      </c>
      <c r="D6">
        <v>6</v>
      </c>
      <c r="E6" s="2">
        <f>AVERAGE(B6:D6)</f>
        <v>12</v>
      </c>
      <c r="F6" s="3"/>
      <c r="G6" s="3">
        <f>AVERAGE(B6:D6)</f>
        <v>12</v>
      </c>
      <c r="H6" s="3">
        <f>AVERAGE(B15:D15)</f>
        <v>12</v>
      </c>
      <c r="I6" s="3"/>
      <c r="J6" s="3">
        <f t="shared" si="0"/>
        <v>16</v>
      </c>
      <c r="K6" s="3">
        <f t="shared" si="0"/>
        <v>12.5</v>
      </c>
      <c r="L6" s="3">
        <f t="shared" si="0"/>
        <v>7.5</v>
      </c>
    </row>
    <row r="7" spans="1:14" x14ac:dyDescent="0.2">
      <c r="B7">
        <v>6</v>
      </c>
      <c r="C7">
        <v>8</v>
      </c>
      <c r="D7">
        <v>3</v>
      </c>
      <c r="E7" s="2">
        <f>AVERAGE(B7:D7)</f>
        <v>5.666666666666667</v>
      </c>
      <c r="F7" s="3"/>
      <c r="G7" s="3">
        <f>AVERAGE(B7:D7)</f>
        <v>5.666666666666667</v>
      </c>
      <c r="H7" s="3">
        <f>AVERAGE(B16:D16)</f>
        <v>7.666666666666667</v>
      </c>
      <c r="I7" s="3"/>
      <c r="J7" s="3">
        <f t="shared" si="0"/>
        <v>5.5</v>
      </c>
      <c r="K7" s="3">
        <f t="shared" si="0"/>
        <v>9.5</v>
      </c>
      <c r="L7" s="3">
        <f t="shared" si="0"/>
        <v>5</v>
      </c>
    </row>
    <row r="8" spans="1:14" x14ac:dyDescent="0.2">
      <c r="A8" s="2" t="s">
        <v>10</v>
      </c>
      <c r="B8" s="2">
        <f>AVERAGE(B3:B7)</f>
        <v>10.8</v>
      </c>
      <c r="C8" s="2">
        <f t="shared" ref="C8:D8" si="1">AVERAGE(C3:C7)</f>
        <v>11.2</v>
      </c>
      <c r="D8" s="2">
        <f t="shared" si="1"/>
        <v>6</v>
      </c>
      <c r="E8" s="2"/>
      <c r="F8" s="2" t="s">
        <v>44</v>
      </c>
      <c r="G8" s="2">
        <f>AVERAGE(G3:G7)</f>
        <v>9.3333333333333321</v>
      </c>
      <c r="H8" s="2">
        <f t="shared" ref="H8:L8" si="2">AVERAGE(H3:H7)</f>
        <v>10.666666666666666</v>
      </c>
      <c r="I8" s="2"/>
      <c r="J8" s="2">
        <f t="shared" si="2"/>
        <v>9.5</v>
      </c>
      <c r="K8" s="2">
        <f t="shared" si="2"/>
        <v>12.2</v>
      </c>
      <c r="L8" s="2">
        <f t="shared" si="2"/>
        <v>8.3000000000000007</v>
      </c>
      <c r="M8" s="3"/>
      <c r="N8" s="3"/>
    </row>
    <row r="9" spans="1:14" x14ac:dyDescent="0.2">
      <c r="A9" s="21" t="s">
        <v>0</v>
      </c>
      <c r="B9" s="21">
        <f>DEVSQ(B3:B7)</f>
        <v>94.8</v>
      </c>
      <c r="C9" s="21">
        <f t="shared" ref="C9" si="3">DEVSQ(C3:C7)</f>
        <v>30.799999999999997</v>
      </c>
      <c r="D9" s="21">
        <f>DEVSQ(D3:D7)</f>
        <v>26</v>
      </c>
      <c r="E9" s="21"/>
      <c r="F9" s="21" t="s">
        <v>0</v>
      </c>
      <c r="G9" s="21">
        <f>DEVSQ(G3:G7)</f>
        <v>37.111111111111114</v>
      </c>
      <c r="H9" s="21">
        <f t="shared" ref="H9:L9" si="4">DEVSQ(H3:H7)</f>
        <v>24.222222222222221</v>
      </c>
      <c r="I9" s="21"/>
      <c r="J9" s="21">
        <f t="shared" si="4"/>
        <v>75.5</v>
      </c>
      <c r="K9" s="21">
        <f t="shared" si="4"/>
        <v>33.799999999999997</v>
      </c>
      <c r="L9" s="21">
        <f t="shared" si="4"/>
        <v>24.3</v>
      </c>
      <c r="M9" s="3"/>
      <c r="N9" s="3"/>
    </row>
    <row r="10" spans="1:14" s="3" customFormat="1" x14ac:dyDescent="0.2">
      <c r="A10" s="11"/>
      <c r="B10" s="3" t="s">
        <v>38</v>
      </c>
      <c r="C10" s="11"/>
      <c r="D10" s="11"/>
      <c r="E10" s="2"/>
      <c r="G10" s="11"/>
      <c r="H10" s="11"/>
      <c r="I10" s="11"/>
      <c r="J10" s="11"/>
      <c r="K10" s="11"/>
      <c r="L10" s="11"/>
    </row>
    <row r="11" spans="1:14" x14ac:dyDescent="0.2">
      <c r="B11" t="s">
        <v>45</v>
      </c>
      <c r="C11" t="s">
        <v>46</v>
      </c>
      <c r="D11" t="s">
        <v>47</v>
      </c>
      <c r="E11" s="2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B12" s="1">
        <v>7</v>
      </c>
      <c r="C12" s="1">
        <v>14</v>
      </c>
      <c r="D12" s="1">
        <v>13</v>
      </c>
      <c r="E12" s="2">
        <f>AVERAGE(B12:D12)</f>
        <v>11.333333333333334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B13" s="1">
        <v>5</v>
      </c>
      <c r="C13" s="1">
        <v>10</v>
      </c>
      <c r="D13" s="1">
        <v>11</v>
      </c>
      <c r="E13" s="2">
        <f>AVERAGE(B13:D13)</f>
        <v>8.6666666666666661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B14" s="1">
        <v>10</v>
      </c>
      <c r="C14" s="1">
        <v>18</v>
      </c>
      <c r="D14" s="1">
        <v>13</v>
      </c>
      <c r="E14" s="2">
        <f>AVERAGE(B14:D14)</f>
        <v>13.666666666666666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B15" s="1">
        <v>14</v>
      </c>
      <c r="C15" s="1">
        <v>13</v>
      </c>
      <c r="D15" s="1">
        <v>9</v>
      </c>
      <c r="E15" s="2">
        <f>AVERAGE(B15:D15)</f>
        <v>12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B16" s="1">
        <v>5</v>
      </c>
      <c r="C16" s="1">
        <v>11</v>
      </c>
      <c r="D16" s="1">
        <v>7</v>
      </c>
      <c r="E16" s="2">
        <f>AVERAGE(B16:D16)</f>
        <v>7.666666666666667</v>
      </c>
      <c r="F16" s="3"/>
      <c r="G16" s="3"/>
      <c r="H16" s="3"/>
      <c r="I16" s="3"/>
      <c r="J16" s="3"/>
      <c r="K16" s="3"/>
      <c r="L16" s="3"/>
      <c r="M16" s="3"/>
      <c r="N16" s="3"/>
    </row>
    <row r="17" spans="1:28" s="2" customFormat="1" x14ac:dyDescent="0.2">
      <c r="A17" s="2" t="s">
        <v>10</v>
      </c>
      <c r="B17" s="2">
        <f>AVERAGE(B12:B16)</f>
        <v>8.1999999999999993</v>
      </c>
      <c r="C17" s="2">
        <f t="shared" ref="C17:D17" si="5">AVERAGE(C12:C16)</f>
        <v>13.2</v>
      </c>
      <c r="D17" s="2">
        <f t="shared" si="5"/>
        <v>10.6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2" customFormat="1" x14ac:dyDescent="0.2">
      <c r="A18" s="21" t="s">
        <v>0</v>
      </c>
      <c r="B18" s="21">
        <f>DEVSQ(B12:B16)</f>
        <v>58.8</v>
      </c>
      <c r="C18" s="21">
        <f t="shared" ref="C18:D18" si="6">DEVSQ(C12:C16)</f>
        <v>38.799999999999997</v>
      </c>
      <c r="D18" s="21">
        <f t="shared" si="6"/>
        <v>27.2</v>
      </c>
      <c r="E18" s="2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20" spans="1:28" x14ac:dyDescent="0.2">
      <c r="A20" t="s">
        <v>7</v>
      </c>
      <c r="B20">
        <f>COUNT(B3:B7)</f>
        <v>5</v>
      </c>
    </row>
    <row r="21" spans="1:28" x14ac:dyDescent="0.2">
      <c r="A21" t="s">
        <v>6</v>
      </c>
      <c r="B21">
        <f>B20*B22*B23</f>
        <v>30</v>
      </c>
    </row>
    <row r="22" spans="1:28" x14ac:dyDescent="0.2">
      <c r="A22" t="s">
        <v>28</v>
      </c>
      <c r="B22">
        <v>2</v>
      </c>
    </row>
    <row r="23" spans="1:28" x14ac:dyDescent="0.2">
      <c r="A23" t="s">
        <v>27</v>
      </c>
      <c r="B23">
        <v>3</v>
      </c>
    </row>
    <row r="24" spans="1:28" x14ac:dyDescent="0.2">
      <c r="D24" t="s">
        <v>0</v>
      </c>
      <c r="E24" t="s">
        <v>3</v>
      </c>
      <c r="F24" t="s">
        <v>4</v>
      </c>
      <c r="G24" t="s">
        <v>19</v>
      </c>
      <c r="H24" t="s">
        <v>20</v>
      </c>
      <c r="I24" t="s">
        <v>66</v>
      </c>
    </row>
    <row r="25" spans="1:28" x14ac:dyDescent="0.2">
      <c r="C25" s="7" t="s">
        <v>29</v>
      </c>
      <c r="D25" s="9">
        <f>DEVSQ(E3:E7,E12:E16)*B23</f>
        <v>197.33333333333331</v>
      </c>
      <c r="E25">
        <f>(B22*B20)-1</f>
        <v>9</v>
      </c>
      <c r="F25" s="8">
        <f>D25/E25</f>
        <v>21.925925925925924</v>
      </c>
      <c r="G25" s="8"/>
      <c r="H25" s="8"/>
    </row>
    <row r="26" spans="1:28" x14ac:dyDescent="0.2">
      <c r="C26" s="5" t="s">
        <v>32</v>
      </c>
      <c r="D26" s="9">
        <f>DEVSQ(G8:H8)*$B$20*B23</f>
        <v>13.333333333333345</v>
      </c>
      <c r="E26">
        <f>B22-1</f>
        <v>1</v>
      </c>
      <c r="F26" s="8">
        <f>D26/E26</f>
        <v>13.333333333333345</v>
      </c>
      <c r="G26" s="8">
        <f>F26/F27</f>
        <v>0.57971014492753659</v>
      </c>
      <c r="H26" s="8">
        <f>FDIST(G26,E26,E27)</f>
        <v>0.46827378171091327</v>
      </c>
      <c r="I26" s="8">
        <f>D26/(D26+D27+D30)</f>
        <v>5.0543340914834499E-2</v>
      </c>
      <c r="J26" s="4"/>
    </row>
    <row r="27" spans="1:28" x14ac:dyDescent="0.2">
      <c r="C27" s="5" t="s">
        <v>43</v>
      </c>
      <c r="D27" s="9">
        <f>DEVSQ(G3:H7)*B23-D26</f>
        <v>184.00000000000003</v>
      </c>
      <c r="E27">
        <f>B22*(B20-1)</f>
        <v>8</v>
      </c>
      <c r="F27" s="8">
        <f t="shared" ref="F27:F31" si="7">D27/E27</f>
        <v>23.000000000000004</v>
      </c>
      <c r="G27" s="8"/>
      <c r="H27" s="8"/>
      <c r="I27" s="8"/>
      <c r="J27" s="4"/>
      <c r="M27" s="8"/>
    </row>
    <row r="28" spans="1:28" x14ac:dyDescent="0.2">
      <c r="C28" s="6" t="s">
        <v>30</v>
      </c>
      <c r="D28" s="9">
        <f>D32-D25</f>
        <v>238.66666666666669</v>
      </c>
      <c r="E28">
        <f>SUM(E29:E31)</f>
        <v>20</v>
      </c>
      <c r="F28" s="8">
        <f>D28/E28</f>
        <v>11.933333333333334</v>
      </c>
      <c r="G28" s="8"/>
      <c r="H28" s="8"/>
      <c r="I28" s="8"/>
      <c r="J28" s="4"/>
    </row>
    <row r="29" spans="1:28" x14ac:dyDescent="0.2">
      <c r="C29" s="5" t="s">
        <v>31</v>
      </c>
      <c r="D29" s="9">
        <f>DEVSQ(J8:L8)*B20*B22</f>
        <v>79.799999999999955</v>
      </c>
      <c r="E29">
        <f>B23-1</f>
        <v>2</v>
      </c>
      <c r="F29" s="8">
        <f t="shared" si="7"/>
        <v>39.899999999999977</v>
      </c>
      <c r="G29" s="8">
        <f>F29/F31</f>
        <v>6.9090909090909003</v>
      </c>
      <c r="H29" s="8">
        <f>FDIST(G29,E29,E31)</f>
        <v>6.8724342384407144E-3</v>
      </c>
      <c r="I29" s="8">
        <f>D29/D32</f>
        <v>0.1830275229357797</v>
      </c>
      <c r="J29" s="4"/>
    </row>
    <row r="30" spans="1:28" x14ac:dyDescent="0.2">
      <c r="C30" s="5" t="s">
        <v>25</v>
      </c>
      <c r="D30" s="9">
        <f>DEVSQ(B8:D8,B17:D17)*$B$20-D26-D29</f>
        <v>66.466666666666669</v>
      </c>
      <c r="E30">
        <f>(B22-1)*(B23-1)</f>
        <v>2</v>
      </c>
      <c r="F30" s="8">
        <f t="shared" si="7"/>
        <v>33.233333333333334</v>
      </c>
      <c r="G30" s="8">
        <f>F30/F31</f>
        <v>5.7546897546897506</v>
      </c>
      <c r="H30" s="8">
        <f>FDIST(G30,E30,E31)</f>
        <v>1.309524124134118E-2</v>
      </c>
      <c r="I30" s="8">
        <f>D30/(D32-D29)</f>
        <v>0.18659928878906978</v>
      </c>
      <c r="J30" s="4"/>
    </row>
    <row r="31" spans="1:28" x14ac:dyDescent="0.2">
      <c r="C31" s="5" t="s">
        <v>33</v>
      </c>
      <c r="D31" s="9">
        <f>D28-D29-D30</f>
        <v>92.400000000000063</v>
      </c>
      <c r="E31">
        <f>B22*(B23-1)*(B20-1)</f>
        <v>16</v>
      </c>
      <c r="F31" s="8">
        <f t="shared" si="7"/>
        <v>5.7750000000000039</v>
      </c>
      <c r="G31" s="8"/>
      <c r="H31" s="8"/>
    </row>
    <row r="32" spans="1:28" x14ac:dyDescent="0.2">
      <c r="C32" t="s">
        <v>2</v>
      </c>
      <c r="D32">
        <f>DEVSQ(B3:D7,B12:D16)</f>
        <v>436</v>
      </c>
      <c r="E32">
        <f>B21-1</f>
        <v>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Way's</vt:lpstr>
      <vt:lpstr>TwowayBetweeen</vt:lpstr>
      <vt:lpstr>TwoWayFullwithin</vt:lpstr>
      <vt:lpstr>TwoWayMixed (book)</vt:lpstr>
      <vt:lpstr>TwoWayMixed</vt:lpstr>
      <vt:lpstr>TwoWayMixed (Answer)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2015-11-03T01:55:59Z</dcterms:created>
  <dcterms:modified xsi:type="dcterms:W3CDTF">2018-11-08T23:45:41Z</dcterms:modified>
</cp:coreProperties>
</file>