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849E65-2E9B-4C6E-B863-F5686E88A898}" xr6:coauthVersionLast="47" xr6:coauthVersionMax="47" xr10:uidLastSave="{00000000-0000-0000-0000-000000000000}"/>
  <bookViews>
    <workbookView xWindow="-108" yWindow="-108" windowWidth="23256" windowHeight="13176" tabRatio="631" activeTab="1" xr2:uid="{01C61F96-E351-465A-A047-396F9BD96694}"/>
  </bookViews>
  <sheets>
    <sheet name="Part type" sheetId="8" r:id="rId1"/>
    <sheet name="Part program" sheetId="1" r:id="rId2"/>
    <sheet name="Part drawings" sheetId="2" r:id="rId3"/>
    <sheet name="All parts parameters" sheetId="5" r:id="rId4"/>
  </sheets>
  <definedNames>
    <definedName name="_xlnm._FilterDatabase" localSheetId="3" hidden="1">'All parts parameters'!$A$2:$BQ$7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6" i="1" l="1"/>
  <c r="J64" i="1"/>
  <c r="J63" i="1"/>
  <c r="J62" i="1"/>
  <c r="J61" i="1"/>
  <c r="J60" i="1"/>
  <c r="J59" i="1"/>
  <c r="J58" i="1"/>
  <c r="J57" i="1"/>
  <c r="H64" i="1"/>
  <c r="A64" i="1" s="1"/>
  <c r="H63" i="1"/>
  <c r="A63" i="1" s="1"/>
  <c r="H62" i="1"/>
  <c r="A62" i="1" s="1"/>
  <c r="H61" i="1"/>
  <c r="H60" i="1"/>
  <c r="A60" i="1" s="1"/>
  <c r="H59" i="1"/>
  <c r="A59" i="1" s="1"/>
  <c r="H58" i="1"/>
  <c r="A58" i="1" s="1"/>
  <c r="H57" i="1"/>
  <c r="A57" i="1" s="1"/>
  <c r="H56" i="1"/>
  <c r="A55" i="1"/>
  <c r="E13" i="8"/>
  <c r="H47" i="1"/>
  <c r="J19" i="1"/>
  <c r="J23" i="1"/>
  <c r="J29" i="1"/>
  <c r="J33" i="1"/>
  <c r="J39" i="1"/>
  <c r="J43" i="1"/>
  <c r="J49" i="1"/>
  <c r="J53" i="1"/>
  <c r="H51" i="1"/>
  <c r="H41" i="1"/>
  <c r="H37" i="1"/>
  <c r="H31" i="1"/>
  <c r="H27" i="1"/>
  <c r="H21" i="1"/>
  <c r="H17" i="1"/>
  <c r="H36" i="1"/>
  <c r="J54" i="1"/>
  <c r="J44" i="1"/>
  <c r="J34" i="1"/>
  <c r="J24" i="1"/>
  <c r="J52" i="1"/>
  <c r="J42" i="1"/>
  <c r="J32" i="1"/>
  <c r="J22" i="1"/>
  <c r="J51" i="1"/>
  <c r="J41" i="1"/>
  <c r="J31" i="1"/>
  <c r="J21" i="1"/>
  <c r="J50" i="1"/>
  <c r="J40" i="1"/>
  <c r="J30" i="1"/>
  <c r="J20" i="1"/>
  <c r="J48" i="1"/>
  <c r="J38" i="1"/>
  <c r="J28" i="1"/>
  <c r="J18" i="1"/>
  <c r="H54" i="1"/>
  <c r="H44" i="1"/>
  <c r="H34" i="1"/>
  <c r="H24" i="1"/>
  <c r="H53" i="1"/>
  <c r="H43" i="1"/>
  <c r="H33" i="1"/>
  <c r="H52" i="1"/>
  <c r="H42" i="1"/>
  <c r="H32" i="1"/>
  <c r="H50" i="1"/>
  <c r="H40" i="1"/>
  <c r="H30" i="1"/>
  <c r="H49" i="1"/>
  <c r="H39" i="1"/>
  <c r="H29" i="1"/>
  <c r="H48" i="1"/>
  <c r="H38" i="1"/>
  <c r="H28" i="1"/>
  <c r="J47" i="1"/>
  <c r="J37" i="1"/>
  <c r="J27" i="1"/>
  <c r="J17" i="1"/>
  <c r="H23" i="1"/>
  <c r="H22" i="1"/>
  <c r="H20" i="1"/>
  <c r="H19" i="1"/>
  <c r="H18" i="1"/>
  <c r="H46" i="1"/>
  <c r="H26" i="1"/>
  <c r="H16" i="1"/>
  <c r="G7" i="1"/>
  <c r="L4" i="1"/>
  <c r="I4" i="1"/>
  <c r="F5" i="1" s="1"/>
  <c r="H3" i="1"/>
  <c r="N14" i="1"/>
  <c r="F3" i="1"/>
  <c r="N46" i="1"/>
  <c r="N36" i="1"/>
  <c r="N26" i="1"/>
  <c r="E8" i="8"/>
  <c r="J8" i="8" s="1"/>
  <c r="Z5" i="5" s="1"/>
  <c r="E9" i="8"/>
  <c r="L12" i="1" s="1"/>
  <c r="C11" i="8"/>
  <c r="A1" i="1"/>
  <c r="A61" i="1" l="1"/>
  <c r="L16" i="1"/>
  <c r="L26" i="1"/>
  <c r="L36" i="1"/>
  <c r="L46" i="1"/>
  <c r="L56" i="1"/>
  <c r="A5" i="1"/>
  <c r="R5" i="5"/>
  <c r="AX7" i="5"/>
  <c r="B3" i="5"/>
  <c r="R3" i="5"/>
  <c r="N3" i="5"/>
  <c r="BB5" i="5"/>
  <c r="BF5" i="5"/>
  <c r="BB3" i="5"/>
  <c r="J10" i="8"/>
  <c r="T3" i="5" s="1"/>
  <c r="B5" i="5"/>
  <c r="AH7" i="5"/>
  <c r="AL5" i="5"/>
  <c r="J10" i="1"/>
  <c r="AX5" i="5"/>
  <c r="V3" i="5"/>
  <c r="AP3" i="5"/>
  <c r="AD3" i="5"/>
  <c r="Z7" i="5"/>
  <c r="V7" i="5"/>
  <c r="J9" i="8"/>
  <c r="AM7" i="5" s="1"/>
  <c r="H14" i="1"/>
  <c r="J5" i="5"/>
  <c r="AL7" i="5"/>
  <c r="AL3" i="5"/>
  <c r="AD5" i="5"/>
  <c r="J7" i="5"/>
  <c r="BF7" i="5"/>
  <c r="AP7" i="5"/>
  <c r="AH3" i="5"/>
  <c r="V5" i="5"/>
  <c r="B7" i="5"/>
  <c r="BB7" i="5"/>
  <c r="N5" i="5"/>
  <c r="AP5" i="5"/>
  <c r="N7" i="5"/>
  <c r="H10" i="1"/>
  <c r="AX3" i="5"/>
  <c r="AH5" i="5"/>
  <c r="R7" i="5"/>
  <c r="N8" i="8"/>
  <c r="J14" i="1" s="1"/>
  <c r="Z3" i="5"/>
  <c r="J11" i="8"/>
  <c r="I7" i="5" s="1"/>
  <c r="J3" i="5"/>
  <c r="BF3" i="5"/>
  <c r="AT5" i="5"/>
  <c r="AD7" i="5"/>
  <c r="F5" i="5"/>
  <c r="F7" i="5"/>
  <c r="F3" i="5"/>
  <c r="A45" i="1"/>
  <c r="A35" i="1"/>
  <c r="A13" i="1"/>
  <c r="A12" i="1"/>
  <c r="A7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25" i="1"/>
  <c r="A15" i="1"/>
  <c r="A11" i="1"/>
  <c r="A9" i="1"/>
  <c r="A8" i="1"/>
  <c r="A6" i="1"/>
  <c r="A2" i="1"/>
  <c r="AR3" i="5" l="1"/>
  <c r="BH7" i="5"/>
  <c r="H7" i="5"/>
  <c r="K7" i="5"/>
  <c r="C7" i="5"/>
  <c r="AY7" i="5"/>
  <c r="H3" i="5"/>
  <c r="AZ3" i="5"/>
  <c r="AB7" i="5"/>
  <c r="BD7" i="5"/>
  <c r="X3" i="5"/>
  <c r="D5" i="5"/>
  <c r="P3" i="5"/>
  <c r="AB5" i="5"/>
  <c r="X5" i="5"/>
  <c r="T5" i="5"/>
  <c r="L3" i="5"/>
  <c r="H5" i="5"/>
  <c r="AJ5" i="5"/>
  <c r="L7" i="5"/>
  <c r="AN7" i="5"/>
  <c r="AR7" i="5"/>
  <c r="AF5" i="5"/>
  <c r="BD5" i="5"/>
  <c r="AJ7" i="5"/>
  <c r="AN3" i="5"/>
  <c r="L5" i="5"/>
  <c r="AZ5" i="5"/>
  <c r="AR5" i="5"/>
  <c r="AZ7" i="5"/>
  <c r="AV5" i="5"/>
  <c r="D7" i="5"/>
  <c r="AB3" i="5"/>
  <c r="BH5" i="5"/>
  <c r="AF7" i="5"/>
  <c r="AY3" i="5"/>
  <c r="AJ3" i="5"/>
  <c r="AF3" i="5"/>
  <c r="BH3" i="5"/>
  <c r="G5" i="5"/>
  <c r="W7" i="5"/>
  <c r="AM5" i="5"/>
  <c r="AQ5" i="5"/>
  <c r="BC3" i="5"/>
  <c r="N10" i="8"/>
  <c r="J36" i="1" s="1"/>
  <c r="T7" i="5"/>
  <c r="AI5" i="5"/>
  <c r="P7" i="5"/>
  <c r="BG7" i="5"/>
  <c r="O7" i="5"/>
  <c r="BC7" i="5"/>
  <c r="BG5" i="5"/>
  <c r="AQ3" i="5"/>
  <c r="AE5" i="5"/>
  <c r="AA7" i="5"/>
  <c r="S5" i="5"/>
  <c r="W5" i="5"/>
  <c r="AA5" i="5"/>
  <c r="O5" i="5"/>
  <c r="AM3" i="5"/>
  <c r="AE3" i="5"/>
  <c r="O3" i="5"/>
  <c r="AI3" i="5"/>
  <c r="AQ7" i="5"/>
  <c r="AE7" i="5"/>
  <c r="AU5" i="5"/>
  <c r="S3" i="5"/>
  <c r="K3" i="5"/>
  <c r="AY5" i="5"/>
  <c r="AA3" i="5"/>
  <c r="C5" i="5"/>
  <c r="BG3" i="5"/>
  <c r="AI7" i="5"/>
  <c r="C3" i="5"/>
  <c r="BC5" i="5"/>
  <c r="G7" i="5"/>
  <c r="N9" i="8"/>
  <c r="J26" i="1" s="1"/>
  <c r="K5" i="5"/>
  <c r="G3" i="5"/>
  <c r="S7" i="5"/>
  <c r="W3" i="5"/>
  <c r="P5" i="5"/>
  <c r="AN5" i="5"/>
  <c r="BD3" i="5"/>
  <c r="D3" i="5"/>
  <c r="X7" i="5"/>
  <c r="AC5" i="5"/>
  <c r="AC3" i="5"/>
  <c r="BI7" i="5"/>
  <c r="M7" i="5"/>
  <c r="AG5" i="5"/>
  <c r="AO3" i="5"/>
  <c r="BE7" i="5"/>
  <c r="E7" i="5"/>
  <c r="Y5" i="5"/>
  <c r="AK3" i="5"/>
  <c r="AW5" i="5"/>
  <c r="Y7" i="5"/>
  <c r="BE3" i="5"/>
  <c r="U7" i="5"/>
  <c r="AK5" i="5"/>
  <c r="Q7" i="5"/>
  <c r="AS7" i="5"/>
  <c r="BA7" i="5"/>
  <c r="BI5" i="5"/>
  <c r="U5" i="5"/>
  <c r="AG3" i="5"/>
  <c r="AS3" i="5"/>
  <c r="AK7" i="5"/>
  <c r="BA5" i="5"/>
  <c r="E5" i="5"/>
  <c r="AS5" i="5"/>
  <c r="AO7" i="5"/>
  <c r="BE5" i="5"/>
  <c r="M5" i="5"/>
  <c r="Y3" i="5"/>
  <c r="U3" i="5"/>
  <c r="AG7" i="5"/>
  <c r="BI3" i="5"/>
  <c r="M3" i="5"/>
  <c r="AC7" i="5"/>
  <c r="Q5" i="5"/>
  <c r="AO5" i="5"/>
  <c r="N11" i="8"/>
  <c r="E3" i="5"/>
  <c r="Q3" i="5"/>
  <c r="BA3" i="5"/>
  <c r="I5" i="5"/>
  <c r="J16" i="1"/>
  <c r="I3" i="5"/>
  <c r="A4" i="1"/>
  <c r="A3" i="1"/>
  <c r="J46" i="1" l="1"/>
  <c r="J56" i="1"/>
  <c r="A56" i="1" s="1"/>
  <c r="A14" i="1"/>
  <c r="A10" i="1"/>
  <c r="A41" i="1"/>
  <c r="A37" i="1"/>
  <c r="A43" i="1"/>
  <c r="A38" i="1"/>
  <c r="A39" i="1"/>
  <c r="A29" i="1"/>
  <c r="A33" i="1"/>
  <c r="A27" i="1"/>
  <c r="A19" i="1"/>
  <c r="A23" i="1"/>
  <c r="A17" i="1"/>
  <c r="A53" i="1"/>
  <c r="A47" i="1"/>
  <c r="A49" i="1"/>
  <c r="A44" i="1" l="1"/>
  <c r="A42" i="1"/>
  <c r="A40" i="1"/>
  <c r="A36" i="1"/>
  <c r="A16" i="1"/>
  <c r="A21" i="1"/>
  <c r="A24" i="1"/>
  <c r="A28" i="1"/>
  <c r="A18" i="1"/>
  <c r="A54" i="1"/>
  <c r="A50" i="1"/>
  <c r="A22" i="1"/>
  <c r="A52" i="1"/>
  <c r="A51" i="1"/>
  <c r="A48" i="1"/>
  <c r="A46" i="1"/>
  <c r="A32" i="1"/>
  <c r="A20" i="1"/>
  <c r="A34" i="1"/>
  <c r="A30" i="1"/>
  <c r="A26" i="1"/>
  <c r="A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1B0BA-B4D0-4A00-8971-CDF5152E75A1}" keepAlive="1" name="Dotaz – Tabulka1" description="Připojení k dotazu produktu Tabulka1 v sešitě" type="5" refreshedVersion="0" background="1">
    <dbPr connection="Provider=Microsoft.Mashup.OleDb.1;Data Source=$Workbook$;Location=Tabulka1;Extended Properties=&quot;&quot;" command="SELECT * FROM [Tabulka1]"/>
  </connection>
  <connection id="2" xr16:uid="{1B431C23-B511-41A3-9AF2-9F11AE7BE215}" keepAlive="1" name="Dotaz – Tabulka2" description="Připojení k dotazu produktu Tabulka2 v sešitě" type="5" refreshedVersion="0" background="1">
    <dbPr connection="Provider=Microsoft.Mashup.OleDb.1;Data Source=$Workbook$;Location=Tabulka2;Extended Properties=&quot;&quot;" command="SELECT * FROM [Tabulka2]"/>
  </connection>
</connections>
</file>

<file path=xl/sharedStrings.xml><?xml version="1.0" encoding="utf-8"?>
<sst xmlns="http://schemas.openxmlformats.org/spreadsheetml/2006/main" count="427" uniqueCount="207">
  <si>
    <t>%</t>
  </si>
  <si>
    <t>O0001</t>
  </si>
  <si>
    <t>G40</t>
  </si>
  <si>
    <t>G49</t>
  </si>
  <si>
    <t>G80</t>
  </si>
  <si>
    <t>G98</t>
  </si>
  <si>
    <t>G90</t>
  </si>
  <si>
    <t>G17</t>
  </si>
  <si>
    <t>G58</t>
  </si>
  <si>
    <t>G21</t>
  </si>
  <si>
    <t>129-122-03-210</t>
  </si>
  <si>
    <t>(PART NAME/NUMBER:</t>
  </si>
  <si>
    <t>(TOOL:</t>
  </si>
  <si>
    <t>Ø</t>
  </si>
  <si>
    <t>PERIMETER)</t>
  </si>
  <si>
    <t>X</t>
  </si>
  <si>
    <t>MM/</t>
  </si>
  <si>
    <t xml:space="preserve">/ THK </t>
  </si>
  <si>
    <t>PART NAME/NUMBER - FROM THE DRAWING</t>
  </si>
  <si>
    <t>MM)</t>
  </si>
  <si>
    <t>M03</t>
  </si>
  <si>
    <t>S</t>
  </si>
  <si>
    <t>G00</t>
  </si>
  <si>
    <t>((C3-C6)/2)+C6=</t>
  </si>
  <si>
    <t>/2 =</t>
  </si>
  <si>
    <t>G43</t>
  </si>
  <si>
    <t>Z</t>
  </si>
  <si>
    <t>H</t>
  </si>
  <si>
    <t>THK</t>
  </si>
  <si>
    <t>T01</t>
  </si>
  <si>
    <t>M06</t>
  </si>
  <si>
    <t>01</t>
  </si>
  <si>
    <t>50,0</t>
  </si>
  <si>
    <t>(TOOL DEEP FOR WORK)</t>
  </si>
  <si>
    <t>(TOOL RADIUS)</t>
  </si>
  <si>
    <t>Y</t>
  </si>
  <si>
    <t>-60,0</t>
  </si>
  <si>
    <t>10,0</t>
  </si>
  <si>
    <t>M05</t>
  </si>
  <si>
    <t>M09</t>
  </si>
  <si>
    <t>M30</t>
  </si>
  <si>
    <t>G01</t>
  </si>
  <si>
    <t>F</t>
  </si>
  <si>
    <t>FEED FOR ROUGHING (MM/MIN)</t>
  </si>
  <si>
    <t>FEED FOR FINISHING (MM/MIN)</t>
  </si>
  <si>
    <t>(FIRST TAKE)</t>
  </si>
  <si>
    <t>(SECOND TAKE)</t>
  </si>
  <si>
    <t>(THIRD TAKE)</t>
  </si>
  <si>
    <t>(FOURTH TAKE)</t>
  </si>
  <si>
    <t>WORK COORDINATE SYSTEM</t>
  </si>
  <si>
    <t xml:space="preserve">REAL THICKNESS OF THE PART -THK (MM) </t>
  </si>
  <si>
    <t>G91</t>
  </si>
  <si>
    <t>5,0</t>
  </si>
  <si>
    <t>-5,0</t>
  </si>
  <si>
    <t>-400,0</t>
  </si>
  <si>
    <t>300,0</t>
  </si>
  <si>
    <t>CORRECTION OF DIMENSIONS IN THE "X" AXIS</t>
  </si>
  <si>
    <t>CORRECTION OF DIMENSIONS IN THE "Y" AXIS</t>
  </si>
  <si>
    <t>129-122-03-211</t>
  </si>
  <si>
    <t>Part number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</si>
  <si>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</si>
  <si>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</si>
  <si>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</si>
  <si>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</si>
  <si>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</si>
  <si>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</si>
  <si>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</si>
  <si>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</si>
  <si>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</si>
  <si>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</si>
  <si>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</si>
  <si>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Součet z 1</t>
  </si>
  <si>
    <t>Součet z 2</t>
  </si>
  <si>
    <t>Součet z 3</t>
  </si>
  <si>
    <t>Součet z 4</t>
  </si>
  <si>
    <t>Součet z 5</t>
  </si>
  <si>
    <t>Součet z 6</t>
  </si>
  <si>
    <t>Součet z 7</t>
  </si>
  <si>
    <t>Součet z 8</t>
  </si>
  <si>
    <t>Součet z 9</t>
  </si>
  <si>
    <t>Součet z 10</t>
  </si>
  <si>
    <t>Součet z 11</t>
  </si>
  <si>
    <t>Součet z 12</t>
  </si>
  <si>
    <t>Cut - 1</t>
  </si>
  <si>
    <t>Cut - 2</t>
  </si>
  <si>
    <t>Cut - 3</t>
  </si>
  <si>
    <t>Cut - 4</t>
  </si>
  <si>
    <t>32</t>
  </si>
  <si>
    <t>33</t>
  </si>
  <si>
    <t>34</t>
  </si>
  <si>
    <t>2</t>
  </si>
  <si>
    <t>22</t>
  </si>
  <si>
    <t>23</t>
  </si>
  <si>
    <t>24</t>
  </si>
  <si>
    <t>42</t>
  </si>
  <si>
    <t>43</t>
  </si>
  <si>
    <t>44</t>
  </si>
  <si>
    <t>52</t>
  </si>
  <si>
    <t>53</t>
  </si>
  <si>
    <t>54</t>
  </si>
  <si>
    <t>62</t>
  </si>
  <si>
    <t>63</t>
  </si>
  <si>
    <t>64</t>
  </si>
  <si>
    <t>72</t>
  </si>
  <si>
    <t>73</t>
  </si>
  <si>
    <t>74</t>
  </si>
  <si>
    <t>82</t>
  </si>
  <si>
    <t>83</t>
  </si>
  <si>
    <t>84</t>
  </si>
  <si>
    <t>92</t>
  </si>
  <si>
    <t>93</t>
  </si>
  <si>
    <t>94</t>
  </si>
  <si>
    <t>102</t>
  </si>
  <si>
    <t>103</t>
  </si>
  <si>
    <t>104</t>
  </si>
  <si>
    <t>112</t>
  </si>
  <si>
    <t>113</t>
  </si>
  <si>
    <t>114</t>
  </si>
  <si>
    <t>122</t>
  </si>
  <si>
    <t>123</t>
  </si>
  <si>
    <t>124</t>
  </si>
  <si>
    <t>Součet z 124</t>
  </si>
  <si>
    <t>Součet z 123</t>
  </si>
  <si>
    <t>Součet z 122</t>
  </si>
  <si>
    <t>Součet z 114</t>
  </si>
  <si>
    <t>Součet z 113</t>
  </si>
  <si>
    <t>Součet z 112</t>
  </si>
  <si>
    <t>Součet z 104</t>
  </si>
  <si>
    <t>Součet z 22</t>
  </si>
  <si>
    <t>Součet z 23</t>
  </si>
  <si>
    <t>Součet z 24</t>
  </si>
  <si>
    <t>Součet z 32</t>
  </si>
  <si>
    <t>Součet z 33</t>
  </si>
  <si>
    <t>Součet z 34</t>
  </si>
  <si>
    <t>Součet z 42</t>
  </si>
  <si>
    <t>Součet z 43</t>
  </si>
  <si>
    <t>Součet z 44</t>
  </si>
  <si>
    <t>Součet z 52</t>
  </si>
  <si>
    <t>Součet z 53</t>
  </si>
  <si>
    <t>Součet z 54</t>
  </si>
  <si>
    <t>Součet z 62</t>
  </si>
  <si>
    <t>Součet z 63</t>
  </si>
  <si>
    <t>Součet z 64</t>
  </si>
  <si>
    <t>Součet z 72</t>
  </si>
  <si>
    <t>Součet z 73</t>
  </si>
  <si>
    <t>Součet z 74</t>
  </si>
  <si>
    <t>Součet z 82</t>
  </si>
  <si>
    <t>Součet z 83</t>
  </si>
  <si>
    <t>Součet z 84</t>
  </si>
  <si>
    <t>Součet z 92</t>
  </si>
  <si>
    <t>Součet z 93</t>
  </si>
  <si>
    <t>Součet z 94</t>
  </si>
  <si>
    <t>Součet z 102</t>
  </si>
  <si>
    <t>Součet z 103</t>
  </si>
  <si>
    <t>13</t>
  </si>
  <si>
    <t>14</t>
  </si>
  <si>
    <t>132</t>
  </si>
  <si>
    <t>133</t>
  </si>
  <si>
    <t>134</t>
  </si>
  <si>
    <t>15</t>
  </si>
  <si>
    <t>142</t>
  </si>
  <si>
    <t>143</t>
  </si>
  <si>
    <t>144</t>
  </si>
  <si>
    <t>152</t>
  </si>
  <si>
    <t>153</t>
  </si>
  <si>
    <t>154</t>
  </si>
  <si>
    <t>Součet z 154</t>
  </si>
  <si>
    <t>Součet z 13</t>
  </si>
  <si>
    <t>Součet z 132</t>
  </si>
  <si>
    <t>Součet z 133</t>
  </si>
  <si>
    <t>Součet z 134</t>
  </si>
  <si>
    <t>Součet z 14</t>
  </si>
  <si>
    <t>Součet z 142</t>
  </si>
  <si>
    <t>Součet z 143</t>
  </si>
  <si>
    <t>Součet z 144</t>
  </si>
  <si>
    <t>Součet z 15</t>
  </si>
  <si>
    <t>Součet z 152</t>
  </si>
  <si>
    <t>Součet z 153</t>
  </si>
  <si>
    <t>1.I</t>
  </si>
  <si>
    <t>1.II</t>
  </si>
  <si>
    <t>1.III</t>
  </si>
  <si>
    <t>Součet z 1.I</t>
  </si>
  <si>
    <t>Součet z 1.II</t>
  </si>
  <si>
    <t>Součet z 1.III</t>
  </si>
  <si>
    <t>16</t>
  </si>
  <si>
    <t>162</t>
  </si>
  <si>
    <t>163</t>
  </si>
  <si>
    <t>164</t>
  </si>
  <si>
    <t>Součet z 16</t>
  </si>
  <si>
    <t>Součet z 162</t>
  </si>
  <si>
    <t>Součet z 163</t>
  </si>
  <si>
    <t>Součet z 164</t>
  </si>
  <si>
    <t>17</t>
  </si>
  <si>
    <t>172</t>
  </si>
  <si>
    <t>173</t>
  </si>
  <si>
    <t>174</t>
  </si>
  <si>
    <t>Součet z 17</t>
  </si>
  <si>
    <t>Součet z 172</t>
  </si>
  <si>
    <t>Součet z 173</t>
  </si>
  <si>
    <t>Součet z 174</t>
  </si>
  <si>
    <t>129-122-03-102</t>
  </si>
  <si>
    <r>
      <t xml:space="preserve">TOOL DIAMETER - </t>
    </r>
    <r>
      <rPr>
        <b/>
        <sz val="9"/>
        <color rgb="FFFF0000"/>
        <rFont val="Calibri"/>
        <family val="2"/>
        <charset val="238"/>
        <scheme val="minor"/>
      </rPr>
      <t>REAL MEASURED</t>
    </r>
    <r>
      <rPr>
        <b/>
        <sz val="9"/>
        <color theme="1"/>
        <rFont val="Calibri"/>
        <family val="2"/>
        <charset val="238"/>
        <scheme val="minor"/>
      </rPr>
      <t xml:space="preserve"> (MM)</t>
    </r>
  </si>
  <si>
    <r>
      <t xml:space="preserve">WIDTH OF TOOL - </t>
    </r>
    <r>
      <rPr>
        <b/>
        <sz val="9"/>
        <color rgb="FFFF0000"/>
        <rFont val="Calibri"/>
        <family val="2"/>
        <charset val="238"/>
        <scheme val="minor"/>
      </rPr>
      <t>REAL MEASURED</t>
    </r>
    <r>
      <rPr>
        <b/>
        <sz val="9"/>
        <color theme="1"/>
        <rFont val="Calibri"/>
        <family val="2"/>
        <charset val="238"/>
        <scheme val="minor"/>
      </rPr>
      <t xml:space="preserve"> (MM)</t>
    </r>
  </si>
  <si>
    <t>(START POSITION "Y/1")</t>
  </si>
  <si>
    <t>(START POSITION "Y/2")</t>
  </si>
  <si>
    <t>(START POSITION "Y/3")</t>
  </si>
  <si>
    <t>(START POSITION "Y/4")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</si>
</sst>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0.0"/>
    <numFmt numFmtId="165" formatCode="_-* #,##0.00\ _K_č_-;\-* #,##0.00\ _K_č_-;_-* &quot;-&quot;??\ _K_č_-;_-@_-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quotePrefix="1" applyAlignment="1">
      <alignment horizontal="left"/>
    </xf>
    <xf numFmtId="43" fontId="0" fillId="0" borderId="0" xfId="1" quotePrefix="1" applyFont="1" applyAlignment="1" applyProtection="1">
      <alignment horizontal="left"/>
      <protection locked="0"/>
    </xf>
    <xf numFmtId="43" fontId="0" fillId="0" borderId="0" xfId="1" applyFont="1" applyAlignment="1">
      <alignment horizontal="left"/>
    </xf>
    <xf numFmtId="43" fontId="0" fillId="0" borderId="0" xfId="0" applyNumberFormat="1"/>
    <xf numFmtId="2" fontId="0" fillId="0" borderId="0" xfId="0" quotePrefix="1" applyNumberFormat="1"/>
    <xf numFmtId="2" fontId="0" fillId="0" borderId="0" xfId="2" quotePrefix="1" applyNumberFormat="1" applyFont="1"/>
    <xf numFmtId="2" fontId="0" fillId="0" borderId="0" xfId="1" quotePrefix="1" applyNumberFormat="1" applyFont="1" applyAlignment="1" applyProtection="1">
      <alignment horizontal="left"/>
      <protection locked="0"/>
    </xf>
    <xf numFmtId="2" fontId="0" fillId="0" borderId="0" xfId="0" quotePrefix="1" applyNumberFormat="1" applyAlignment="1">
      <alignment horizontal="left" vertical="top"/>
    </xf>
    <xf numFmtId="2" fontId="0" fillId="0" borderId="0" xfId="0" applyNumberFormat="1" applyAlignment="1">
      <alignment horizontal="center"/>
    </xf>
    <xf numFmtId="2" fontId="0" fillId="6" borderId="0" xfId="0" quotePrefix="1" applyNumberFormat="1" applyFill="1"/>
    <xf numFmtId="2" fontId="0" fillId="6" borderId="0" xfId="0" applyNumberFormat="1" applyFill="1"/>
    <xf numFmtId="2" fontId="0" fillId="6" borderId="0" xfId="2" quotePrefix="1" applyNumberFormat="1" applyFont="1" applyFill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1" fontId="0" fillId="0" borderId="0" xfId="0" quotePrefix="1" applyNumberFormat="1"/>
    <xf numFmtId="1" fontId="0" fillId="0" borderId="0" xfId="1" quotePrefix="1" applyNumberFormat="1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" fontId="4" fillId="2" borderId="18" xfId="0" applyNumberFormat="1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164" fontId="0" fillId="4" borderId="2" xfId="0" quotePrefix="1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5" borderId="8" xfId="0" applyNumberForma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4" fontId="0" fillId="4" borderId="4" xfId="0" quotePrefix="1" applyNumberFormat="1" applyFill="1" applyBorder="1" applyAlignment="1" applyProtection="1">
      <alignment horizontal="center" vertical="center" wrapText="1"/>
      <protection locked="0"/>
    </xf>
    <xf numFmtId="164" fontId="0" fillId="5" borderId="22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64" fontId="0" fillId="5" borderId="9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2" fontId="0" fillId="6" borderId="4" xfId="0" applyNumberForma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3" fontId="0" fillId="5" borderId="8" xfId="1" applyFont="1" applyFill="1" applyBorder="1" applyAlignment="1">
      <alignment horizontal="center" vertical="center"/>
    </xf>
    <xf numFmtId="43" fontId="0" fillId="5" borderId="9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6" borderId="0" xfId="1" quotePrefix="1" applyNumberFormat="1" applyFont="1" applyFill="1"/>
    <xf numFmtId="165" fontId="0" fillId="0" borderId="0" xfId="0" applyNumberFormat="1"/>
    <xf numFmtId="1" fontId="0" fillId="0" borderId="0" xfId="0" applyNumberFormat="1" applyAlignment="1">
      <alignment horizontal="right"/>
    </xf>
    <xf numFmtId="0" fontId="1" fillId="2" borderId="28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3">
    <cellStyle name="Čárka" xfId="1" builtinId="3"/>
    <cellStyle name="Měna" xfId="2" builtinId="4"/>
    <cellStyle name="Normální" xfId="0" builtinId="0"/>
  </cellStyles>
  <dxfs count="80"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129541</xdr:rowOff>
    </xdr:from>
    <xdr:to>
      <xdr:col>13</xdr:col>
      <xdr:colOff>594860</xdr:colOff>
      <xdr:row>33</xdr:row>
      <xdr:rowOff>38100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6E3E94E-220B-131E-513D-970A4B75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21"/>
          <a:ext cx="8519660" cy="5760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175261</xdr:rowOff>
    </xdr:from>
    <xdr:to>
      <xdr:col>13</xdr:col>
      <xdr:colOff>590996</xdr:colOff>
      <xdr:row>65</xdr:row>
      <xdr:rowOff>22861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693906E-A3AC-4DE6-8945-B61B04AF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93181"/>
          <a:ext cx="8515796" cy="5516880"/>
        </a:xfrm>
        <a:prstGeom prst="rect">
          <a:avLst/>
        </a:prstGeom>
      </xdr:spPr>
    </xdr:pic>
    <xdr:clientData/>
  </xdr:twoCellAnchor>
  <xdr:twoCellAnchor>
    <xdr:from>
      <xdr:col>6</xdr:col>
      <xdr:colOff>579120</xdr:colOff>
      <xdr:row>38</xdr:row>
      <xdr:rowOff>167640</xdr:rowOff>
    </xdr:from>
    <xdr:to>
      <xdr:col>6</xdr:col>
      <xdr:colOff>579120</xdr:colOff>
      <xdr:row>43</xdr:row>
      <xdr:rowOff>15240</xdr:rowOff>
    </xdr:to>
    <xdr:cxnSp macro="">
      <xdr:nvCxnSpPr>
        <xdr:cNvPr id="6" name="Přímá spojnice se šipkou 5">
          <a:extLst>
            <a:ext uri="{FF2B5EF4-FFF2-40B4-BE49-F238E27FC236}">
              <a16:creationId xmlns:a16="http://schemas.microsoft.com/office/drawing/2014/main" id="{10D87696-30BA-5C28-F9CA-0179EB7EF1BC}"/>
            </a:ext>
          </a:extLst>
        </xdr:cNvPr>
        <xdr:cNvCxnSpPr/>
      </xdr:nvCxnSpPr>
      <xdr:spPr>
        <a:xfrm>
          <a:off x="4236720" y="7665720"/>
          <a:ext cx="0" cy="7620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441960</xdr:colOff>
      <xdr:row>38</xdr:row>
      <xdr:rowOff>152400</xdr:rowOff>
    </xdr:from>
    <xdr:to>
      <xdr:col>0</xdr:col>
      <xdr:colOff>441960</xdr:colOff>
      <xdr:row>41</xdr:row>
      <xdr:rowOff>106680</xdr:rowOff>
    </xdr:to>
    <xdr:cxnSp macro="">
      <xdr:nvCxnSpPr>
        <xdr:cNvPr id="7" name="Přímá spojnice se šipkou 6">
          <a:extLst>
            <a:ext uri="{FF2B5EF4-FFF2-40B4-BE49-F238E27FC236}">
              <a16:creationId xmlns:a16="http://schemas.microsoft.com/office/drawing/2014/main" id="{826D8B34-3E25-405E-91AD-B6C74A8CB47A}"/>
            </a:ext>
          </a:extLst>
        </xdr:cNvPr>
        <xdr:cNvCxnSpPr/>
      </xdr:nvCxnSpPr>
      <xdr:spPr>
        <a:xfrm>
          <a:off x="441960" y="7650480"/>
          <a:ext cx="0" cy="5029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43</xdr:row>
      <xdr:rowOff>7620</xdr:rowOff>
    </xdr:from>
    <xdr:to>
      <xdr:col>13</xdr:col>
      <xdr:colOff>175260</xdr:colOff>
      <xdr:row>45</xdr:row>
      <xdr:rowOff>137160</xdr:rowOff>
    </xdr:to>
    <xdr:cxnSp macro="">
      <xdr:nvCxnSpPr>
        <xdr:cNvPr id="8" name="Přímá spojnice se šipkou 7">
          <a:extLst>
            <a:ext uri="{FF2B5EF4-FFF2-40B4-BE49-F238E27FC236}">
              <a16:creationId xmlns:a16="http://schemas.microsoft.com/office/drawing/2014/main" id="{5CFF3015-6F5D-41DF-8DC8-E09C796B2755}"/>
            </a:ext>
          </a:extLst>
        </xdr:cNvPr>
        <xdr:cNvCxnSpPr/>
      </xdr:nvCxnSpPr>
      <xdr:spPr>
        <a:xfrm>
          <a:off x="8092440" y="842010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121920</xdr:colOff>
      <xdr:row>45</xdr:row>
      <xdr:rowOff>114300</xdr:rowOff>
    </xdr:from>
    <xdr:to>
      <xdr:col>13</xdr:col>
      <xdr:colOff>121920</xdr:colOff>
      <xdr:row>57</xdr:row>
      <xdr:rowOff>106680</xdr:rowOff>
    </xdr:to>
    <xdr:cxnSp macro="">
      <xdr:nvCxnSpPr>
        <xdr:cNvPr id="9" name="Přímá spojnice se šipkou 8">
          <a:extLst>
            <a:ext uri="{FF2B5EF4-FFF2-40B4-BE49-F238E27FC236}">
              <a16:creationId xmlns:a16="http://schemas.microsoft.com/office/drawing/2014/main" id="{DC65F4EE-A798-4E97-810D-9357B1CE59CB}"/>
            </a:ext>
          </a:extLst>
        </xdr:cNvPr>
        <xdr:cNvCxnSpPr/>
      </xdr:nvCxnSpPr>
      <xdr:spPr>
        <a:xfrm>
          <a:off x="8046720" y="8892540"/>
          <a:ext cx="0" cy="21869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480060</xdr:colOff>
      <xdr:row>41</xdr:row>
      <xdr:rowOff>99060</xdr:rowOff>
    </xdr:from>
    <xdr:to>
      <xdr:col>0</xdr:col>
      <xdr:colOff>480060</xdr:colOff>
      <xdr:row>57</xdr:row>
      <xdr:rowOff>106680</xdr:rowOff>
    </xdr:to>
    <xdr:cxnSp macro="">
      <xdr:nvCxnSpPr>
        <xdr:cNvPr id="19" name="Přímá spojnice se šipkou 18">
          <a:extLst>
            <a:ext uri="{FF2B5EF4-FFF2-40B4-BE49-F238E27FC236}">
              <a16:creationId xmlns:a16="http://schemas.microsoft.com/office/drawing/2014/main" id="{BD9550BF-045B-4FF3-89A6-B4FD215F4ABC}"/>
            </a:ext>
          </a:extLst>
        </xdr:cNvPr>
        <xdr:cNvCxnSpPr/>
      </xdr:nvCxnSpPr>
      <xdr:spPr>
        <a:xfrm>
          <a:off x="480060" y="8145780"/>
          <a:ext cx="0" cy="2933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434340</xdr:colOff>
      <xdr:row>57</xdr:row>
      <xdr:rowOff>99060</xdr:rowOff>
    </xdr:from>
    <xdr:to>
      <xdr:col>0</xdr:col>
      <xdr:colOff>441960</xdr:colOff>
      <xdr:row>60</xdr:row>
      <xdr:rowOff>60960</xdr:rowOff>
    </xdr:to>
    <xdr:cxnSp macro="">
      <xdr:nvCxnSpPr>
        <xdr:cNvPr id="22" name="Přímá spojnice se šipkou 21">
          <a:extLst>
            <a:ext uri="{FF2B5EF4-FFF2-40B4-BE49-F238E27FC236}">
              <a16:creationId xmlns:a16="http://schemas.microsoft.com/office/drawing/2014/main" id="{828D79B3-19CC-40C5-9F7A-33D51E66801F}"/>
            </a:ext>
          </a:extLst>
        </xdr:cNvPr>
        <xdr:cNvCxnSpPr/>
      </xdr:nvCxnSpPr>
      <xdr:spPr>
        <a:xfrm flipH="1">
          <a:off x="434340" y="11071860"/>
          <a:ext cx="7620" cy="5105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57</xdr:row>
      <xdr:rowOff>129540</xdr:rowOff>
    </xdr:from>
    <xdr:to>
      <xdr:col>13</xdr:col>
      <xdr:colOff>175260</xdr:colOff>
      <xdr:row>60</xdr:row>
      <xdr:rowOff>45720</xdr:rowOff>
    </xdr:to>
    <xdr:cxnSp macro="">
      <xdr:nvCxnSpPr>
        <xdr:cNvPr id="23" name="Přímá spojnice se šipkou 22">
          <a:extLst>
            <a:ext uri="{FF2B5EF4-FFF2-40B4-BE49-F238E27FC236}">
              <a16:creationId xmlns:a16="http://schemas.microsoft.com/office/drawing/2014/main" id="{28EB6DBF-64D0-4E2A-8D82-E9EF966DC2E1}"/>
            </a:ext>
          </a:extLst>
        </xdr:cNvPr>
        <xdr:cNvCxnSpPr/>
      </xdr:nvCxnSpPr>
      <xdr:spPr>
        <a:xfrm>
          <a:off x="8092440" y="11102340"/>
          <a:ext cx="7620" cy="4648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441960</xdr:colOff>
      <xdr:row>56</xdr:row>
      <xdr:rowOff>53340</xdr:rowOff>
    </xdr:from>
    <xdr:to>
      <xdr:col>6</xdr:col>
      <xdr:colOff>441960</xdr:colOff>
      <xdr:row>60</xdr:row>
      <xdr:rowOff>45720</xdr:rowOff>
    </xdr:to>
    <xdr:cxnSp macro="">
      <xdr:nvCxnSpPr>
        <xdr:cNvPr id="24" name="Přímá spojnice se šipkou 23">
          <a:extLst>
            <a:ext uri="{FF2B5EF4-FFF2-40B4-BE49-F238E27FC236}">
              <a16:creationId xmlns:a16="http://schemas.microsoft.com/office/drawing/2014/main" id="{769C0B91-1D2E-48A7-9CE9-DD9BD89795D2}"/>
            </a:ext>
          </a:extLst>
        </xdr:cNvPr>
        <xdr:cNvCxnSpPr/>
      </xdr:nvCxnSpPr>
      <xdr:spPr>
        <a:xfrm>
          <a:off x="4099560" y="10843260"/>
          <a:ext cx="0" cy="723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63</xdr:row>
      <xdr:rowOff>0</xdr:rowOff>
    </xdr:from>
    <xdr:to>
      <xdr:col>11</xdr:col>
      <xdr:colOff>594360</xdr:colOff>
      <xdr:row>63</xdr:row>
      <xdr:rowOff>0</xdr:rowOff>
    </xdr:to>
    <xdr:cxnSp macro="">
      <xdr:nvCxnSpPr>
        <xdr:cNvPr id="30" name="Přímá spojnice se šipkou 29">
          <a:extLst>
            <a:ext uri="{FF2B5EF4-FFF2-40B4-BE49-F238E27FC236}">
              <a16:creationId xmlns:a16="http://schemas.microsoft.com/office/drawing/2014/main" id="{FC86E6CB-D3FE-4782-844E-5AA6CF437430}"/>
            </a:ext>
          </a:extLst>
        </xdr:cNvPr>
        <xdr:cNvCxnSpPr/>
      </xdr:nvCxnSpPr>
      <xdr:spPr>
        <a:xfrm>
          <a:off x="1234440" y="12070080"/>
          <a:ext cx="60655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61</xdr:row>
      <xdr:rowOff>137160</xdr:rowOff>
    </xdr:from>
    <xdr:to>
      <xdr:col>2</xdr:col>
      <xdr:colOff>7620</xdr:colOff>
      <xdr:row>61</xdr:row>
      <xdr:rowOff>144780</xdr:rowOff>
    </xdr:to>
    <xdr:cxnSp macro="">
      <xdr:nvCxnSpPr>
        <xdr:cNvPr id="33" name="Přímá spojnice se šipkou 32">
          <a:extLst>
            <a:ext uri="{FF2B5EF4-FFF2-40B4-BE49-F238E27FC236}">
              <a16:creationId xmlns:a16="http://schemas.microsoft.com/office/drawing/2014/main" id="{EFF0B740-9B91-45D6-BFBE-70EAA105161D}"/>
            </a:ext>
          </a:extLst>
        </xdr:cNvPr>
        <xdr:cNvCxnSpPr/>
      </xdr:nvCxnSpPr>
      <xdr:spPr>
        <a:xfrm>
          <a:off x="716280" y="11841480"/>
          <a:ext cx="51054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579120</xdr:colOff>
      <xdr:row>61</xdr:row>
      <xdr:rowOff>167640</xdr:rowOff>
    </xdr:from>
    <xdr:to>
      <xdr:col>12</xdr:col>
      <xdr:colOff>472440</xdr:colOff>
      <xdr:row>61</xdr:row>
      <xdr:rowOff>167640</xdr:rowOff>
    </xdr:to>
    <xdr:cxnSp macro="">
      <xdr:nvCxnSpPr>
        <xdr:cNvPr id="34" name="Přímá spojnice se šipkou 33">
          <a:extLst>
            <a:ext uri="{FF2B5EF4-FFF2-40B4-BE49-F238E27FC236}">
              <a16:creationId xmlns:a16="http://schemas.microsoft.com/office/drawing/2014/main" id="{2D66A615-F969-413D-91BF-C42C4C49D6AB}"/>
            </a:ext>
          </a:extLst>
        </xdr:cNvPr>
        <xdr:cNvCxnSpPr/>
      </xdr:nvCxnSpPr>
      <xdr:spPr>
        <a:xfrm>
          <a:off x="7284720" y="11871960"/>
          <a:ext cx="5029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38</xdr:row>
      <xdr:rowOff>68580</xdr:rowOff>
    </xdr:from>
    <xdr:to>
      <xdr:col>12</xdr:col>
      <xdr:colOff>45720</xdr:colOff>
      <xdr:row>38</xdr:row>
      <xdr:rowOff>68580</xdr:rowOff>
    </xdr:to>
    <xdr:cxnSp macro="">
      <xdr:nvCxnSpPr>
        <xdr:cNvPr id="35" name="Přímá spojnice se šipkou 34">
          <a:extLst>
            <a:ext uri="{FF2B5EF4-FFF2-40B4-BE49-F238E27FC236}">
              <a16:creationId xmlns:a16="http://schemas.microsoft.com/office/drawing/2014/main" id="{D2EADBF7-350E-414F-86A9-E242D0A55769}"/>
            </a:ext>
          </a:extLst>
        </xdr:cNvPr>
        <xdr:cNvCxnSpPr/>
      </xdr:nvCxnSpPr>
      <xdr:spPr>
        <a:xfrm>
          <a:off x="1295400" y="7566660"/>
          <a:ext cx="60655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121920</xdr:colOff>
      <xdr:row>37</xdr:row>
      <xdr:rowOff>129540</xdr:rowOff>
    </xdr:from>
    <xdr:to>
      <xdr:col>2</xdr:col>
      <xdr:colOff>83820</xdr:colOff>
      <xdr:row>37</xdr:row>
      <xdr:rowOff>137160</xdr:rowOff>
    </xdr:to>
    <xdr:cxnSp macro="">
      <xdr:nvCxnSpPr>
        <xdr:cNvPr id="40" name="Přímá spojnice se šipkou 39">
          <a:extLst>
            <a:ext uri="{FF2B5EF4-FFF2-40B4-BE49-F238E27FC236}">
              <a16:creationId xmlns:a16="http://schemas.microsoft.com/office/drawing/2014/main" id="{87BD4BBE-F650-4D35-95A7-BEA595839B65}"/>
            </a:ext>
          </a:extLst>
        </xdr:cNvPr>
        <xdr:cNvCxnSpPr/>
      </xdr:nvCxnSpPr>
      <xdr:spPr>
        <a:xfrm flipV="1">
          <a:off x="731520" y="7444740"/>
          <a:ext cx="5715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37</xdr:row>
      <xdr:rowOff>129540</xdr:rowOff>
    </xdr:from>
    <xdr:to>
      <xdr:col>12</xdr:col>
      <xdr:colOff>495300</xdr:colOff>
      <xdr:row>37</xdr:row>
      <xdr:rowOff>129540</xdr:rowOff>
    </xdr:to>
    <xdr:cxnSp macro="">
      <xdr:nvCxnSpPr>
        <xdr:cNvPr id="41" name="Přímá spojnice se šipkou 40">
          <a:extLst>
            <a:ext uri="{FF2B5EF4-FFF2-40B4-BE49-F238E27FC236}">
              <a16:creationId xmlns:a16="http://schemas.microsoft.com/office/drawing/2014/main" id="{240CAAC0-09F9-41F1-90B1-AACE8F53D786}"/>
            </a:ext>
          </a:extLst>
        </xdr:cNvPr>
        <xdr:cNvCxnSpPr/>
      </xdr:nvCxnSpPr>
      <xdr:spPr>
        <a:xfrm>
          <a:off x="7353300" y="7444740"/>
          <a:ext cx="4572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61</xdr:row>
      <xdr:rowOff>144780</xdr:rowOff>
    </xdr:from>
    <xdr:to>
      <xdr:col>2</xdr:col>
      <xdr:colOff>243840</xdr:colOff>
      <xdr:row>61</xdr:row>
      <xdr:rowOff>144780</xdr:rowOff>
    </xdr:to>
    <xdr:cxnSp macro="">
      <xdr:nvCxnSpPr>
        <xdr:cNvPr id="45" name="Přímá spojnice se šipkou 44">
          <a:extLst>
            <a:ext uri="{FF2B5EF4-FFF2-40B4-BE49-F238E27FC236}">
              <a16:creationId xmlns:a16="http://schemas.microsoft.com/office/drawing/2014/main" id="{A2B004ED-F640-4394-9D2E-F7F26F82857A}"/>
            </a:ext>
          </a:extLst>
        </xdr:cNvPr>
        <xdr:cNvCxnSpPr/>
      </xdr:nvCxnSpPr>
      <xdr:spPr>
        <a:xfrm>
          <a:off x="1234440" y="11849100"/>
          <a:ext cx="2286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30480</xdr:colOff>
      <xdr:row>60</xdr:row>
      <xdr:rowOff>129540</xdr:rowOff>
    </xdr:from>
    <xdr:ext cx="190500" cy="152400"/>
    <xdr:sp macro="" textlink="">
      <xdr:nvSpPr>
        <xdr:cNvPr id="49" name="TextovéPole 48">
          <a:extLst>
            <a:ext uri="{FF2B5EF4-FFF2-40B4-BE49-F238E27FC236}">
              <a16:creationId xmlns:a16="http://schemas.microsoft.com/office/drawing/2014/main" id="{4D5514BB-8C47-4BD6-A512-641F8747DFFD}"/>
            </a:ext>
          </a:extLst>
        </xdr:cNvPr>
        <xdr:cNvSpPr txBox="1"/>
      </xdr:nvSpPr>
      <xdr:spPr>
        <a:xfrm>
          <a:off x="1249680" y="116509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6</xdr:col>
      <xdr:colOff>335280</xdr:colOff>
      <xdr:row>61</xdr:row>
      <xdr:rowOff>175260</xdr:rowOff>
    </xdr:from>
    <xdr:ext cx="190500" cy="152400"/>
    <xdr:sp macro="" textlink="">
      <xdr:nvSpPr>
        <xdr:cNvPr id="50" name="TextovéPole 49">
          <a:extLst>
            <a:ext uri="{FF2B5EF4-FFF2-40B4-BE49-F238E27FC236}">
              <a16:creationId xmlns:a16="http://schemas.microsoft.com/office/drawing/2014/main" id="{ACE2FE04-0C57-4333-907F-F26D1197570E}"/>
            </a:ext>
          </a:extLst>
        </xdr:cNvPr>
        <xdr:cNvSpPr txBox="1"/>
      </xdr:nvSpPr>
      <xdr:spPr>
        <a:xfrm>
          <a:off x="3992880" y="118795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12</xdr:col>
      <xdr:colOff>114300</xdr:colOff>
      <xdr:row>61</xdr:row>
      <xdr:rowOff>0</xdr:rowOff>
    </xdr:from>
    <xdr:ext cx="190500" cy="152400"/>
    <xdr:sp macro="" textlink="">
      <xdr:nvSpPr>
        <xdr:cNvPr id="51" name="TextovéPole 50">
          <a:extLst>
            <a:ext uri="{FF2B5EF4-FFF2-40B4-BE49-F238E27FC236}">
              <a16:creationId xmlns:a16="http://schemas.microsoft.com/office/drawing/2014/main" id="{8E9558F9-C0AB-48C2-8F73-C7AEA2BFAE28}"/>
            </a:ext>
          </a:extLst>
        </xdr:cNvPr>
        <xdr:cNvSpPr txBox="1"/>
      </xdr:nvSpPr>
      <xdr:spPr>
        <a:xfrm>
          <a:off x="7429500" y="117043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</a:t>
          </a:r>
        </a:p>
      </xdr:txBody>
    </xdr:sp>
    <xdr:clientData/>
  </xdr:oneCellAnchor>
  <xdr:oneCellAnchor>
    <xdr:from>
      <xdr:col>12</xdr:col>
      <xdr:colOff>594360</xdr:colOff>
      <xdr:row>58</xdr:row>
      <xdr:rowOff>106680</xdr:rowOff>
    </xdr:from>
    <xdr:ext cx="190500" cy="152400"/>
    <xdr:sp macro="" textlink="">
      <xdr:nvSpPr>
        <xdr:cNvPr id="52" name="TextovéPole 51">
          <a:extLst>
            <a:ext uri="{FF2B5EF4-FFF2-40B4-BE49-F238E27FC236}">
              <a16:creationId xmlns:a16="http://schemas.microsoft.com/office/drawing/2014/main" id="{0DCACD2F-03C3-4621-BA08-6855682A6905}"/>
            </a:ext>
          </a:extLst>
        </xdr:cNvPr>
        <xdr:cNvSpPr txBox="1"/>
      </xdr:nvSpPr>
      <xdr:spPr>
        <a:xfrm>
          <a:off x="7909560" y="112623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13</a:t>
          </a:r>
        </a:p>
      </xdr:txBody>
    </xdr:sp>
    <xdr:clientData/>
  </xdr:oneCellAnchor>
  <xdr:oneCellAnchor>
    <xdr:from>
      <xdr:col>1</xdr:col>
      <xdr:colOff>266700</xdr:colOff>
      <xdr:row>60</xdr:row>
      <xdr:rowOff>137160</xdr:rowOff>
    </xdr:from>
    <xdr:ext cx="190500" cy="152400"/>
    <xdr:sp macro="" textlink="">
      <xdr:nvSpPr>
        <xdr:cNvPr id="53" name="TextovéPole 52">
          <a:extLst>
            <a:ext uri="{FF2B5EF4-FFF2-40B4-BE49-F238E27FC236}">
              <a16:creationId xmlns:a16="http://schemas.microsoft.com/office/drawing/2014/main" id="{14BCE738-996A-4503-B86E-EB24A8E3619A}"/>
            </a:ext>
          </a:extLst>
        </xdr:cNvPr>
        <xdr:cNvSpPr txBox="1"/>
      </xdr:nvSpPr>
      <xdr:spPr>
        <a:xfrm>
          <a:off x="876300" y="116586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15</a:t>
          </a:r>
        </a:p>
      </xdr:txBody>
    </xdr:sp>
    <xdr:clientData/>
  </xdr:oneCellAnchor>
  <xdr:oneCellAnchor>
    <xdr:from>
      <xdr:col>0</xdr:col>
      <xdr:colOff>464820</xdr:colOff>
      <xdr:row>58</xdr:row>
      <xdr:rowOff>91440</xdr:rowOff>
    </xdr:from>
    <xdr:ext cx="190500" cy="152400"/>
    <xdr:sp macro="" textlink="">
      <xdr:nvSpPr>
        <xdr:cNvPr id="54" name="TextovéPole 53">
          <a:extLst>
            <a:ext uri="{FF2B5EF4-FFF2-40B4-BE49-F238E27FC236}">
              <a16:creationId xmlns:a16="http://schemas.microsoft.com/office/drawing/2014/main" id="{BA64AA11-1770-4F3A-833A-2CC2F516ED86}"/>
            </a:ext>
          </a:extLst>
        </xdr:cNvPr>
        <xdr:cNvSpPr txBox="1"/>
      </xdr:nvSpPr>
      <xdr:spPr>
        <a:xfrm>
          <a:off x="464820" y="112471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14</a:t>
          </a:r>
        </a:p>
      </xdr:txBody>
    </xdr:sp>
    <xdr:clientData/>
  </xdr:oneCellAnchor>
  <xdr:oneCellAnchor>
    <xdr:from>
      <xdr:col>12</xdr:col>
      <xdr:colOff>510540</xdr:colOff>
      <xdr:row>51</xdr:row>
      <xdr:rowOff>15240</xdr:rowOff>
    </xdr:from>
    <xdr:ext cx="190500" cy="152400"/>
    <xdr:sp macro="" textlink="">
      <xdr:nvSpPr>
        <xdr:cNvPr id="55" name="TextovéPole 54">
          <a:extLst>
            <a:ext uri="{FF2B5EF4-FFF2-40B4-BE49-F238E27FC236}">
              <a16:creationId xmlns:a16="http://schemas.microsoft.com/office/drawing/2014/main" id="{BD005D8A-7454-49D6-9C8D-F39FF540C1D2}"/>
            </a:ext>
          </a:extLst>
        </xdr:cNvPr>
        <xdr:cNvSpPr txBox="1"/>
      </xdr:nvSpPr>
      <xdr:spPr>
        <a:xfrm>
          <a:off x="7825740" y="98907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12</xdr:col>
      <xdr:colOff>563880</xdr:colOff>
      <xdr:row>43</xdr:row>
      <xdr:rowOff>175260</xdr:rowOff>
    </xdr:from>
    <xdr:ext cx="190500" cy="152400"/>
    <xdr:sp macro="" textlink="">
      <xdr:nvSpPr>
        <xdr:cNvPr id="56" name="TextovéPole 55">
          <a:extLst>
            <a:ext uri="{FF2B5EF4-FFF2-40B4-BE49-F238E27FC236}">
              <a16:creationId xmlns:a16="http://schemas.microsoft.com/office/drawing/2014/main" id="{D8A88ECA-82E7-4DBC-AB24-B6248AC2438A}"/>
            </a:ext>
          </a:extLst>
        </xdr:cNvPr>
        <xdr:cNvSpPr txBox="1"/>
      </xdr:nvSpPr>
      <xdr:spPr>
        <a:xfrm>
          <a:off x="7879080" y="85877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12</xdr:col>
      <xdr:colOff>167640</xdr:colOff>
      <xdr:row>37</xdr:row>
      <xdr:rowOff>167640</xdr:rowOff>
    </xdr:from>
    <xdr:ext cx="190500" cy="152400"/>
    <xdr:sp macro="" textlink="">
      <xdr:nvSpPr>
        <xdr:cNvPr id="57" name="TextovéPole 56">
          <a:extLst>
            <a:ext uri="{FF2B5EF4-FFF2-40B4-BE49-F238E27FC236}">
              <a16:creationId xmlns:a16="http://schemas.microsoft.com/office/drawing/2014/main" id="{EA3BEA90-1B01-4FD1-813E-1AC626D5C055}"/>
            </a:ext>
          </a:extLst>
        </xdr:cNvPr>
        <xdr:cNvSpPr txBox="1"/>
      </xdr:nvSpPr>
      <xdr:spPr>
        <a:xfrm>
          <a:off x="7482840" y="74828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6</xdr:col>
      <xdr:colOff>472440</xdr:colOff>
      <xdr:row>37</xdr:row>
      <xdr:rowOff>45720</xdr:rowOff>
    </xdr:from>
    <xdr:ext cx="190500" cy="152400"/>
    <xdr:sp macro="" textlink="">
      <xdr:nvSpPr>
        <xdr:cNvPr id="58" name="TextovéPole 57">
          <a:extLst>
            <a:ext uri="{FF2B5EF4-FFF2-40B4-BE49-F238E27FC236}">
              <a16:creationId xmlns:a16="http://schemas.microsoft.com/office/drawing/2014/main" id="{1FC85997-402C-4525-84E5-B8D0425BD44C}"/>
            </a:ext>
          </a:extLst>
        </xdr:cNvPr>
        <xdr:cNvSpPr txBox="1"/>
      </xdr:nvSpPr>
      <xdr:spPr>
        <a:xfrm>
          <a:off x="4130040" y="73609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6</xdr:col>
      <xdr:colOff>601980</xdr:colOff>
      <xdr:row>39</xdr:row>
      <xdr:rowOff>160020</xdr:rowOff>
    </xdr:from>
    <xdr:ext cx="190500" cy="152400"/>
    <xdr:sp macro="" textlink="">
      <xdr:nvSpPr>
        <xdr:cNvPr id="59" name="TextovéPole 58">
          <a:extLst>
            <a:ext uri="{FF2B5EF4-FFF2-40B4-BE49-F238E27FC236}">
              <a16:creationId xmlns:a16="http://schemas.microsoft.com/office/drawing/2014/main" id="{8FAB2351-0958-477D-885B-C63F18A084C1}"/>
            </a:ext>
          </a:extLst>
        </xdr:cNvPr>
        <xdr:cNvSpPr txBox="1"/>
      </xdr:nvSpPr>
      <xdr:spPr>
        <a:xfrm>
          <a:off x="4259580" y="78409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1</xdr:col>
      <xdr:colOff>297180</xdr:colOff>
      <xdr:row>37</xdr:row>
      <xdr:rowOff>160020</xdr:rowOff>
    </xdr:from>
    <xdr:ext cx="190500" cy="152400"/>
    <xdr:sp macro="" textlink="">
      <xdr:nvSpPr>
        <xdr:cNvPr id="60" name="TextovéPole 59">
          <a:extLst>
            <a:ext uri="{FF2B5EF4-FFF2-40B4-BE49-F238E27FC236}">
              <a16:creationId xmlns:a16="http://schemas.microsoft.com/office/drawing/2014/main" id="{5CD31D74-5E40-4958-8340-D5DCB3711BBF}"/>
            </a:ext>
          </a:extLst>
        </xdr:cNvPr>
        <xdr:cNvSpPr txBox="1"/>
      </xdr:nvSpPr>
      <xdr:spPr>
        <a:xfrm>
          <a:off x="906780" y="74752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0</xdr:col>
      <xdr:colOff>457200</xdr:colOff>
      <xdr:row>39</xdr:row>
      <xdr:rowOff>144780</xdr:rowOff>
    </xdr:from>
    <xdr:ext cx="190500" cy="152400"/>
    <xdr:sp macro="" textlink="">
      <xdr:nvSpPr>
        <xdr:cNvPr id="61" name="TextovéPole 60">
          <a:extLst>
            <a:ext uri="{FF2B5EF4-FFF2-40B4-BE49-F238E27FC236}">
              <a16:creationId xmlns:a16="http://schemas.microsoft.com/office/drawing/2014/main" id="{8664625C-7773-46C9-89FA-7CD96B8F4F8A}"/>
            </a:ext>
          </a:extLst>
        </xdr:cNvPr>
        <xdr:cNvSpPr txBox="1"/>
      </xdr:nvSpPr>
      <xdr:spPr>
        <a:xfrm>
          <a:off x="457200" y="78257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0</xdr:col>
      <xdr:colOff>502920</xdr:colOff>
      <xdr:row>48</xdr:row>
      <xdr:rowOff>160021</xdr:rowOff>
    </xdr:from>
    <xdr:ext cx="190500" cy="152400"/>
    <xdr:sp macro="" textlink="">
      <xdr:nvSpPr>
        <xdr:cNvPr id="62" name="TextovéPole 61">
          <a:extLst>
            <a:ext uri="{FF2B5EF4-FFF2-40B4-BE49-F238E27FC236}">
              <a16:creationId xmlns:a16="http://schemas.microsoft.com/office/drawing/2014/main" id="{A23B1443-9949-486B-BB6D-8358A2E4B48B}"/>
            </a:ext>
          </a:extLst>
        </xdr:cNvPr>
        <xdr:cNvSpPr txBox="1"/>
      </xdr:nvSpPr>
      <xdr:spPr>
        <a:xfrm>
          <a:off x="502920" y="94869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11</a:t>
          </a:r>
        </a:p>
      </xdr:txBody>
    </xdr:sp>
    <xdr:clientData/>
  </xdr:oneCellAnchor>
  <xdr:twoCellAnchor>
    <xdr:from>
      <xdr:col>2</xdr:col>
      <xdr:colOff>106680</xdr:colOff>
      <xdr:row>58</xdr:row>
      <xdr:rowOff>0</xdr:rowOff>
    </xdr:from>
    <xdr:to>
      <xdr:col>2</xdr:col>
      <xdr:colOff>243840</xdr:colOff>
      <xdr:row>58</xdr:row>
      <xdr:rowOff>7620</xdr:rowOff>
    </xdr:to>
    <xdr:cxnSp macro="">
      <xdr:nvCxnSpPr>
        <xdr:cNvPr id="64" name="Přímá spojnice se šipkou 63">
          <a:extLst>
            <a:ext uri="{FF2B5EF4-FFF2-40B4-BE49-F238E27FC236}">
              <a16:creationId xmlns:a16="http://schemas.microsoft.com/office/drawing/2014/main" id="{FCB1CA28-EDDB-D380-89C0-69355A33A22D}"/>
            </a:ext>
          </a:extLst>
        </xdr:cNvPr>
        <xdr:cNvCxnSpPr/>
      </xdr:nvCxnSpPr>
      <xdr:spPr>
        <a:xfrm>
          <a:off x="1325880" y="1115568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312420</xdr:colOff>
      <xdr:row>58</xdr:row>
      <xdr:rowOff>0</xdr:rowOff>
    </xdr:from>
    <xdr:to>
      <xdr:col>3</xdr:col>
      <xdr:colOff>144780</xdr:colOff>
      <xdr:row>58</xdr:row>
      <xdr:rowOff>0</xdr:rowOff>
    </xdr:to>
    <xdr:cxnSp macro="">
      <xdr:nvCxnSpPr>
        <xdr:cNvPr id="67" name="Přímá spojnice se šipkou 66">
          <a:extLst>
            <a:ext uri="{FF2B5EF4-FFF2-40B4-BE49-F238E27FC236}">
              <a16:creationId xmlns:a16="http://schemas.microsoft.com/office/drawing/2014/main" id="{FE1591D9-F63F-4A16-9C24-03E2503BE281}"/>
            </a:ext>
          </a:extLst>
        </xdr:cNvPr>
        <xdr:cNvCxnSpPr/>
      </xdr:nvCxnSpPr>
      <xdr:spPr>
        <a:xfrm flipH="1">
          <a:off x="1531620" y="1115568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358140</xdr:colOff>
      <xdr:row>56</xdr:row>
      <xdr:rowOff>121920</xdr:rowOff>
    </xdr:from>
    <xdr:ext cx="358140" cy="182880"/>
    <xdr:sp macro="" textlink="">
      <xdr:nvSpPr>
        <xdr:cNvPr id="71" name="TextovéPole 70">
          <a:extLst>
            <a:ext uri="{FF2B5EF4-FFF2-40B4-BE49-F238E27FC236}">
              <a16:creationId xmlns:a16="http://schemas.microsoft.com/office/drawing/2014/main" id="{FD21996B-44C2-4763-934E-53D5D4CCC7AC}"/>
            </a:ext>
          </a:extLst>
        </xdr:cNvPr>
        <xdr:cNvSpPr txBox="1"/>
      </xdr:nvSpPr>
      <xdr:spPr>
        <a:xfrm>
          <a:off x="1577340" y="10911840"/>
          <a:ext cx="3581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5mm</a:t>
          </a:r>
        </a:p>
      </xdr:txBody>
    </xdr:sp>
    <xdr:clientData/>
  </xdr:oneCellAnchor>
  <xdr:twoCellAnchor>
    <xdr:from>
      <xdr:col>2</xdr:col>
      <xdr:colOff>259080</xdr:colOff>
      <xdr:row>59</xdr:row>
      <xdr:rowOff>112190</xdr:rowOff>
    </xdr:from>
    <xdr:to>
      <xdr:col>2</xdr:col>
      <xdr:colOff>430968</xdr:colOff>
      <xdr:row>59</xdr:row>
      <xdr:rowOff>137160</xdr:rowOff>
    </xdr:to>
    <xdr:cxnSp macro="">
      <xdr:nvCxnSpPr>
        <xdr:cNvPr id="74" name="Přímá spojnice se šipkou 73">
          <a:extLst>
            <a:ext uri="{FF2B5EF4-FFF2-40B4-BE49-F238E27FC236}">
              <a16:creationId xmlns:a16="http://schemas.microsoft.com/office/drawing/2014/main" id="{3A513218-3FFD-1AEB-05BC-16323F377B2D}"/>
            </a:ext>
          </a:extLst>
        </xdr:cNvPr>
        <xdr:cNvCxnSpPr>
          <a:stCxn id="79" idx="0"/>
        </xdr:cNvCxnSpPr>
      </xdr:nvCxnSpPr>
      <xdr:spPr>
        <a:xfrm flipH="1">
          <a:off x="1478280" y="10902110"/>
          <a:ext cx="171888" cy="249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434339</xdr:colOff>
      <xdr:row>54</xdr:row>
      <xdr:rowOff>137161</xdr:rowOff>
    </xdr:from>
    <xdr:to>
      <xdr:col>3</xdr:col>
      <xdr:colOff>129539</xdr:colOff>
      <xdr:row>59</xdr:row>
      <xdr:rowOff>137161</xdr:rowOff>
    </xdr:to>
    <xdr:sp macro="" textlink="">
      <xdr:nvSpPr>
        <xdr:cNvPr id="79" name="Oblouk 78">
          <a:extLst>
            <a:ext uri="{FF2B5EF4-FFF2-40B4-BE49-F238E27FC236}">
              <a16:creationId xmlns:a16="http://schemas.microsoft.com/office/drawing/2014/main" id="{A78A8DE0-AC5C-D302-017E-1AC5B8B03B24}"/>
            </a:ext>
          </a:extLst>
        </xdr:cNvPr>
        <xdr:cNvSpPr/>
      </xdr:nvSpPr>
      <xdr:spPr>
        <a:xfrm rot="8968474">
          <a:off x="1043939" y="10012681"/>
          <a:ext cx="914400" cy="914400"/>
        </a:xfrm>
        <a:prstGeom prst="arc">
          <a:avLst>
            <a:gd name="adj1" fmla="val 16890103"/>
            <a:gd name="adj2" fmla="val 2116886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529845</xdr:colOff>
      <xdr:row>58</xdr:row>
      <xdr:rowOff>142500</xdr:rowOff>
    </xdr:from>
    <xdr:to>
      <xdr:col>2</xdr:col>
      <xdr:colOff>53339</xdr:colOff>
      <xdr:row>59</xdr:row>
      <xdr:rowOff>83820</xdr:rowOff>
    </xdr:to>
    <xdr:cxnSp macro="">
      <xdr:nvCxnSpPr>
        <xdr:cNvPr id="83" name="Přímá spojnice se šipkou 82">
          <a:extLst>
            <a:ext uri="{FF2B5EF4-FFF2-40B4-BE49-F238E27FC236}">
              <a16:creationId xmlns:a16="http://schemas.microsoft.com/office/drawing/2014/main" id="{897F6F3A-14D7-4C10-A798-F062D8FC16A6}"/>
            </a:ext>
          </a:extLst>
        </xdr:cNvPr>
        <xdr:cNvCxnSpPr>
          <a:stCxn id="79" idx="2"/>
        </xdr:cNvCxnSpPr>
      </xdr:nvCxnSpPr>
      <xdr:spPr>
        <a:xfrm>
          <a:off x="1139445" y="10749540"/>
          <a:ext cx="133094" cy="124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586740</xdr:colOff>
      <xdr:row>59</xdr:row>
      <xdr:rowOff>76200</xdr:rowOff>
    </xdr:from>
    <xdr:to>
      <xdr:col>3</xdr:col>
      <xdr:colOff>419100</xdr:colOff>
      <xdr:row>59</xdr:row>
      <xdr:rowOff>76200</xdr:rowOff>
    </xdr:to>
    <xdr:cxnSp macro="">
      <xdr:nvCxnSpPr>
        <xdr:cNvPr id="95" name="Přímá spojnice se šipkou 94">
          <a:extLst>
            <a:ext uri="{FF2B5EF4-FFF2-40B4-BE49-F238E27FC236}">
              <a16:creationId xmlns:a16="http://schemas.microsoft.com/office/drawing/2014/main" id="{F67E9C5D-71F5-4610-B5F3-42FFD6AF4134}"/>
            </a:ext>
          </a:extLst>
        </xdr:cNvPr>
        <xdr:cNvCxnSpPr/>
      </xdr:nvCxnSpPr>
      <xdr:spPr>
        <a:xfrm flipH="1">
          <a:off x="1805940" y="1141476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502920</xdr:colOff>
      <xdr:row>57</xdr:row>
      <xdr:rowOff>137160</xdr:rowOff>
    </xdr:from>
    <xdr:ext cx="632460" cy="167640"/>
    <xdr:sp macro="" textlink="">
      <xdr:nvSpPr>
        <xdr:cNvPr id="96" name="TextovéPole 95">
          <a:extLst>
            <a:ext uri="{FF2B5EF4-FFF2-40B4-BE49-F238E27FC236}">
              <a16:creationId xmlns:a16="http://schemas.microsoft.com/office/drawing/2014/main" id="{8095CEFE-30F9-41EE-B54E-EE758B2ED049}"/>
            </a:ext>
          </a:extLst>
        </xdr:cNvPr>
        <xdr:cNvSpPr txBox="1"/>
      </xdr:nvSpPr>
      <xdr:spPr>
        <a:xfrm>
          <a:off x="4160520" y="11109960"/>
          <a:ext cx="63246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R=(48mm)</a:t>
          </a:r>
        </a:p>
      </xdr:txBody>
    </xdr:sp>
    <xdr:clientData/>
  </xdr:oneCellAnchor>
  <xdr:oneCellAnchor>
    <xdr:from>
      <xdr:col>2</xdr:col>
      <xdr:colOff>586740</xdr:colOff>
      <xdr:row>45</xdr:row>
      <xdr:rowOff>137160</xdr:rowOff>
    </xdr:from>
    <xdr:ext cx="190500" cy="152400"/>
    <xdr:sp macro="" textlink="">
      <xdr:nvSpPr>
        <xdr:cNvPr id="100" name="TextovéPole 99">
          <a:extLst>
            <a:ext uri="{FF2B5EF4-FFF2-40B4-BE49-F238E27FC236}">
              <a16:creationId xmlns:a16="http://schemas.microsoft.com/office/drawing/2014/main" id="{0D7410A9-A015-4BE0-8D22-31D3055F6AFB}"/>
            </a:ext>
          </a:extLst>
        </xdr:cNvPr>
        <xdr:cNvSpPr txBox="1"/>
      </xdr:nvSpPr>
      <xdr:spPr>
        <a:xfrm>
          <a:off x="1805940" y="89154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3</xdr:col>
      <xdr:colOff>129540</xdr:colOff>
      <xdr:row>46</xdr:row>
      <xdr:rowOff>106680</xdr:rowOff>
    </xdr:from>
    <xdr:ext cx="190500" cy="152400"/>
    <xdr:sp macro="" textlink="">
      <xdr:nvSpPr>
        <xdr:cNvPr id="101" name="TextovéPole 100">
          <a:extLst>
            <a:ext uri="{FF2B5EF4-FFF2-40B4-BE49-F238E27FC236}">
              <a16:creationId xmlns:a16="http://schemas.microsoft.com/office/drawing/2014/main" id="{730A1F45-61A5-454A-A9FF-DBB3C1C5E332}"/>
            </a:ext>
          </a:extLst>
        </xdr:cNvPr>
        <xdr:cNvSpPr txBox="1"/>
      </xdr:nvSpPr>
      <xdr:spPr>
        <a:xfrm>
          <a:off x="1958340" y="90678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2</xdr:col>
      <xdr:colOff>365760</xdr:colOff>
      <xdr:row>47</xdr:row>
      <xdr:rowOff>76200</xdr:rowOff>
    </xdr:from>
    <xdr:ext cx="716280" cy="175260"/>
    <xdr:sp macro="" textlink="">
      <xdr:nvSpPr>
        <xdr:cNvPr id="102" name="TextovéPole 101">
          <a:extLst>
            <a:ext uri="{FF2B5EF4-FFF2-40B4-BE49-F238E27FC236}">
              <a16:creationId xmlns:a16="http://schemas.microsoft.com/office/drawing/2014/main" id="{FFCEF510-88A0-419F-8E02-434F036522FE}"/>
            </a:ext>
          </a:extLst>
        </xdr:cNvPr>
        <xdr:cNvSpPr txBox="1"/>
      </xdr:nvSpPr>
      <xdr:spPr>
        <a:xfrm>
          <a:off x="1584960" y="9220200"/>
          <a:ext cx="716280" cy="17526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3/13/14/15</a:t>
          </a:r>
        </a:p>
      </xdr:txBody>
    </xdr:sp>
    <xdr:clientData/>
  </xdr:oneCellAnchor>
  <xdr:oneCellAnchor>
    <xdr:from>
      <xdr:col>3</xdr:col>
      <xdr:colOff>434340</xdr:colOff>
      <xdr:row>48</xdr:row>
      <xdr:rowOff>45720</xdr:rowOff>
    </xdr:from>
    <xdr:ext cx="190500" cy="152400"/>
    <xdr:sp macro="" textlink="">
      <xdr:nvSpPr>
        <xdr:cNvPr id="103" name="TextovéPole 102">
          <a:extLst>
            <a:ext uri="{FF2B5EF4-FFF2-40B4-BE49-F238E27FC236}">
              <a16:creationId xmlns:a16="http://schemas.microsoft.com/office/drawing/2014/main" id="{A55E06C3-9943-46E9-BA4A-14105B93C6FB}"/>
            </a:ext>
          </a:extLst>
        </xdr:cNvPr>
        <xdr:cNvSpPr txBox="1"/>
      </xdr:nvSpPr>
      <xdr:spPr>
        <a:xfrm>
          <a:off x="2263140" y="93726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3</xdr:col>
      <xdr:colOff>586740</xdr:colOff>
      <xdr:row>49</xdr:row>
      <xdr:rowOff>15240</xdr:rowOff>
    </xdr:from>
    <xdr:ext cx="190500" cy="152400"/>
    <xdr:sp macro="" textlink="">
      <xdr:nvSpPr>
        <xdr:cNvPr id="104" name="TextovéPole 103">
          <a:extLst>
            <a:ext uri="{FF2B5EF4-FFF2-40B4-BE49-F238E27FC236}">
              <a16:creationId xmlns:a16="http://schemas.microsoft.com/office/drawing/2014/main" id="{B1AC781D-0C16-4D99-BD7B-FF1F5CD632A0}"/>
            </a:ext>
          </a:extLst>
        </xdr:cNvPr>
        <xdr:cNvSpPr txBox="1"/>
      </xdr:nvSpPr>
      <xdr:spPr>
        <a:xfrm>
          <a:off x="2415540" y="95250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4</xdr:col>
      <xdr:colOff>129540</xdr:colOff>
      <xdr:row>49</xdr:row>
      <xdr:rowOff>167640</xdr:rowOff>
    </xdr:from>
    <xdr:ext cx="190500" cy="152400"/>
    <xdr:sp macro="" textlink="">
      <xdr:nvSpPr>
        <xdr:cNvPr id="105" name="TextovéPole 104">
          <a:extLst>
            <a:ext uri="{FF2B5EF4-FFF2-40B4-BE49-F238E27FC236}">
              <a16:creationId xmlns:a16="http://schemas.microsoft.com/office/drawing/2014/main" id="{AE38FC31-A39E-4768-B2A8-EEB6B61A1433}"/>
            </a:ext>
          </a:extLst>
        </xdr:cNvPr>
        <xdr:cNvSpPr txBox="1"/>
      </xdr:nvSpPr>
      <xdr:spPr>
        <a:xfrm>
          <a:off x="2567940" y="96774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4</xdr:col>
      <xdr:colOff>281940</xdr:colOff>
      <xdr:row>50</xdr:row>
      <xdr:rowOff>137160</xdr:rowOff>
    </xdr:from>
    <xdr:ext cx="190500" cy="152400"/>
    <xdr:sp macro="" textlink="">
      <xdr:nvSpPr>
        <xdr:cNvPr id="106" name="TextovéPole 105">
          <a:extLst>
            <a:ext uri="{FF2B5EF4-FFF2-40B4-BE49-F238E27FC236}">
              <a16:creationId xmlns:a16="http://schemas.microsoft.com/office/drawing/2014/main" id="{92DCF256-FD05-4D1B-B3BB-229C3F184F6F}"/>
            </a:ext>
          </a:extLst>
        </xdr:cNvPr>
        <xdr:cNvSpPr txBox="1"/>
      </xdr:nvSpPr>
      <xdr:spPr>
        <a:xfrm>
          <a:off x="2720340" y="98298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4</xdr:col>
      <xdr:colOff>434340</xdr:colOff>
      <xdr:row>51</xdr:row>
      <xdr:rowOff>106680</xdr:rowOff>
    </xdr:from>
    <xdr:ext cx="190500" cy="152400"/>
    <xdr:sp macro="" textlink="">
      <xdr:nvSpPr>
        <xdr:cNvPr id="107" name="TextovéPole 106">
          <a:extLst>
            <a:ext uri="{FF2B5EF4-FFF2-40B4-BE49-F238E27FC236}">
              <a16:creationId xmlns:a16="http://schemas.microsoft.com/office/drawing/2014/main" id="{458910E2-3EC6-4C8B-82A5-A908083B6B3E}"/>
            </a:ext>
          </a:extLst>
        </xdr:cNvPr>
        <xdr:cNvSpPr txBox="1"/>
      </xdr:nvSpPr>
      <xdr:spPr>
        <a:xfrm>
          <a:off x="2872740" y="99822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4</xdr:col>
      <xdr:colOff>586740</xdr:colOff>
      <xdr:row>52</xdr:row>
      <xdr:rowOff>76200</xdr:rowOff>
    </xdr:from>
    <xdr:ext cx="190500" cy="152400"/>
    <xdr:sp macro="" textlink="">
      <xdr:nvSpPr>
        <xdr:cNvPr id="108" name="TextovéPole 107">
          <a:extLst>
            <a:ext uri="{FF2B5EF4-FFF2-40B4-BE49-F238E27FC236}">
              <a16:creationId xmlns:a16="http://schemas.microsoft.com/office/drawing/2014/main" id="{D680501D-2226-4FD4-9C24-3572C33F659C}"/>
            </a:ext>
          </a:extLst>
        </xdr:cNvPr>
        <xdr:cNvSpPr txBox="1"/>
      </xdr:nvSpPr>
      <xdr:spPr>
        <a:xfrm>
          <a:off x="3025140" y="101346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5</xdr:col>
      <xdr:colOff>129540</xdr:colOff>
      <xdr:row>53</xdr:row>
      <xdr:rowOff>45720</xdr:rowOff>
    </xdr:from>
    <xdr:ext cx="190500" cy="152400"/>
    <xdr:sp macro="" textlink="">
      <xdr:nvSpPr>
        <xdr:cNvPr id="109" name="TextovéPole 108">
          <a:extLst>
            <a:ext uri="{FF2B5EF4-FFF2-40B4-BE49-F238E27FC236}">
              <a16:creationId xmlns:a16="http://schemas.microsoft.com/office/drawing/2014/main" id="{2F2E2947-2FFD-45F4-B8F4-500C817EF679}"/>
            </a:ext>
          </a:extLst>
        </xdr:cNvPr>
        <xdr:cNvSpPr txBox="1"/>
      </xdr:nvSpPr>
      <xdr:spPr>
        <a:xfrm>
          <a:off x="3177540" y="102870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5</xdr:col>
      <xdr:colOff>281940</xdr:colOff>
      <xdr:row>54</xdr:row>
      <xdr:rowOff>15240</xdr:rowOff>
    </xdr:from>
    <xdr:ext cx="190500" cy="152400"/>
    <xdr:sp macro="" textlink="">
      <xdr:nvSpPr>
        <xdr:cNvPr id="110" name="TextovéPole 109">
          <a:extLst>
            <a:ext uri="{FF2B5EF4-FFF2-40B4-BE49-F238E27FC236}">
              <a16:creationId xmlns:a16="http://schemas.microsoft.com/office/drawing/2014/main" id="{ADEF2715-2170-47B1-971E-32C5B53F31C6}"/>
            </a:ext>
          </a:extLst>
        </xdr:cNvPr>
        <xdr:cNvSpPr txBox="1"/>
      </xdr:nvSpPr>
      <xdr:spPr>
        <a:xfrm>
          <a:off x="3329940" y="104394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endParaRPr lang="cs-CZ">
            <a:effectLst/>
          </a:endParaRPr>
        </a:p>
      </xdr:txBody>
    </xdr:sp>
    <xdr:clientData/>
  </xdr:oneCellAnchor>
  <xdr:oneCellAnchor>
    <xdr:from>
      <xdr:col>4</xdr:col>
      <xdr:colOff>190500</xdr:colOff>
      <xdr:row>49</xdr:row>
      <xdr:rowOff>15240</xdr:rowOff>
    </xdr:from>
    <xdr:ext cx="1546860" cy="152400"/>
    <xdr:sp macro="" textlink="">
      <xdr:nvSpPr>
        <xdr:cNvPr id="111" name="TextovéPole 110">
          <a:extLst>
            <a:ext uri="{FF2B5EF4-FFF2-40B4-BE49-F238E27FC236}">
              <a16:creationId xmlns:a16="http://schemas.microsoft.com/office/drawing/2014/main" id="{4530EE52-F777-45F3-A522-C3DBDB9AA457}"/>
            </a:ext>
          </a:extLst>
        </xdr:cNvPr>
        <xdr:cNvSpPr txBox="1"/>
      </xdr:nvSpPr>
      <xdr:spPr>
        <a:xfrm>
          <a:off x="2628900" y="8976360"/>
          <a:ext cx="154686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5,64571+((R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0,05662)</a:t>
          </a:r>
        </a:p>
      </xdr:txBody>
    </xdr:sp>
    <xdr:clientData/>
  </xdr:oneCellAnchor>
  <xdr:oneCellAnchor>
    <xdr:from>
      <xdr:col>4</xdr:col>
      <xdr:colOff>342900</xdr:colOff>
      <xdr:row>49</xdr:row>
      <xdr:rowOff>167640</xdr:rowOff>
    </xdr:from>
    <xdr:ext cx="1531620" cy="152400"/>
    <xdr:sp macro="" textlink="">
      <xdr:nvSpPr>
        <xdr:cNvPr id="112" name="TextovéPole 111">
          <a:extLst>
            <a:ext uri="{FF2B5EF4-FFF2-40B4-BE49-F238E27FC236}">
              <a16:creationId xmlns:a16="http://schemas.microsoft.com/office/drawing/2014/main" id="{9099B2A7-B4AF-456E-BF63-EC67EFBA17C7}"/>
            </a:ext>
          </a:extLst>
        </xdr:cNvPr>
        <xdr:cNvSpPr txBox="1"/>
      </xdr:nvSpPr>
      <xdr:spPr>
        <a:xfrm>
          <a:off x="2781300" y="9677400"/>
          <a:ext cx="153162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4,95813+((R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0,04972)</a:t>
          </a:r>
        </a:p>
      </xdr:txBody>
    </xdr:sp>
    <xdr:clientData/>
  </xdr:oneCellAnchor>
  <xdr:oneCellAnchor>
    <xdr:from>
      <xdr:col>4</xdr:col>
      <xdr:colOff>495300</xdr:colOff>
      <xdr:row>50</xdr:row>
      <xdr:rowOff>137160</xdr:rowOff>
    </xdr:from>
    <xdr:ext cx="1676400" cy="167640"/>
    <xdr:sp macro="" textlink="">
      <xdr:nvSpPr>
        <xdr:cNvPr id="113" name="TextovéPole 112">
          <a:extLst>
            <a:ext uri="{FF2B5EF4-FFF2-40B4-BE49-F238E27FC236}">
              <a16:creationId xmlns:a16="http://schemas.microsoft.com/office/drawing/2014/main" id="{6D5469A7-7689-4514-88EB-33957B859F49}"/>
            </a:ext>
          </a:extLst>
        </xdr:cNvPr>
        <xdr:cNvSpPr txBox="1"/>
      </xdr:nvSpPr>
      <xdr:spPr>
        <a:xfrm>
          <a:off x="2933700" y="9829800"/>
          <a:ext cx="16764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352,08373+((R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0,08226)</a:t>
          </a:r>
        </a:p>
      </xdr:txBody>
    </xdr:sp>
    <xdr:clientData/>
  </xdr:oneCellAnchor>
  <xdr:oneCellAnchor>
    <xdr:from>
      <xdr:col>5</xdr:col>
      <xdr:colOff>38100</xdr:colOff>
      <xdr:row>51</xdr:row>
      <xdr:rowOff>106680</xdr:rowOff>
    </xdr:from>
    <xdr:ext cx="1600200" cy="152400"/>
    <xdr:sp macro="" textlink="">
      <xdr:nvSpPr>
        <xdr:cNvPr id="114" name="TextovéPole 113">
          <a:extLst>
            <a:ext uri="{FF2B5EF4-FFF2-40B4-BE49-F238E27FC236}">
              <a16:creationId xmlns:a16="http://schemas.microsoft.com/office/drawing/2014/main" id="{8CA9C61C-F41A-490D-9748-4C8F1C4AA5F3}"/>
            </a:ext>
          </a:extLst>
        </xdr:cNvPr>
        <xdr:cNvSpPr txBox="1"/>
      </xdr:nvSpPr>
      <xdr:spPr>
        <a:xfrm>
          <a:off x="3086100" y="9982200"/>
          <a:ext cx="16002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45,85267+((R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0,01071)</a:t>
          </a:r>
        </a:p>
      </xdr:txBody>
    </xdr:sp>
    <xdr:clientData/>
  </xdr:oneCellAnchor>
  <xdr:oneCellAnchor>
    <xdr:from>
      <xdr:col>5</xdr:col>
      <xdr:colOff>190500</xdr:colOff>
      <xdr:row>52</xdr:row>
      <xdr:rowOff>76200</xdr:rowOff>
    </xdr:from>
    <xdr:ext cx="1531620" cy="160020"/>
    <xdr:sp macro="" textlink="">
      <xdr:nvSpPr>
        <xdr:cNvPr id="115" name="TextovéPole 114">
          <a:extLst>
            <a:ext uri="{FF2B5EF4-FFF2-40B4-BE49-F238E27FC236}">
              <a16:creationId xmlns:a16="http://schemas.microsoft.com/office/drawing/2014/main" id="{12E012CD-18DF-40AD-87B3-9B2D1FE89914}"/>
            </a:ext>
          </a:extLst>
        </xdr:cNvPr>
        <xdr:cNvSpPr txBox="1"/>
      </xdr:nvSpPr>
      <xdr:spPr>
        <a:xfrm>
          <a:off x="3238500" y="10134600"/>
          <a:ext cx="153162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4,95813+((R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0,06803)</a:t>
          </a:r>
        </a:p>
      </xdr:txBody>
    </xdr:sp>
    <xdr:clientData/>
  </xdr:oneCellAnchor>
  <xdr:oneCellAnchor>
    <xdr:from>
      <xdr:col>5</xdr:col>
      <xdr:colOff>342900</xdr:colOff>
      <xdr:row>53</xdr:row>
      <xdr:rowOff>45720</xdr:rowOff>
    </xdr:from>
    <xdr:ext cx="1539240" cy="152400"/>
    <xdr:sp macro="" textlink="">
      <xdr:nvSpPr>
        <xdr:cNvPr id="116" name="TextovéPole 115">
          <a:extLst>
            <a:ext uri="{FF2B5EF4-FFF2-40B4-BE49-F238E27FC236}">
              <a16:creationId xmlns:a16="http://schemas.microsoft.com/office/drawing/2014/main" id="{4DD2C03A-AB44-4AC0-9267-7AF21686DB83}"/>
            </a:ext>
          </a:extLst>
        </xdr:cNvPr>
        <xdr:cNvSpPr txBox="1"/>
      </xdr:nvSpPr>
      <xdr:spPr>
        <a:xfrm>
          <a:off x="3390900" y="10287000"/>
          <a:ext cx="153924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4,35429+((R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0,05974)</a:t>
          </a:r>
        </a:p>
      </xdr:txBody>
    </xdr:sp>
    <xdr:clientData/>
  </xdr:oneCellAnchor>
  <xdr:oneCellAnchor>
    <xdr:from>
      <xdr:col>5</xdr:col>
      <xdr:colOff>495300</xdr:colOff>
      <xdr:row>54</xdr:row>
      <xdr:rowOff>15240</xdr:rowOff>
    </xdr:from>
    <xdr:ext cx="1676400" cy="152400"/>
    <xdr:sp macro="" textlink="">
      <xdr:nvSpPr>
        <xdr:cNvPr id="117" name="TextovéPole 116">
          <a:extLst>
            <a:ext uri="{FF2B5EF4-FFF2-40B4-BE49-F238E27FC236}">
              <a16:creationId xmlns:a16="http://schemas.microsoft.com/office/drawing/2014/main" id="{27DC03DB-E5F5-4123-B77D-E0F3839BD18B}"/>
            </a:ext>
          </a:extLst>
        </xdr:cNvPr>
        <xdr:cNvSpPr txBox="1"/>
      </xdr:nvSpPr>
      <xdr:spPr>
        <a:xfrm>
          <a:off x="3543300" y="10439400"/>
          <a:ext cx="16764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155,26588+((R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0,08669)</a:t>
          </a:r>
        </a:p>
      </xdr:txBody>
    </xdr:sp>
    <xdr:clientData/>
  </xdr:oneCellAnchor>
  <xdr:oneCellAnchor>
    <xdr:from>
      <xdr:col>3</xdr:col>
      <xdr:colOff>190500</xdr:colOff>
      <xdr:row>45</xdr:row>
      <xdr:rowOff>137160</xdr:rowOff>
    </xdr:from>
    <xdr:ext cx="1059180" cy="160019"/>
    <xdr:sp macro="" textlink="">
      <xdr:nvSpPr>
        <xdr:cNvPr id="118" name="TextovéPole 117">
          <a:extLst>
            <a:ext uri="{FF2B5EF4-FFF2-40B4-BE49-F238E27FC236}">
              <a16:creationId xmlns:a16="http://schemas.microsoft.com/office/drawing/2014/main" id="{D26701EF-6CB7-4B25-9825-48935942C75A}"/>
            </a:ext>
          </a:extLst>
        </xdr:cNvPr>
        <xdr:cNvSpPr txBox="1"/>
      </xdr:nvSpPr>
      <xdr:spPr>
        <a:xfrm>
          <a:off x="2019300" y="8915400"/>
          <a:ext cx="105918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5,0-(0,414214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R)</a:t>
          </a:r>
          <a:endParaRPr lang="cs-CZ">
            <a:effectLst/>
          </a:endParaRPr>
        </a:p>
        <a:p>
          <a:endParaRPr lang="cs-CZ" sz="1100"/>
        </a:p>
      </xdr:txBody>
    </xdr:sp>
    <xdr:clientData/>
  </xdr:oneCellAnchor>
  <xdr:oneCellAnchor>
    <xdr:from>
      <xdr:col>3</xdr:col>
      <xdr:colOff>342900</xdr:colOff>
      <xdr:row>46</xdr:row>
      <xdr:rowOff>106680</xdr:rowOff>
    </xdr:from>
    <xdr:ext cx="1295400" cy="167639"/>
    <xdr:sp macro="" textlink="">
      <xdr:nvSpPr>
        <xdr:cNvPr id="119" name="TextovéPole 118">
          <a:extLst>
            <a:ext uri="{FF2B5EF4-FFF2-40B4-BE49-F238E27FC236}">
              <a16:creationId xmlns:a16="http://schemas.microsoft.com/office/drawing/2014/main" id="{A74860F4-C79D-4818-B200-94A31DB2DA47}"/>
            </a:ext>
          </a:extLst>
        </xdr:cNvPr>
        <xdr:cNvSpPr txBox="1"/>
      </xdr:nvSpPr>
      <xdr:spPr>
        <a:xfrm>
          <a:off x="2171700" y="9067800"/>
          <a:ext cx="1295400" cy="167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352+((R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0,08284)</a:t>
          </a:r>
        </a:p>
      </xdr:txBody>
    </xdr:sp>
    <xdr:clientData/>
  </xdr:oneCellAnchor>
  <xdr:oneCellAnchor>
    <xdr:from>
      <xdr:col>3</xdr:col>
      <xdr:colOff>495300</xdr:colOff>
      <xdr:row>47</xdr:row>
      <xdr:rowOff>76200</xdr:rowOff>
    </xdr:from>
    <xdr:ext cx="1280160" cy="160019"/>
    <xdr:sp macro="" textlink="">
      <xdr:nvSpPr>
        <xdr:cNvPr id="120" name="TextovéPole 119">
          <a:extLst>
            <a:ext uri="{FF2B5EF4-FFF2-40B4-BE49-F238E27FC236}">
              <a16:creationId xmlns:a16="http://schemas.microsoft.com/office/drawing/2014/main" id="{F6FBFBA8-0BFD-487F-8F78-0C0FDDBC8318}"/>
            </a:ext>
          </a:extLst>
        </xdr:cNvPr>
        <xdr:cNvSpPr txBox="1"/>
      </xdr:nvSpPr>
      <xdr:spPr>
        <a:xfrm>
          <a:off x="2324100" y="9220200"/>
          <a:ext cx="128016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5,0+((R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0,05858)</a:t>
          </a:r>
        </a:p>
      </xdr:txBody>
    </xdr:sp>
    <xdr:clientData/>
  </xdr:oneCellAnchor>
  <xdr:oneCellAnchor>
    <xdr:from>
      <xdr:col>4</xdr:col>
      <xdr:colOff>38100</xdr:colOff>
      <xdr:row>48</xdr:row>
      <xdr:rowOff>45721</xdr:rowOff>
    </xdr:from>
    <xdr:ext cx="1699260" cy="152399"/>
    <xdr:sp macro="" textlink="">
      <xdr:nvSpPr>
        <xdr:cNvPr id="121" name="TextovéPole 120">
          <a:extLst>
            <a:ext uri="{FF2B5EF4-FFF2-40B4-BE49-F238E27FC236}">
              <a16:creationId xmlns:a16="http://schemas.microsoft.com/office/drawing/2014/main" id="{422A28E8-9779-4E18-A732-8E2D9BDFCC67}"/>
            </a:ext>
          </a:extLst>
        </xdr:cNvPr>
        <xdr:cNvSpPr txBox="1"/>
      </xdr:nvSpPr>
      <xdr:spPr>
        <a:xfrm>
          <a:off x="2476500" y="8823961"/>
          <a:ext cx="1699260" cy="1523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108,12179+((R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0,0791)</a:t>
          </a:r>
        </a:p>
        <a:p>
          <a:r>
            <a:rPr lang="cs-CZ" sz="1100"/>
            <a:t>)</a:t>
          </a:r>
        </a:p>
      </xdr:txBody>
    </xdr:sp>
    <xdr:clientData/>
  </xdr:oneCellAnchor>
  <xdr:oneCellAnchor>
    <xdr:from>
      <xdr:col>3</xdr:col>
      <xdr:colOff>129540</xdr:colOff>
      <xdr:row>58</xdr:row>
      <xdr:rowOff>175260</xdr:rowOff>
    </xdr:from>
    <xdr:ext cx="1051560" cy="152400"/>
    <xdr:sp macro="" textlink="">
      <xdr:nvSpPr>
        <xdr:cNvPr id="94" name="TextovéPole 93">
          <a:extLst>
            <a:ext uri="{FF2B5EF4-FFF2-40B4-BE49-F238E27FC236}">
              <a16:creationId xmlns:a16="http://schemas.microsoft.com/office/drawing/2014/main" id="{7B2A1FAE-5A26-4633-804C-6B6522A7D513}"/>
            </a:ext>
          </a:extLst>
        </xdr:cNvPr>
        <xdr:cNvSpPr txBox="1"/>
      </xdr:nvSpPr>
      <xdr:spPr>
        <a:xfrm>
          <a:off x="1958340" y="11330940"/>
          <a:ext cx="105156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tg22,5°=0,414214</a:t>
          </a:r>
          <a:endParaRPr lang="cs-CZ">
            <a:effectLst/>
          </a:endParaRPr>
        </a:p>
      </xdr:txBody>
    </xdr:sp>
    <xdr:clientData/>
  </xdr:oneCellAnchor>
  <xdr:twoCellAnchor>
    <xdr:from>
      <xdr:col>1</xdr:col>
      <xdr:colOff>579120</xdr:colOff>
      <xdr:row>59</xdr:row>
      <xdr:rowOff>167640</xdr:rowOff>
    </xdr:from>
    <xdr:to>
      <xdr:col>2</xdr:col>
      <xdr:colOff>68580</xdr:colOff>
      <xdr:row>60</xdr:row>
      <xdr:rowOff>83820</xdr:rowOff>
    </xdr:to>
    <xdr:sp macro="" textlink="">
      <xdr:nvSpPr>
        <xdr:cNvPr id="122" name="Ovál 121">
          <a:extLst>
            <a:ext uri="{FF2B5EF4-FFF2-40B4-BE49-F238E27FC236}">
              <a16:creationId xmlns:a16="http://schemas.microsoft.com/office/drawing/2014/main" id="{215697B5-0EBB-18AE-B04E-4C6B98053FDE}"/>
            </a:ext>
          </a:extLst>
        </xdr:cNvPr>
        <xdr:cNvSpPr/>
      </xdr:nvSpPr>
      <xdr:spPr>
        <a:xfrm>
          <a:off x="1188720" y="11506200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3</xdr:col>
      <xdr:colOff>137160</xdr:colOff>
      <xdr:row>61</xdr:row>
      <xdr:rowOff>30480</xdr:rowOff>
    </xdr:from>
    <xdr:to>
      <xdr:col>3</xdr:col>
      <xdr:colOff>236220</xdr:colOff>
      <xdr:row>61</xdr:row>
      <xdr:rowOff>129540</xdr:rowOff>
    </xdr:to>
    <xdr:sp macro="" textlink="">
      <xdr:nvSpPr>
        <xdr:cNvPr id="123" name="Ovál 122">
          <a:extLst>
            <a:ext uri="{FF2B5EF4-FFF2-40B4-BE49-F238E27FC236}">
              <a16:creationId xmlns:a16="http://schemas.microsoft.com/office/drawing/2014/main" id="{D2BD31FE-B6EE-4828-A398-5FFEE73AE46B}"/>
            </a:ext>
          </a:extLst>
        </xdr:cNvPr>
        <xdr:cNvSpPr/>
      </xdr:nvSpPr>
      <xdr:spPr>
        <a:xfrm>
          <a:off x="1965960" y="11186160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oneCellAnchor>
    <xdr:from>
      <xdr:col>3</xdr:col>
      <xdr:colOff>320040</xdr:colOff>
      <xdr:row>60</xdr:row>
      <xdr:rowOff>175260</xdr:rowOff>
    </xdr:from>
    <xdr:ext cx="1600200" cy="167640"/>
    <xdr:sp macro="" textlink="">
      <xdr:nvSpPr>
        <xdr:cNvPr id="124" name="TextovéPole 123">
          <a:extLst>
            <a:ext uri="{FF2B5EF4-FFF2-40B4-BE49-F238E27FC236}">
              <a16:creationId xmlns:a16="http://schemas.microsoft.com/office/drawing/2014/main" id="{8270C5E9-5E19-49D6-8BD5-2E06EA181224}"/>
            </a:ext>
          </a:extLst>
        </xdr:cNvPr>
        <xdr:cNvSpPr txBox="1"/>
      </xdr:nvSpPr>
      <xdr:spPr>
        <a:xfrm>
          <a:off x="2148840" y="11148060"/>
          <a:ext cx="16002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G90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STARTING POSITION</a:t>
          </a:r>
          <a:endParaRPr lang="cs-CZ" b="1">
            <a:effectLst/>
          </a:endParaRPr>
        </a:p>
      </xdr:txBody>
    </xdr:sp>
    <xdr:clientData/>
  </xdr:oneCellAnchor>
  <xdr:oneCellAnchor>
    <xdr:from>
      <xdr:col>8</xdr:col>
      <xdr:colOff>259080</xdr:colOff>
      <xdr:row>60</xdr:row>
      <xdr:rowOff>167640</xdr:rowOff>
    </xdr:from>
    <xdr:ext cx="1653540" cy="167640"/>
    <xdr:sp macro="" textlink="">
      <xdr:nvSpPr>
        <xdr:cNvPr id="5" name="TextovéPole 4">
          <a:extLst>
            <a:ext uri="{FF2B5EF4-FFF2-40B4-BE49-F238E27FC236}">
              <a16:creationId xmlns:a16="http://schemas.microsoft.com/office/drawing/2014/main" id="{73B2D613-31A6-4CFC-A6EA-D40F8052F203}"/>
            </a:ext>
          </a:extLst>
        </xdr:cNvPr>
        <xdr:cNvSpPr txBox="1"/>
      </xdr:nvSpPr>
      <xdr:spPr>
        <a:xfrm>
          <a:off x="5135880" y="11689080"/>
          <a:ext cx="165354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G91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TOOL WORKING PATH</a:t>
          </a:r>
          <a:endParaRPr lang="cs-CZ" b="1">
            <a:effectLst/>
          </a:endParaRPr>
        </a:p>
      </xdr:txBody>
    </xdr:sp>
    <xdr:clientData/>
  </xdr:oneCellAnchor>
  <xdr:oneCellAnchor>
    <xdr:from>
      <xdr:col>7</xdr:col>
      <xdr:colOff>533400</xdr:colOff>
      <xdr:row>60</xdr:row>
      <xdr:rowOff>167640</xdr:rowOff>
    </xdr:from>
    <xdr:ext cx="259080" cy="175260"/>
    <xdr:sp macro="" textlink="">
      <xdr:nvSpPr>
        <xdr:cNvPr id="10" name="TextovéPole 9">
          <a:extLst>
            <a:ext uri="{FF2B5EF4-FFF2-40B4-BE49-F238E27FC236}">
              <a16:creationId xmlns:a16="http://schemas.microsoft.com/office/drawing/2014/main" id="{3EFD5D1E-2C21-4F72-B594-72044B6A3CF1}"/>
            </a:ext>
          </a:extLst>
        </xdr:cNvPr>
        <xdr:cNvSpPr txBox="1"/>
      </xdr:nvSpPr>
      <xdr:spPr>
        <a:xfrm>
          <a:off x="4800600" y="11689080"/>
          <a:ext cx="259080" cy="17526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1-17 </a:t>
          </a:r>
          <a:endParaRPr lang="cs-CZ" b="1">
            <a:effectLst/>
          </a:endParaRPr>
        </a:p>
      </xdr:txBody>
    </xdr:sp>
    <xdr:clientData/>
  </xdr:oneCellAnchor>
  <xdr:oneCellAnchor>
    <xdr:from>
      <xdr:col>5</xdr:col>
      <xdr:colOff>60960</xdr:colOff>
      <xdr:row>54</xdr:row>
      <xdr:rowOff>167640</xdr:rowOff>
    </xdr:from>
    <xdr:ext cx="563880" cy="167640"/>
    <xdr:sp macro="" textlink="">
      <xdr:nvSpPr>
        <xdr:cNvPr id="4" name="TextovéPole 3">
          <a:extLst>
            <a:ext uri="{FF2B5EF4-FFF2-40B4-BE49-F238E27FC236}">
              <a16:creationId xmlns:a16="http://schemas.microsoft.com/office/drawing/2014/main" id="{1829DE08-0DD2-4C1B-87EA-650AC7D4D771}"/>
            </a:ext>
          </a:extLst>
        </xdr:cNvPr>
        <xdr:cNvSpPr txBox="1"/>
      </xdr:nvSpPr>
      <xdr:spPr>
        <a:xfrm>
          <a:off x="3108960" y="10591800"/>
          <a:ext cx="563880" cy="16764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12/16/17</a:t>
          </a:r>
          <a:endParaRPr lang="cs-CZ">
            <a:effectLst/>
          </a:endParaRPr>
        </a:p>
      </xdr:txBody>
    </xdr:sp>
    <xdr:clientData/>
  </xdr:oneCellAnchor>
  <xdr:oneCellAnchor>
    <xdr:from>
      <xdr:col>6</xdr:col>
      <xdr:colOff>38100</xdr:colOff>
      <xdr:row>54</xdr:row>
      <xdr:rowOff>167640</xdr:rowOff>
    </xdr:from>
    <xdr:ext cx="144780" cy="160020"/>
    <xdr:sp macro="" textlink="">
      <xdr:nvSpPr>
        <xdr:cNvPr id="12" name="TextovéPole 11">
          <a:extLst>
            <a:ext uri="{FF2B5EF4-FFF2-40B4-BE49-F238E27FC236}">
              <a16:creationId xmlns:a16="http://schemas.microsoft.com/office/drawing/2014/main" id="{F8CFCBF4-4728-48FA-9E30-8BAFE6878AED}"/>
            </a:ext>
          </a:extLst>
        </xdr:cNvPr>
        <xdr:cNvSpPr txBox="1"/>
      </xdr:nvSpPr>
      <xdr:spPr>
        <a:xfrm>
          <a:off x="3695700" y="10591800"/>
          <a:ext cx="14478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0</a:t>
          </a:r>
        </a:p>
      </xdr:txBody>
    </xdr:sp>
    <xdr:clientData/>
  </xdr:oneCellAnchor>
  <xdr:twoCellAnchor>
    <xdr:from>
      <xdr:col>10</xdr:col>
      <xdr:colOff>373380</xdr:colOff>
      <xdr:row>47</xdr:row>
      <xdr:rowOff>30480</xdr:rowOff>
    </xdr:from>
    <xdr:to>
      <xdr:col>11</xdr:col>
      <xdr:colOff>358140</xdr:colOff>
      <xdr:row>56</xdr:row>
      <xdr:rowOff>60960</xdr:rowOff>
    </xdr:to>
    <xdr:cxnSp macro="">
      <xdr:nvCxnSpPr>
        <xdr:cNvPr id="14" name="Přímá spojnice 13">
          <a:extLst>
            <a:ext uri="{FF2B5EF4-FFF2-40B4-BE49-F238E27FC236}">
              <a16:creationId xmlns:a16="http://schemas.microsoft.com/office/drawing/2014/main" id="{09A2AA72-1F50-878C-2074-2D39C71BCE04}"/>
            </a:ext>
          </a:extLst>
        </xdr:cNvPr>
        <xdr:cNvCxnSpPr/>
      </xdr:nvCxnSpPr>
      <xdr:spPr>
        <a:xfrm flipH="1" flipV="1">
          <a:off x="6469380" y="9174480"/>
          <a:ext cx="594360" cy="1676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365760</xdr:colOff>
      <xdr:row>47</xdr:row>
      <xdr:rowOff>15240</xdr:rowOff>
    </xdr:from>
    <xdr:to>
      <xdr:col>11</xdr:col>
      <xdr:colOff>327660</xdr:colOff>
      <xdr:row>47</xdr:row>
      <xdr:rowOff>22860</xdr:rowOff>
    </xdr:to>
    <xdr:cxnSp macro="">
      <xdr:nvCxnSpPr>
        <xdr:cNvPr id="25" name="Přímá spojnice se šipkou 24">
          <a:extLst>
            <a:ext uri="{FF2B5EF4-FFF2-40B4-BE49-F238E27FC236}">
              <a16:creationId xmlns:a16="http://schemas.microsoft.com/office/drawing/2014/main" id="{53674FC2-DF41-4505-993B-6A6D062DA3EE}"/>
            </a:ext>
          </a:extLst>
        </xdr:cNvPr>
        <xdr:cNvCxnSpPr/>
      </xdr:nvCxnSpPr>
      <xdr:spPr>
        <a:xfrm flipV="1">
          <a:off x="6461760" y="9159240"/>
          <a:ext cx="5715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289560</xdr:colOff>
      <xdr:row>56</xdr:row>
      <xdr:rowOff>76200</xdr:rowOff>
    </xdr:from>
    <xdr:to>
      <xdr:col>2</xdr:col>
      <xdr:colOff>251460</xdr:colOff>
      <xdr:row>56</xdr:row>
      <xdr:rowOff>83820</xdr:rowOff>
    </xdr:to>
    <xdr:cxnSp macro="">
      <xdr:nvCxnSpPr>
        <xdr:cNvPr id="28" name="Přímá spojnice se šipkou 27">
          <a:extLst>
            <a:ext uri="{FF2B5EF4-FFF2-40B4-BE49-F238E27FC236}">
              <a16:creationId xmlns:a16="http://schemas.microsoft.com/office/drawing/2014/main" id="{A0239149-993C-4C0A-833D-FF4CACB6BBDF}"/>
            </a:ext>
          </a:extLst>
        </xdr:cNvPr>
        <xdr:cNvCxnSpPr/>
      </xdr:nvCxnSpPr>
      <xdr:spPr>
        <a:xfrm flipV="1">
          <a:off x="899160" y="10866120"/>
          <a:ext cx="57150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43</xdr:row>
      <xdr:rowOff>68580</xdr:rowOff>
    </xdr:from>
    <xdr:to>
      <xdr:col>2</xdr:col>
      <xdr:colOff>243840</xdr:colOff>
      <xdr:row>56</xdr:row>
      <xdr:rowOff>99060</xdr:rowOff>
    </xdr:to>
    <xdr:cxnSp macro="">
      <xdr:nvCxnSpPr>
        <xdr:cNvPr id="29" name="Přímá spojnice 28">
          <a:extLst>
            <a:ext uri="{FF2B5EF4-FFF2-40B4-BE49-F238E27FC236}">
              <a16:creationId xmlns:a16="http://schemas.microsoft.com/office/drawing/2014/main" id="{CDB64E3F-6C8E-46A8-BD64-03C92DF97B62}"/>
            </a:ext>
          </a:extLst>
        </xdr:cNvPr>
        <xdr:cNvCxnSpPr/>
      </xdr:nvCxnSpPr>
      <xdr:spPr>
        <a:xfrm flipV="1">
          <a:off x="914400" y="8481060"/>
          <a:ext cx="548640" cy="24079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594360</xdr:colOff>
      <xdr:row>47</xdr:row>
      <xdr:rowOff>68580</xdr:rowOff>
    </xdr:from>
    <xdr:ext cx="190500" cy="152400"/>
    <xdr:sp macro="" textlink="">
      <xdr:nvSpPr>
        <xdr:cNvPr id="32" name="TextovéPole 31">
          <a:extLst>
            <a:ext uri="{FF2B5EF4-FFF2-40B4-BE49-F238E27FC236}">
              <a16:creationId xmlns:a16="http://schemas.microsoft.com/office/drawing/2014/main" id="{63D7118A-35C8-4AB9-804A-85D8625CD2A3}"/>
            </a:ext>
          </a:extLst>
        </xdr:cNvPr>
        <xdr:cNvSpPr txBox="1"/>
      </xdr:nvSpPr>
      <xdr:spPr>
        <a:xfrm>
          <a:off x="6690360" y="92125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12</a:t>
          </a:r>
        </a:p>
      </xdr:txBody>
    </xdr:sp>
    <xdr:clientData/>
  </xdr:oneCellAnchor>
  <xdr:oneCellAnchor>
    <xdr:from>
      <xdr:col>1</xdr:col>
      <xdr:colOff>487680</xdr:colOff>
      <xdr:row>55</xdr:row>
      <xdr:rowOff>68580</xdr:rowOff>
    </xdr:from>
    <xdr:ext cx="190500" cy="152400"/>
    <xdr:sp macro="" textlink="">
      <xdr:nvSpPr>
        <xdr:cNvPr id="36" name="TextovéPole 35">
          <a:extLst>
            <a:ext uri="{FF2B5EF4-FFF2-40B4-BE49-F238E27FC236}">
              <a16:creationId xmlns:a16="http://schemas.microsoft.com/office/drawing/2014/main" id="{2BECF22E-9E19-4F3B-8749-DA3C0A01EED5}"/>
            </a:ext>
          </a:extLst>
        </xdr:cNvPr>
        <xdr:cNvSpPr txBox="1"/>
      </xdr:nvSpPr>
      <xdr:spPr>
        <a:xfrm>
          <a:off x="1097280" y="106756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16</a:t>
          </a:r>
        </a:p>
        <a:p>
          <a:pPr algn="ctr"/>
          <a:endParaRPr lang="cs-CZ" sz="1100"/>
        </a:p>
      </xdr:txBody>
    </xdr:sp>
    <xdr:clientData/>
  </xdr:oneCellAnchor>
  <xdr:twoCellAnchor>
    <xdr:from>
      <xdr:col>10</xdr:col>
      <xdr:colOff>411477</xdr:colOff>
      <xdr:row>50</xdr:row>
      <xdr:rowOff>22860</xdr:rowOff>
    </xdr:from>
    <xdr:to>
      <xdr:col>12</xdr:col>
      <xdr:colOff>106677</xdr:colOff>
      <xdr:row>55</xdr:row>
      <xdr:rowOff>22860</xdr:rowOff>
    </xdr:to>
    <xdr:sp macro="" textlink="">
      <xdr:nvSpPr>
        <xdr:cNvPr id="37" name="Oblouk 36">
          <a:extLst>
            <a:ext uri="{FF2B5EF4-FFF2-40B4-BE49-F238E27FC236}">
              <a16:creationId xmlns:a16="http://schemas.microsoft.com/office/drawing/2014/main" id="{ECB20105-788B-4728-8AC7-08426EF50F30}"/>
            </a:ext>
          </a:extLst>
        </xdr:cNvPr>
        <xdr:cNvSpPr/>
      </xdr:nvSpPr>
      <xdr:spPr>
        <a:xfrm rot="18289796">
          <a:off x="6507477" y="9715500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259079</xdr:colOff>
      <xdr:row>48</xdr:row>
      <xdr:rowOff>68578</xdr:rowOff>
    </xdr:from>
    <xdr:to>
      <xdr:col>2</xdr:col>
      <xdr:colOff>563879</xdr:colOff>
      <xdr:row>53</xdr:row>
      <xdr:rowOff>68578</xdr:rowOff>
    </xdr:to>
    <xdr:sp macro="" textlink="">
      <xdr:nvSpPr>
        <xdr:cNvPr id="38" name="Oblouk 37">
          <a:extLst>
            <a:ext uri="{FF2B5EF4-FFF2-40B4-BE49-F238E27FC236}">
              <a16:creationId xmlns:a16="http://schemas.microsoft.com/office/drawing/2014/main" id="{E5D8A23E-031D-4ABA-B2C5-36EF6B0D01B2}"/>
            </a:ext>
          </a:extLst>
        </xdr:cNvPr>
        <xdr:cNvSpPr/>
      </xdr:nvSpPr>
      <xdr:spPr>
        <a:xfrm rot="8472508">
          <a:off x="868679" y="9395458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350520</xdr:colOff>
      <xdr:row>52</xdr:row>
      <xdr:rowOff>68580</xdr:rowOff>
    </xdr:from>
    <xdr:to>
      <xdr:col>1</xdr:col>
      <xdr:colOff>457200</xdr:colOff>
      <xdr:row>52</xdr:row>
      <xdr:rowOff>167640</xdr:rowOff>
    </xdr:to>
    <xdr:cxnSp macro="">
      <xdr:nvCxnSpPr>
        <xdr:cNvPr id="39" name="Přímá spojnice se šipkou 38">
          <a:extLst>
            <a:ext uri="{FF2B5EF4-FFF2-40B4-BE49-F238E27FC236}">
              <a16:creationId xmlns:a16="http://schemas.microsoft.com/office/drawing/2014/main" id="{2032C975-DD72-43D0-8B12-C4EAFCBFD8FB}"/>
            </a:ext>
          </a:extLst>
        </xdr:cNvPr>
        <xdr:cNvCxnSpPr/>
      </xdr:nvCxnSpPr>
      <xdr:spPr>
        <a:xfrm>
          <a:off x="960120" y="10126980"/>
          <a:ext cx="1066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243840</xdr:colOff>
      <xdr:row>52</xdr:row>
      <xdr:rowOff>150614</xdr:rowOff>
    </xdr:from>
    <xdr:to>
      <xdr:col>2</xdr:col>
      <xdr:colOff>393110</xdr:colOff>
      <xdr:row>53</xdr:row>
      <xdr:rowOff>53340</xdr:rowOff>
    </xdr:to>
    <xdr:cxnSp macro="">
      <xdr:nvCxnSpPr>
        <xdr:cNvPr id="43" name="Přímá spojnice se šipkou 42">
          <a:extLst>
            <a:ext uri="{FF2B5EF4-FFF2-40B4-BE49-F238E27FC236}">
              <a16:creationId xmlns:a16="http://schemas.microsoft.com/office/drawing/2014/main" id="{7274AF36-512C-4657-A8F0-A25A1F7B0318}"/>
            </a:ext>
          </a:extLst>
        </xdr:cNvPr>
        <xdr:cNvCxnSpPr>
          <a:stCxn id="38" idx="0"/>
        </xdr:cNvCxnSpPr>
      </xdr:nvCxnSpPr>
      <xdr:spPr>
        <a:xfrm flipH="1">
          <a:off x="1463040" y="10209014"/>
          <a:ext cx="149270" cy="856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50</xdr:row>
      <xdr:rowOff>22860</xdr:rowOff>
    </xdr:from>
    <xdr:to>
      <xdr:col>11</xdr:col>
      <xdr:colOff>520203</xdr:colOff>
      <xdr:row>50</xdr:row>
      <xdr:rowOff>104767</xdr:rowOff>
    </xdr:to>
    <xdr:cxnSp macro="">
      <xdr:nvCxnSpPr>
        <xdr:cNvPr id="48" name="Přímá spojnice se šipkou 47">
          <a:extLst>
            <a:ext uri="{FF2B5EF4-FFF2-40B4-BE49-F238E27FC236}">
              <a16:creationId xmlns:a16="http://schemas.microsoft.com/office/drawing/2014/main" id="{4B3B986F-6F62-4BB9-BFFC-1A30E18C859B}"/>
            </a:ext>
          </a:extLst>
        </xdr:cNvPr>
        <xdr:cNvCxnSpPr>
          <a:stCxn id="37" idx="2"/>
        </xdr:cNvCxnSpPr>
      </xdr:nvCxnSpPr>
      <xdr:spPr>
        <a:xfrm flipH="1" flipV="1">
          <a:off x="7048500" y="9715500"/>
          <a:ext cx="177303" cy="8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493384</xdr:colOff>
      <xdr:row>50</xdr:row>
      <xdr:rowOff>106680</xdr:rowOff>
    </xdr:from>
    <xdr:to>
      <xdr:col>10</xdr:col>
      <xdr:colOff>594360</xdr:colOff>
      <xdr:row>51</xdr:row>
      <xdr:rowOff>36054</xdr:rowOff>
    </xdr:to>
    <xdr:cxnSp macro="">
      <xdr:nvCxnSpPr>
        <xdr:cNvPr id="68" name="Přímá spojnice se šipkou 67">
          <a:extLst>
            <a:ext uri="{FF2B5EF4-FFF2-40B4-BE49-F238E27FC236}">
              <a16:creationId xmlns:a16="http://schemas.microsoft.com/office/drawing/2014/main" id="{683F052F-767F-4B84-AA57-B973622FB47D}"/>
            </a:ext>
          </a:extLst>
        </xdr:cNvPr>
        <xdr:cNvCxnSpPr>
          <a:stCxn id="37" idx="0"/>
        </xdr:cNvCxnSpPr>
      </xdr:nvCxnSpPr>
      <xdr:spPr>
        <a:xfrm flipV="1">
          <a:off x="6589384" y="9799320"/>
          <a:ext cx="100976" cy="1122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175260</xdr:colOff>
      <xdr:row>49</xdr:row>
      <xdr:rowOff>137160</xdr:rowOff>
    </xdr:from>
    <xdr:ext cx="922020" cy="167640"/>
    <xdr:sp macro="" textlink="">
      <xdr:nvSpPr>
        <xdr:cNvPr id="72" name="TextovéPole 71">
          <a:extLst>
            <a:ext uri="{FF2B5EF4-FFF2-40B4-BE49-F238E27FC236}">
              <a16:creationId xmlns:a16="http://schemas.microsoft.com/office/drawing/2014/main" id="{77B2790B-EBCB-4CB7-A987-0B68D886FE18}"/>
            </a:ext>
          </a:extLst>
        </xdr:cNvPr>
        <xdr:cNvSpPr txBox="1"/>
      </xdr:nvSpPr>
      <xdr:spPr>
        <a:xfrm>
          <a:off x="5661660" y="9646920"/>
          <a:ext cx="92202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(0°=0mm)12=0</a:t>
          </a:r>
          <a:endParaRPr lang="cs-CZ">
            <a:effectLst/>
          </a:endParaRPr>
        </a:p>
      </xdr:txBody>
    </xdr:sp>
    <xdr:clientData/>
  </xdr:oneCellAnchor>
  <xdr:twoCellAnchor>
    <xdr:from>
      <xdr:col>2</xdr:col>
      <xdr:colOff>320040</xdr:colOff>
      <xdr:row>55</xdr:row>
      <xdr:rowOff>60960</xdr:rowOff>
    </xdr:from>
    <xdr:to>
      <xdr:col>11</xdr:col>
      <xdr:colOff>342900</xdr:colOff>
      <xdr:row>56</xdr:row>
      <xdr:rowOff>68580</xdr:rowOff>
    </xdr:to>
    <xdr:cxnSp macro="">
      <xdr:nvCxnSpPr>
        <xdr:cNvPr id="11" name="Přímá spojnice 10">
          <a:extLst>
            <a:ext uri="{FF2B5EF4-FFF2-40B4-BE49-F238E27FC236}">
              <a16:creationId xmlns:a16="http://schemas.microsoft.com/office/drawing/2014/main" id="{05594B9A-36F1-4C8A-9A7C-D1FB5736D2C4}"/>
            </a:ext>
          </a:extLst>
        </xdr:cNvPr>
        <xdr:cNvCxnSpPr/>
      </xdr:nvCxnSpPr>
      <xdr:spPr>
        <a:xfrm flipV="1">
          <a:off x="1539240" y="10119360"/>
          <a:ext cx="550926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213357</xdr:colOff>
      <xdr:row>53</xdr:row>
      <xdr:rowOff>106680</xdr:rowOff>
    </xdr:from>
    <xdr:to>
      <xdr:col>10</xdr:col>
      <xdr:colOff>518157</xdr:colOff>
      <xdr:row>58</xdr:row>
      <xdr:rowOff>106680</xdr:rowOff>
    </xdr:to>
    <xdr:sp macro="" textlink="">
      <xdr:nvSpPr>
        <xdr:cNvPr id="16" name="Oblouk 15">
          <a:extLst>
            <a:ext uri="{FF2B5EF4-FFF2-40B4-BE49-F238E27FC236}">
              <a16:creationId xmlns:a16="http://schemas.microsoft.com/office/drawing/2014/main" id="{57BA87E4-71EB-4C67-AE3F-C19ABFCB6930}"/>
            </a:ext>
          </a:extLst>
        </xdr:cNvPr>
        <xdr:cNvSpPr/>
      </xdr:nvSpPr>
      <xdr:spPr>
        <a:xfrm rot="2592620">
          <a:off x="5699757" y="10347960"/>
          <a:ext cx="914400" cy="914400"/>
        </a:xfrm>
        <a:prstGeom prst="arc">
          <a:avLst>
            <a:gd name="adj1" fmla="val 17284077"/>
            <a:gd name="adj2" fmla="val 2046114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10</xdr:col>
      <xdr:colOff>477882</xdr:colOff>
      <xdr:row>56</xdr:row>
      <xdr:rowOff>53340</xdr:rowOff>
    </xdr:from>
    <xdr:to>
      <xdr:col>10</xdr:col>
      <xdr:colOff>510540</xdr:colOff>
      <xdr:row>57</xdr:row>
      <xdr:rowOff>19992</xdr:rowOff>
    </xdr:to>
    <xdr:cxnSp macro="">
      <xdr:nvCxnSpPr>
        <xdr:cNvPr id="18" name="Přímá spojnice se šipkou 17">
          <a:extLst>
            <a:ext uri="{FF2B5EF4-FFF2-40B4-BE49-F238E27FC236}">
              <a16:creationId xmlns:a16="http://schemas.microsoft.com/office/drawing/2014/main" id="{E89B142C-0E89-4A03-BAA0-C7EBC478D2EE}"/>
            </a:ext>
          </a:extLst>
        </xdr:cNvPr>
        <xdr:cNvCxnSpPr>
          <a:stCxn id="16" idx="2"/>
        </xdr:cNvCxnSpPr>
      </xdr:nvCxnSpPr>
      <xdr:spPr>
        <a:xfrm flipV="1">
          <a:off x="6573882" y="10843260"/>
          <a:ext cx="32658" cy="149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461905</xdr:colOff>
      <xdr:row>54</xdr:row>
      <xdr:rowOff>161290</xdr:rowOff>
    </xdr:from>
    <xdr:to>
      <xdr:col>10</xdr:col>
      <xdr:colOff>495300</xdr:colOff>
      <xdr:row>55</xdr:row>
      <xdr:rowOff>83820</xdr:rowOff>
    </xdr:to>
    <xdr:cxnSp macro="">
      <xdr:nvCxnSpPr>
        <xdr:cNvPr id="26" name="Přímá spojnice se šipkou 25">
          <a:extLst>
            <a:ext uri="{FF2B5EF4-FFF2-40B4-BE49-F238E27FC236}">
              <a16:creationId xmlns:a16="http://schemas.microsoft.com/office/drawing/2014/main" id="{36C0B993-50B9-45B5-808F-D6DBBD0D998D}"/>
            </a:ext>
          </a:extLst>
        </xdr:cNvPr>
        <xdr:cNvCxnSpPr>
          <a:stCxn id="16" idx="0"/>
        </xdr:cNvCxnSpPr>
      </xdr:nvCxnSpPr>
      <xdr:spPr>
        <a:xfrm>
          <a:off x="6557905" y="10585450"/>
          <a:ext cx="33395" cy="10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137160</xdr:colOff>
      <xdr:row>55</xdr:row>
      <xdr:rowOff>76200</xdr:rowOff>
    </xdr:from>
    <xdr:ext cx="190500" cy="152400"/>
    <xdr:sp macro="" textlink="">
      <xdr:nvSpPr>
        <xdr:cNvPr id="66" name="TextovéPole 65">
          <a:extLst>
            <a:ext uri="{FF2B5EF4-FFF2-40B4-BE49-F238E27FC236}">
              <a16:creationId xmlns:a16="http://schemas.microsoft.com/office/drawing/2014/main" id="{511F2A3A-E875-488A-87EF-382F7816DF94}"/>
            </a:ext>
          </a:extLst>
        </xdr:cNvPr>
        <xdr:cNvSpPr txBox="1"/>
      </xdr:nvSpPr>
      <xdr:spPr>
        <a:xfrm>
          <a:off x="7452360" y="101346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17</a:t>
          </a:r>
        </a:p>
        <a:p>
          <a:pPr algn="ctr"/>
          <a:endParaRPr lang="cs-CZ" sz="1100"/>
        </a:p>
      </xdr:txBody>
    </xdr:sp>
    <xdr:clientData/>
  </xdr:oneCellAnchor>
  <xdr:oneCellAnchor>
    <xdr:from>
      <xdr:col>9</xdr:col>
      <xdr:colOff>388620</xdr:colOff>
      <xdr:row>54</xdr:row>
      <xdr:rowOff>38100</xdr:rowOff>
    </xdr:from>
    <xdr:ext cx="548640" cy="160020"/>
    <xdr:sp macro="" textlink="">
      <xdr:nvSpPr>
        <xdr:cNvPr id="69" name="TextovéPole 68">
          <a:extLst>
            <a:ext uri="{FF2B5EF4-FFF2-40B4-BE49-F238E27FC236}">
              <a16:creationId xmlns:a16="http://schemas.microsoft.com/office/drawing/2014/main" id="{587D3703-7C2C-4747-9DBA-A03CCBE727C3}"/>
            </a:ext>
          </a:extLst>
        </xdr:cNvPr>
        <xdr:cNvSpPr txBox="1"/>
      </xdr:nvSpPr>
      <xdr:spPr>
        <a:xfrm>
          <a:off x="5875020" y="10462260"/>
          <a:ext cx="54864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(0°)17=0</a:t>
          </a:r>
          <a:endParaRPr lang="cs-CZ">
            <a:effectLst/>
          </a:endParaRPr>
        </a:p>
      </xdr:txBody>
    </xdr:sp>
    <xdr:clientData/>
  </xdr:oneCellAnchor>
  <xdr:oneCellAnchor>
    <xdr:from>
      <xdr:col>8</xdr:col>
      <xdr:colOff>30480</xdr:colOff>
      <xdr:row>57</xdr:row>
      <xdr:rowOff>83820</xdr:rowOff>
    </xdr:from>
    <xdr:ext cx="1996440" cy="373380"/>
    <xdr:sp macro="" textlink="">
      <xdr:nvSpPr>
        <xdr:cNvPr id="13" name="TextovéPole 12">
          <a:extLst>
            <a:ext uri="{FF2B5EF4-FFF2-40B4-BE49-F238E27FC236}">
              <a16:creationId xmlns:a16="http://schemas.microsoft.com/office/drawing/2014/main" id="{197164A3-1C1A-49CF-86F8-732EA4FEAA85}"/>
            </a:ext>
          </a:extLst>
        </xdr:cNvPr>
        <xdr:cNvSpPr txBox="1"/>
      </xdr:nvSpPr>
      <xdr:spPr>
        <a:xfrm>
          <a:off x="4907280" y="11056620"/>
          <a:ext cx="1996440" cy="373380"/>
        </a:xfrm>
        <a:prstGeom prst="rect">
          <a:avLst/>
        </a:prstGeom>
        <a:solidFill>
          <a:srgbClr val="FFFF00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129-122-03-210</a:t>
          </a:r>
          <a:endParaRPr lang="cs-CZ" sz="2400" b="1">
            <a:effectLst/>
          </a:endParaRPr>
        </a:p>
      </xdr:txBody>
    </xdr:sp>
    <xdr:clientData/>
  </xdr:oneCellAnchor>
  <xdr:oneCellAnchor>
    <xdr:from>
      <xdr:col>2</xdr:col>
      <xdr:colOff>304800</xdr:colOff>
      <xdr:row>53</xdr:row>
      <xdr:rowOff>76200</xdr:rowOff>
    </xdr:from>
    <xdr:ext cx="922020" cy="167640"/>
    <xdr:sp macro="" textlink="">
      <xdr:nvSpPr>
        <xdr:cNvPr id="15" name="TextovéPole 14">
          <a:extLst>
            <a:ext uri="{FF2B5EF4-FFF2-40B4-BE49-F238E27FC236}">
              <a16:creationId xmlns:a16="http://schemas.microsoft.com/office/drawing/2014/main" id="{6D9772BA-237B-4CC9-8260-00C6E215080E}"/>
            </a:ext>
          </a:extLst>
        </xdr:cNvPr>
        <xdr:cNvSpPr txBox="1"/>
      </xdr:nvSpPr>
      <xdr:spPr>
        <a:xfrm>
          <a:off x="1524000" y="10317480"/>
          <a:ext cx="92202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(0°=0mm)16=0</a:t>
          </a:r>
          <a:endParaRPr lang="cs-CZ">
            <a:effectLst/>
          </a:endParaRPr>
        </a:p>
      </xdr:txBody>
    </xdr:sp>
    <xdr:clientData/>
  </xdr:oneCellAnchor>
  <xdr:twoCellAnchor editAs="oneCell">
    <xdr:from>
      <xdr:col>0</xdr:col>
      <xdr:colOff>0</xdr:colOff>
      <xdr:row>68</xdr:row>
      <xdr:rowOff>144780</xdr:rowOff>
    </xdr:from>
    <xdr:to>
      <xdr:col>13</xdr:col>
      <xdr:colOff>601980</xdr:colOff>
      <xdr:row>101</xdr:row>
      <xdr:rowOff>46611</xdr:rowOff>
    </xdr:to>
    <xdr:pic>
      <xdr:nvPicPr>
        <xdr:cNvPr id="20" name="Obrázek 19">
          <a:extLst>
            <a:ext uri="{FF2B5EF4-FFF2-40B4-BE49-F238E27FC236}">
              <a16:creationId xmlns:a16="http://schemas.microsoft.com/office/drawing/2014/main" id="{63DB7ACA-134B-F01E-F8CD-B467AED60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80620"/>
          <a:ext cx="8526780" cy="59368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136</xdr:row>
      <xdr:rowOff>137160</xdr:rowOff>
    </xdr:from>
    <xdr:to>
      <xdr:col>13</xdr:col>
      <xdr:colOff>541021</xdr:colOff>
      <xdr:row>168</xdr:row>
      <xdr:rowOff>96171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D0CD4F1F-978E-A78C-3EF2-BFF58EE0C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5008840"/>
          <a:ext cx="8465820" cy="5811171"/>
        </a:xfrm>
        <a:prstGeom prst="rect">
          <a:avLst/>
        </a:prstGeom>
      </xdr:spPr>
    </xdr:pic>
    <xdr:clientData/>
  </xdr:twoCellAnchor>
  <xdr:twoCellAnchor>
    <xdr:from>
      <xdr:col>12</xdr:col>
      <xdr:colOff>15240</xdr:colOff>
      <xdr:row>55</xdr:row>
      <xdr:rowOff>53340</xdr:rowOff>
    </xdr:from>
    <xdr:to>
      <xdr:col>12</xdr:col>
      <xdr:colOff>22860</xdr:colOff>
      <xdr:row>56</xdr:row>
      <xdr:rowOff>83820</xdr:rowOff>
    </xdr:to>
    <xdr:cxnSp macro="">
      <xdr:nvCxnSpPr>
        <xdr:cNvPr id="27" name="Přímá spojnice se šipkou 26">
          <a:extLst>
            <a:ext uri="{FF2B5EF4-FFF2-40B4-BE49-F238E27FC236}">
              <a16:creationId xmlns:a16="http://schemas.microsoft.com/office/drawing/2014/main" id="{DDE87ED9-623E-4DF8-B88B-E1CCAD71F06E}"/>
            </a:ext>
          </a:extLst>
        </xdr:cNvPr>
        <xdr:cNvCxnSpPr/>
      </xdr:nvCxnSpPr>
      <xdr:spPr>
        <a:xfrm flipH="1">
          <a:off x="7330440" y="10111740"/>
          <a:ext cx="7620" cy="2133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335280</xdr:colOff>
      <xdr:row>56</xdr:row>
      <xdr:rowOff>76200</xdr:rowOff>
    </xdr:from>
    <xdr:to>
      <xdr:col>12</xdr:col>
      <xdr:colOff>15240</xdr:colOff>
      <xdr:row>56</xdr:row>
      <xdr:rowOff>76200</xdr:rowOff>
    </xdr:to>
    <xdr:cxnSp macro="">
      <xdr:nvCxnSpPr>
        <xdr:cNvPr id="46" name="Přímá spojnice 45">
          <a:extLst>
            <a:ext uri="{FF2B5EF4-FFF2-40B4-BE49-F238E27FC236}">
              <a16:creationId xmlns:a16="http://schemas.microsoft.com/office/drawing/2014/main" id="{E5C89667-1096-41AA-B932-1CC7F02D8118}"/>
            </a:ext>
          </a:extLst>
        </xdr:cNvPr>
        <xdr:cNvCxnSpPr/>
      </xdr:nvCxnSpPr>
      <xdr:spPr>
        <a:xfrm>
          <a:off x="7040880" y="1031748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55</xdr:row>
      <xdr:rowOff>60960</xdr:rowOff>
    </xdr:from>
    <xdr:to>
      <xdr:col>12</xdr:col>
      <xdr:colOff>22860</xdr:colOff>
      <xdr:row>55</xdr:row>
      <xdr:rowOff>60960</xdr:rowOff>
    </xdr:to>
    <xdr:cxnSp macro="">
      <xdr:nvCxnSpPr>
        <xdr:cNvPr id="70" name="Přímá spojnice 69">
          <a:extLst>
            <a:ext uri="{FF2B5EF4-FFF2-40B4-BE49-F238E27FC236}">
              <a16:creationId xmlns:a16="http://schemas.microsoft.com/office/drawing/2014/main" id="{A30AE393-7A61-4BDF-A72C-B32C207AC350}"/>
            </a:ext>
          </a:extLst>
        </xdr:cNvPr>
        <xdr:cNvCxnSpPr/>
      </xdr:nvCxnSpPr>
      <xdr:spPr>
        <a:xfrm>
          <a:off x="7048500" y="1011936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253131</xdr:colOff>
      <xdr:row>172</xdr:row>
      <xdr:rowOff>30480</xdr:rowOff>
    </xdr:from>
    <xdr:to>
      <xdr:col>13</xdr:col>
      <xdr:colOff>312420</xdr:colOff>
      <xdr:row>202</xdr:row>
      <xdr:rowOff>70647</xdr:rowOff>
    </xdr:to>
    <xdr:pic>
      <xdr:nvPicPr>
        <xdr:cNvPr id="73" name="Picture 19">
          <a:extLst>
            <a:ext uri="{FF2B5EF4-FFF2-40B4-BE49-F238E27FC236}">
              <a16:creationId xmlns:a16="http://schemas.microsoft.com/office/drawing/2014/main" id="{A55F01F6-09D5-0832-6E9B-FF9E782B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31" y="31485840"/>
          <a:ext cx="7984089" cy="5526567"/>
        </a:xfrm>
        <a:prstGeom prst="rect">
          <a:avLst/>
        </a:prstGeom>
      </xdr:spPr>
    </xdr:pic>
    <xdr:clientData/>
  </xdr:twoCellAnchor>
  <xdr:oneCellAnchor>
    <xdr:from>
      <xdr:col>8</xdr:col>
      <xdr:colOff>85491</xdr:colOff>
      <xdr:row>196</xdr:row>
      <xdr:rowOff>129540</xdr:rowOff>
    </xdr:from>
    <xdr:ext cx="1996440" cy="373380"/>
    <xdr:sp macro="" textlink="">
      <xdr:nvSpPr>
        <xdr:cNvPr id="75" name="TextovéPole 74">
          <a:extLst>
            <a:ext uri="{FF2B5EF4-FFF2-40B4-BE49-F238E27FC236}">
              <a16:creationId xmlns:a16="http://schemas.microsoft.com/office/drawing/2014/main" id="{F76E6D67-8F2F-4839-96D0-10BF4A229318}"/>
            </a:ext>
          </a:extLst>
        </xdr:cNvPr>
        <xdr:cNvSpPr txBox="1"/>
      </xdr:nvSpPr>
      <xdr:spPr>
        <a:xfrm>
          <a:off x="4962291" y="35974020"/>
          <a:ext cx="1996440" cy="373380"/>
        </a:xfrm>
        <a:prstGeom prst="rect">
          <a:avLst/>
        </a:prstGeom>
        <a:solidFill>
          <a:srgbClr val="FFFF00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129-122-03-102</a:t>
          </a:r>
          <a:endParaRPr lang="cs-CZ" sz="2400" b="1">
            <a:effectLst/>
          </a:endParaRPr>
        </a:p>
      </xdr:txBody>
    </xdr:sp>
    <xdr:clientData/>
  </xdr:oneCellAnchor>
  <xdr:twoCellAnchor editAs="oneCell">
    <xdr:from>
      <xdr:col>0</xdr:col>
      <xdr:colOff>182881</xdr:colOff>
      <xdr:row>103</xdr:row>
      <xdr:rowOff>30481</xdr:rowOff>
    </xdr:from>
    <xdr:to>
      <xdr:col>13</xdr:col>
      <xdr:colOff>411480</xdr:colOff>
      <xdr:row>134</xdr:row>
      <xdr:rowOff>53341</xdr:rowOff>
    </xdr:to>
    <xdr:pic>
      <xdr:nvPicPr>
        <xdr:cNvPr id="76" name="Picture 1">
          <a:extLst>
            <a:ext uri="{FF2B5EF4-FFF2-40B4-BE49-F238E27FC236}">
              <a16:creationId xmlns:a16="http://schemas.microsoft.com/office/drawing/2014/main" id="{DE33CBEF-9F71-C08E-A0CB-F8393C7BD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1" y="18867121"/>
          <a:ext cx="8153399" cy="5692140"/>
        </a:xfrm>
        <a:prstGeom prst="rect">
          <a:avLst/>
        </a:prstGeom>
      </xdr:spPr>
    </xdr:pic>
    <xdr:clientData/>
  </xdr:twoCellAnchor>
  <xdr:oneCellAnchor>
    <xdr:from>
      <xdr:col>8</xdr:col>
      <xdr:colOff>114301</xdr:colOff>
      <xdr:row>127</xdr:row>
      <xdr:rowOff>114301</xdr:rowOff>
    </xdr:from>
    <xdr:ext cx="1996440" cy="373380"/>
    <xdr:sp macro="" textlink="">
      <xdr:nvSpPr>
        <xdr:cNvPr id="77" name="TextovéPole 76">
          <a:extLst>
            <a:ext uri="{FF2B5EF4-FFF2-40B4-BE49-F238E27FC236}">
              <a16:creationId xmlns:a16="http://schemas.microsoft.com/office/drawing/2014/main" id="{9EE6206D-0577-4555-A3D1-D9C6AF998EEA}"/>
            </a:ext>
          </a:extLst>
        </xdr:cNvPr>
        <xdr:cNvSpPr txBox="1"/>
      </xdr:nvSpPr>
      <xdr:spPr>
        <a:xfrm>
          <a:off x="4991101" y="23340061"/>
          <a:ext cx="1996440" cy="373380"/>
        </a:xfrm>
        <a:prstGeom prst="rect">
          <a:avLst/>
        </a:prstGeom>
        <a:solidFill>
          <a:srgbClr val="FFFF00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129-122-03-211</a:t>
          </a:r>
          <a:endParaRPr lang="cs-CZ" sz="2400" b="1">
            <a:effectLst/>
          </a:endParaRPr>
        </a:p>
      </xdr:txBody>
    </xdr:sp>
    <xdr:clientData/>
  </xdr:oneCellAnchor>
  <xdr:twoCellAnchor>
    <xdr:from>
      <xdr:col>3</xdr:col>
      <xdr:colOff>22861</xdr:colOff>
      <xdr:row>131</xdr:row>
      <xdr:rowOff>144781</xdr:rowOff>
    </xdr:from>
    <xdr:to>
      <xdr:col>3</xdr:col>
      <xdr:colOff>121921</xdr:colOff>
      <xdr:row>132</xdr:row>
      <xdr:rowOff>60961</xdr:rowOff>
    </xdr:to>
    <xdr:sp macro="" textlink="">
      <xdr:nvSpPr>
        <xdr:cNvPr id="78" name="Ovál 77">
          <a:extLst>
            <a:ext uri="{FF2B5EF4-FFF2-40B4-BE49-F238E27FC236}">
              <a16:creationId xmlns:a16="http://schemas.microsoft.com/office/drawing/2014/main" id="{492F2542-2BFE-40E7-AD96-DB60F6C429B3}"/>
            </a:ext>
          </a:extLst>
        </xdr:cNvPr>
        <xdr:cNvSpPr/>
      </xdr:nvSpPr>
      <xdr:spPr>
        <a:xfrm>
          <a:off x="1851661" y="24102061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oneCellAnchor>
    <xdr:from>
      <xdr:col>3</xdr:col>
      <xdr:colOff>205741</xdr:colOff>
      <xdr:row>131</xdr:row>
      <xdr:rowOff>106681</xdr:rowOff>
    </xdr:from>
    <xdr:ext cx="1600200" cy="167640"/>
    <xdr:sp macro="" textlink="">
      <xdr:nvSpPr>
        <xdr:cNvPr id="80" name="TextovéPole 79">
          <a:extLst>
            <a:ext uri="{FF2B5EF4-FFF2-40B4-BE49-F238E27FC236}">
              <a16:creationId xmlns:a16="http://schemas.microsoft.com/office/drawing/2014/main" id="{85364BE0-410B-4467-9AD9-73A759015393}"/>
            </a:ext>
          </a:extLst>
        </xdr:cNvPr>
        <xdr:cNvSpPr txBox="1"/>
      </xdr:nvSpPr>
      <xdr:spPr>
        <a:xfrm>
          <a:off x="2034541" y="24063961"/>
          <a:ext cx="16002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G90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STARTING POSITION</a:t>
          </a:r>
          <a:endParaRPr lang="cs-CZ" b="1">
            <a:effectLst/>
          </a:endParaRPr>
        </a:p>
      </xdr:txBody>
    </xdr:sp>
    <xdr:clientData/>
  </xdr:oneCellAnchor>
  <xdr:oneCellAnchor>
    <xdr:from>
      <xdr:col>8</xdr:col>
      <xdr:colOff>144781</xdr:colOff>
      <xdr:row>131</xdr:row>
      <xdr:rowOff>99061</xdr:rowOff>
    </xdr:from>
    <xdr:ext cx="1653540" cy="167640"/>
    <xdr:sp macro="" textlink="">
      <xdr:nvSpPr>
        <xdr:cNvPr id="81" name="TextovéPole 80">
          <a:extLst>
            <a:ext uri="{FF2B5EF4-FFF2-40B4-BE49-F238E27FC236}">
              <a16:creationId xmlns:a16="http://schemas.microsoft.com/office/drawing/2014/main" id="{F211D831-955E-4CFA-9ACB-5837D798D085}"/>
            </a:ext>
          </a:extLst>
        </xdr:cNvPr>
        <xdr:cNvSpPr txBox="1"/>
      </xdr:nvSpPr>
      <xdr:spPr>
        <a:xfrm>
          <a:off x="5021581" y="24056341"/>
          <a:ext cx="165354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G91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TOOL WORKING PATH</a:t>
          </a:r>
          <a:endParaRPr lang="cs-CZ" b="1">
            <a:effectLst/>
          </a:endParaRPr>
        </a:p>
      </xdr:txBody>
    </xdr:sp>
    <xdr:clientData/>
  </xdr:oneCellAnchor>
  <xdr:oneCellAnchor>
    <xdr:from>
      <xdr:col>7</xdr:col>
      <xdr:colOff>419101</xdr:colOff>
      <xdr:row>131</xdr:row>
      <xdr:rowOff>99061</xdr:rowOff>
    </xdr:from>
    <xdr:ext cx="259080" cy="175260"/>
    <xdr:sp macro="" textlink="">
      <xdr:nvSpPr>
        <xdr:cNvPr id="82" name="TextovéPole 81">
          <a:extLst>
            <a:ext uri="{FF2B5EF4-FFF2-40B4-BE49-F238E27FC236}">
              <a16:creationId xmlns:a16="http://schemas.microsoft.com/office/drawing/2014/main" id="{762BFF69-A652-4E5A-A723-BAB0EE89817A}"/>
            </a:ext>
          </a:extLst>
        </xdr:cNvPr>
        <xdr:cNvSpPr txBox="1"/>
      </xdr:nvSpPr>
      <xdr:spPr>
        <a:xfrm>
          <a:off x="4686301" y="24056341"/>
          <a:ext cx="259080" cy="17526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1-17 </a:t>
          </a:r>
          <a:endParaRPr lang="cs-CZ" b="1">
            <a:effectLst/>
          </a:endParaRPr>
        </a:p>
      </xdr:txBody>
    </xdr:sp>
    <xdr:clientData/>
  </xdr:oneCellAnchor>
  <xdr:twoCellAnchor>
    <xdr:from>
      <xdr:col>2</xdr:col>
      <xdr:colOff>596031</xdr:colOff>
      <xdr:row>200</xdr:row>
      <xdr:rowOff>60960</xdr:rowOff>
    </xdr:from>
    <xdr:to>
      <xdr:col>3</xdr:col>
      <xdr:colOff>85491</xdr:colOff>
      <xdr:row>200</xdr:row>
      <xdr:rowOff>160020</xdr:rowOff>
    </xdr:to>
    <xdr:sp macro="" textlink="">
      <xdr:nvSpPr>
        <xdr:cNvPr id="84" name="Ovál 83">
          <a:extLst>
            <a:ext uri="{FF2B5EF4-FFF2-40B4-BE49-F238E27FC236}">
              <a16:creationId xmlns:a16="http://schemas.microsoft.com/office/drawing/2014/main" id="{08B10364-B8E0-42E1-9C5C-A28DEA3DA818}"/>
            </a:ext>
          </a:extLst>
        </xdr:cNvPr>
        <xdr:cNvSpPr/>
      </xdr:nvSpPr>
      <xdr:spPr>
        <a:xfrm>
          <a:off x="1815231" y="36636960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oneCellAnchor>
    <xdr:from>
      <xdr:col>3</xdr:col>
      <xdr:colOff>169311</xdr:colOff>
      <xdr:row>200</xdr:row>
      <xdr:rowOff>22860</xdr:rowOff>
    </xdr:from>
    <xdr:ext cx="1600200" cy="167640"/>
    <xdr:sp macro="" textlink="">
      <xdr:nvSpPr>
        <xdr:cNvPr id="85" name="TextovéPole 84">
          <a:extLst>
            <a:ext uri="{FF2B5EF4-FFF2-40B4-BE49-F238E27FC236}">
              <a16:creationId xmlns:a16="http://schemas.microsoft.com/office/drawing/2014/main" id="{8B865B1F-4000-4CC3-A00B-488FA74877C9}"/>
            </a:ext>
          </a:extLst>
        </xdr:cNvPr>
        <xdr:cNvSpPr txBox="1"/>
      </xdr:nvSpPr>
      <xdr:spPr>
        <a:xfrm>
          <a:off x="1998111" y="36598860"/>
          <a:ext cx="16002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G90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STARTING POSITION</a:t>
          </a:r>
          <a:endParaRPr lang="cs-CZ" b="1">
            <a:effectLst/>
          </a:endParaRPr>
        </a:p>
      </xdr:txBody>
    </xdr:sp>
    <xdr:clientData/>
  </xdr:oneCellAnchor>
  <xdr:oneCellAnchor>
    <xdr:from>
      <xdr:col>8</xdr:col>
      <xdr:colOff>108351</xdr:colOff>
      <xdr:row>200</xdr:row>
      <xdr:rowOff>15240</xdr:rowOff>
    </xdr:from>
    <xdr:ext cx="1653540" cy="167640"/>
    <xdr:sp macro="" textlink="">
      <xdr:nvSpPr>
        <xdr:cNvPr id="86" name="TextovéPole 85">
          <a:extLst>
            <a:ext uri="{FF2B5EF4-FFF2-40B4-BE49-F238E27FC236}">
              <a16:creationId xmlns:a16="http://schemas.microsoft.com/office/drawing/2014/main" id="{E7E5AB55-A33F-419D-9145-D643C2CEB725}"/>
            </a:ext>
          </a:extLst>
        </xdr:cNvPr>
        <xdr:cNvSpPr txBox="1"/>
      </xdr:nvSpPr>
      <xdr:spPr>
        <a:xfrm>
          <a:off x="4985151" y="36591240"/>
          <a:ext cx="165354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G91</a:t>
          </a:r>
          <a:r>
            <a:rPr lang="cs-CZ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TOOL WORKING PATH</a:t>
          </a:r>
          <a:endParaRPr lang="cs-CZ" b="1">
            <a:effectLst/>
          </a:endParaRPr>
        </a:p>
      </xdr:txBody>
    </xdr:sp>
    <xdr:clientData/>
  </xdr:oneCellAnchor>
  <xdr:oneCellAnchor>
    <xdr:from>
      <xdr:col>7</xdr:col>
      <xdr:colOff>382671</xdr:colOff>
      <xdr:row>200</xdr:row>
      <xdr:rowOff>15240</xdr:rowOff>
    </xdr:from>
    <xdr:ext cx="259080" cy="175260"/>
    <xdr:sp macro="" textlink="">
      <xdr:nvSpPr>
        <xdr:cNvPr id="87" name="TextovéPole 86">
          <a:extLst>
            <a:ext uri="{FF2B5EF4-FFF2-40B4-BE49-F238E27FC236}">
              <a16:creationId xmlns:a16="http://schemas.microsoft.com/office/drawing/2014/main" id="{AF725D0B-FFB7-4960-81AD-DF6000FA4732}"/>
            </a:ext>
          </a:extLst>
        </xdr:cNvPr>
        <xdr:cNvSpPr txBox="1"/>
      </xdr:nvSpPr>
      <xdr:spPr>
        <a:xfrm>
          <a:off x="4649871" y="36591240"/>
          <a:ext cx="259080" cy="17526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1-17 </a:t>
          </a:r>
          <a:endParaRPr lang="cs-CZ" b="1">
            <a:effectLst/>
          </a:endParaRPr>
        </a:p>
      </xdr:txBody>
    </xdr:sp>
    <xdr:clientData/>
  </xdr:oneCellAnchor>
  <xdr:twoCellAnchor>
    <xdr:from>
      <xdr:col>1</xdr:col>
      <xdr:colOff>449581</xdr:colOff>
      <xdr:row>130</xdr:row>
      <xdr:rowOff>83821</xdr:rowOff>
    </xdr:from>
    <xdr:to>
      <xdr:col>1</xdr:col>
      <xdr:colOff>548641</xdr:colOff>
      <xdr:row>131</xdr:row>
      <xdr:rowOff>1</xdr:rowOff>
    </xdr:to>
    <xdr:sp macro="" textlink="">
      <xdr:nvSpPr>
        <xdr:cNvPr id="88" name="Ovál 87">
          <a:extLst>
            <a:ext uri="{FF2B5EF4-FFF2-40B4-BE49-F238E27FC236}">
              <a16:creationId xmlns:a16="http://schemas.microsoft.com/office/drawing/2014/main" id="{335CE6CD-9420-47C9-98F9-EA6383DA89C2}"/>
            </a:ext>
          </a:extLst>
        </xdr:cNvPr>
        <xdr:cNvSpPr/>
      </xdr:nvSpPr>
      <xdr:spPr>
        <a:xfrm>
          <a:off x="1059181" y="23858221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  <a:p>
          <a:pPr algn="l"/>
          <a:endParaRPr lang="cs-CZ" sz="1100"/>
        </a:p>
      </xdr:txBody>
    </xdr:sp>
    <xdr:clientData/>
  </xdr:twoCellAnchor>
  <xdr:twoCellAnchor>
    <xdr:from>
      <xdr:col>1</xdr:col>
      <xdr:colOff>496971</xdr:colOff>
      <xdr:row>199</xdr:row>
      <xdr:rowOff>15240</xdr:rowOff>
    </xdr:from>
    <xdr:to>
      <xdr:col>1</xdr:col>
      <xdr:colOff>596031</xdr:colOff>
      <xdr:row>199</xdr:row>
      <xdr:rowOff>114300</xdr:rowOff>
    </xdr:to>
    <xdr:sp macro="" textlink="">
      <xdr:nvSpPr>
        <xdr:cNvPr id="89" name="Ovál 88">
          <a:extLst>
            <a:ext uri="{FF2B5EF4-FFF2-40B4-BE49-F238E27FC236}">
              <a16:creationId xmlns:a16="http://schemas.microsoft.com/office/drawing/2014/main" id="{B8A58129-0A93-404A-9839-F5D5FD9C1188}"/>
            </a:ext>
          </a:extLst>
        </xdr:cNvPr>
        <xdr:cNvSpPr/>
      </xdr:nvSpPr>
      <xdr:spPr>
        <a:xfrm>
          <a:off x="1106571" y="36408360"/>
          <a:ext cx="99060" cy="9906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oneCellAnchor>
    <xdr:from>
      <xdr:col>6</xdr:col>
      <xdr:colOff>419100</xdr:colOff>
      <xdr:row>128</xdr:row>
      <xdr:rowOff>30480</xdr:rowOff>
    </xdr:from>
    <xdr:ext cx="632460" cy="167640"/>
    <xdr:sp macro="" textlink="">
      <xdr:nvSpPr>
        <xdr:cNvPr id="90" name="TextovéPole 89">
          <a:extLst>
            <a:ext uri="{FF2B5EF4-FFF2-40B4-BE49-F238E27FC236}">
              <a16:creationId xmlns:a16="http://schemas.microsoft.com/office/drawing/2014/main" id="{4265B425-4B1A-4B86-9C44-35AD7251F0AB}"/>
            </a:ext>
          </a:extLst>
        </xdr:cNvPr>
        <xdr:cNvSpPr txBox="1"/>
      </xdr:nvSpPr>
      <xdr:spPr>
        <a:xfrm>
          <a:off x="4076700" y="23439120"/>
          <a:ext cx="63246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R=(48mm)</a:t>
          </a:r>
        </a:p>
      </xdr:txBody>
    </xdr:sp>
    <xdr:clientData/>
  </xdr:oneCellAnchor>
  <xdr:oneCellAnchor>
    <xdr:from>
      <xdr:col>6</xdr:col>
      <xdr:colOff>220980</xdr:colOff>
      <xdr:row>197</xdr:row>
      <xdr:rowOff>53340</xdr:rowOff>
    </xdr:from>
    <xdr:ext cx="632460" cy="167640"/>
    <xdr:sp macro="" textlink="">
      <xdr:nvSpPr>
        <xdr:cNvPr id="91" name="TextovéPole 90">
          <a:extLst>
            <a:ext uri="{FF2B5EF4-FFF2-40B4-BE49-F238E27FC236}">
              <a16:creationId xmlns:a16="http://schemas.microsoft.com/office/drawing/2014/main" id="{9B7CE554-AA9B-40A7-8775-91E9FF741A35}"/>
            </a:ext>
          </a:extLst>
        </xdr:cNvPr>
        <xdr:cNvSpPr txBox="1"/>
      </xdr:nvSpPr>
      <xdr:spPr>
        <a:xfrm>
          <a:off x="3878580" y="36080700"/>
          <a:ext cx="63246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R=(48mm)</a:t>
          </a:r>
        </a:p>
      </xdr:txBody>
    </xdr:sp>
    <xdr:clientData/>
  </xdr:oneCellAnchor>
  <xdr:oneCellAnchor>
    <xdr:from>
      <xdr:col>2</xdr:col>
      <xdr:colOff>22860</xdr:colOff>
      <xdr:row>60</xdr:row>
      <xdr:rowOff>106680</xdr:rowOff>
    </xdr:from>
    <xdr:ext cx="190500" cy="152400"/>
    <xdr:sp macro="" textlink="">
      <xdr:nvSpPr>
        <xdr:cNvPr id="93" name="TextovéPole 92">
          <a:extLst>
            <a:ext uri="{FF2B5EF4-FFF2-40B4-BE49-F238E27FC236}">
              <a16:creationId xmlns:a16="http://schemas.microsoft.com/office/drawing/2014/main" id="{049B4EB6-E2FC-AB96-951B-F3D4F25A04A4}"/>
            </a:ext>
          </a:extLst>
        </xdr:cNvPr>
        <xdr:cNvSpPr txBox="1"/>
      </xdr:nvSpPr>
      <xdr:spPr>
        <a:xfrm>
          <a:off x="1242060" y="110794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6</xdr:col>
      <xdr:colOff>327660</xdr:colOff>
      <xdr:row>61</xdr:row>
      <xdr:rowOff>152400</xdr:rowOff>
    </xdr:from>
    <xdr:ext cx="190500" cy="152400"/>
    <xdr:sp macro="" textlink="">
      <xdr:nvSpPr>
        <xdr:cNvPr id="97" name="TextovéPole 96">
          <a:extLst>
            <a:ext uri="{FF2B5EF4-FFF2-40B4-BE49-F238E27FC236}">
              <a16:creationId xmlns:a16="http://schemas.microsoft.com/office/drawing/2014/main" id="{BDEB6020-1BD8-A60D-9059-6DE164CAC0BC}"/>
            </a:ext>
          </a:extLst>
        </xdr:cNvPr>
        <xdr:cNvSpPr txBox="1"/>
      </xdr:nvSpPr>
      <xdr:spPr>
        <a:xfrm>
          <a:off x="3985260" y="113080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12</xdr:col>
      <xdr:colOff>106680</xdr:colOff>
      <xdr:row>60</xdr:row>
      <xdr:rowOff>160020</xdr:rowOff>
    </xdr:from>
    <xdr:ext cx="190500" cy="152400"/>
    <xdr:sp macro="" textlink="">
      <xdr:nvSpPr>
        <xdr:cNvPr id="98" name="TextovéPole 97">
          <a:extLst>
            <a:ext uri="{FF2B5EF4-FFF2-40B4-BE49-F238E27FC236}">
              <a16:creationId xmlns:a16="http://schemas.microsoft.com/office/drawing/2014/main" id="{D2007915-E81E-3F98-AA1D-B2BE12B392DB}"/>
            </a:ext>
          </a:extLst>
        </xdr:cNvPr>
        <xdr:cNvSpPr txBox="1"/>
      </xdr:nvSpPr>
      <xdr:spPr>
        <a:xfrm>
          <a:off x="7421880" y="111328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</a:t>
          </a:r>
        </a:p>
      </xdr:txBody>
    </xdr:sp>
    <xdr:clientData/>
  </xdr:oneCellAnchor>
  <xdr:oneCellAnchor>
    <xdr:from>
      <xdr:col>12</xdr:col>
      <xdr:colOff>586740</xdr:colOff>
      <xdr:row>58</xdr:row>
      <xdr:rowOff>83820</xdr:rowOff>
    </xdr:from>
    <xdr:ext cx="190500" cy="152400"/>
    <xdr:sp macro="" textlink="">
      <xdr:nvSpPr>
        <xdr:cNvPr id="99" name="TextovéPole 98">
          <a:extLst>
            <a:ext uri="{FF2B5EF4-FFF2-40B4-BE49-F238E27FC236}">
              <a16:creationId xmlns:a16="http://schemas.microsoft.com/office/drawing/2014/main" id="{275CE621-23B0-6860-F0FD-A111326992D0}"/>
            </a:ext>
          </a:extLst>
        </xdr:cNvPr>
        <xdr:cNvSpPr txBox="1"/>
      </xdr:nvSpPr>
      <xdr:spPr>
        <a:xfrm>
          <a:off x="7901940" y="106908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13</a:t>
          </a:r>
        </a:p>
      </xdr:txBody>
    </xdr:sp>
    <xdr:clientData/>
  </xdr:oneCellAnchor>
  <xdr:oneCellAnchor>
    <xdr:from>
      <xdr:col>1</xdr:col>
      <xdr:colOff>259080</xdr:colOff>
      <xdr:row>60</xdr:row>
      <xdr:rowOff>114300</xdr:rowOff>
    </xdr:from>
    <xdr:ext cx="190500" cy="152400"/>
    <xdr:sp macro="" textlink="">
      <xdr:nvSpPr>
        <xdr:cNvPr id="125" name="TextovéPole 124">
          <a:extLst>
            <a:ext uri="{FF2B5EF4-FFF2-40B4-BE49-F238E27FC236}">
              <a16:creationId xmlns:a16="http://schemas.microsoft.com/office/drawing/2014/main" id="{2AC14210-9F49-45C3-28EE-0A979998E245}"/>
            </a:ext>
          </a:extLst>
        </xdr:cNvPr>
        <xdr:cNvSpPr txBox="1"/>
      </xdr:nvSpPr>
      <xdr:spPr>
        <a:xfrm>
          <a:off x="868680" y="110871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15</a:t>
          </a:r>
        </a:p>
      </xdr:txBody>
    </xdr:sp>
    <xdr:clientData/>
  </xdr:oneCellAnchor>
  <xdr:oneCellAnchor>
    <xdr:from>
      <xdr:col>12</xdr:col>
      <xdr:colOff>502920</xdr:colOff>
      <xdr:row>50</xdr:row>
      <xdr:rowOff>175260</xdr:rowOff>
    </xdr:from>
    <xdr:ext cx="190500" cy="152400"/>
    <xdr:sp macro="" textlink="">
      <xdr:nvSpPr>
        <xdr:cNvPr id="126" name="TextovéPole 125">
          <a:extLst>
            <a:ext uri="{FF2B5EF4-FFF2-40B4-BE49-F238E27FC236}">
              <a16:creationId xmlns:a16="http://schemas.microsoft.com/office/drawing/2014/main" id="{DC37142B-C9A0-0F86-3A73-BAA64C0AF6AD}"/>
            </a:ext>
          </a:extLst>
        </xdr:cNvPr>
        <xdr:cNvSpPr txBox="1"/>
      </xdr:nvSpPr>
      <xdr:spPr>
        <a:xfrm>
          <a:off x="7818120" y="93192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12</xdr:col>
      <xdr:colOff>556260</xdr:colOff>
      <xdr:row>43</xdr:row>
      <xdr:rowOff>152400</xdr:rowOff>
    </xdr:from>
    <xdr:ext cx="190500" cy="152400"/>
    <xdr:sp macro="" textlink="">
      <xdr:nvSpPr>
        <xdr:cNvPr id="127" name="TextovéPole 126">
          <a:extLst>
            <a:ext uri="{FF2B5EF4-FFF2-40B4-BE49-F238E27FC236}">
              <a16:creationId xmlns:a16="http://schemas.microsoft.com/office/drawing/2014/main" id="{5FD70B4B-F7FB-1308-4C60-34E7F1EF8950}"/>
            </a:ext>
          </a:extLst>
        </xdr:cNvPr>
        <xdr:cNvSpPr txBox="1"/>
      </xdr:nvSpPr>
      <xdr:spPr>
        <a:xfrm>
          <a:off x="7871460" y="80162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12</xdr:col>
      <xdr:colOff>160020</xdr:colOff>
      <xdr:row>37</xdr:row>
      <xdr:rowOff>144780</xdr:rowOff>
    </xdr:from>
    <xdr:ext cx="190500" cy="152400"/>
    <xdr:sp macro="" textlink="">
      <xdr:nvSpPr>
        <xdr:cNvPr id="128" name="TextovéPole 127">
          <a:extLst>
            <a:ext uri="{FF2B5EF4-FFF2-40B4-BE49-F238E27FC236}">
              <a16:creationId xmlns:a16="http://schemas.microsoft.com/office/drawing/2014/main" id="{E5166A12-6D67-4A5E-47C3-AC49FDCA3FB2}"/>
            </a:ext>
          </a:extLst>
        </xdr:cNvPr>
        <xdr:cNvSpPr txBox="1"/>
      </xdr:nvSpPr>
      <xdr:spPr>
        <a:xfrm>
          <a:off x="7475220" y="69113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6</xdr:col>
      <xdr:colOff>464820</xdr:colOff>
      <xdr:row>37</xdr:row>
      <xdr:rowOff>22860</xdr:rowOff>
    </xdr:from>
    <xdr:ext cx="190500" cy="152400"/>
    <xdr:sp macro="" textlink="">
      <xdr:nvSpPr>
        <xdr:cNvPr id="129" name="TextovéPole 128">
          <a:extLst>
            <a:ext uri="{FF2B5EF4-FFF2-40B4-BE49-F238E27FC236}">
              <a16:creationId xmlns:a16="http://schemas.microsoft.com/office/drawing/2014/main" id="{28A8D92D-6A6F-8A43-FC4B-59CDCFEDF6AA}"/>
            </a:ext>
          </a:extLst>
        </xdr:cNvPr>
        <xdr:cNvSpPr txBox="1"/>
      </xdr:nvSpPr>
      <xdr:spPr>
        <a:xfrm>
          <a:off x="4122420" y="67894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6</xdr:col>
      <xdr:colOff>594360</xdr:colOff>
      <xdr:row>39</xdr:row>
      <xdr:rowOff>137160</xdr:rowOff>
    </xdr:from>
    <xdr:ext cx="190500" cy="152400"/>
    <xdr:sp macro="" textlink="">
      <xdr:nvSpPr>
        <xdr:cNvPr id="130" name="TextovéPole 129">
          <a:extLst>
            <a:ext uri="{FF2B5EF4-FFF2-40B4-BE49-F238E27FC236}">
              <a16:creationId xmlns:a16="http://schemas.microsoft.com/office/drawing/2014/main" id="{CCBDE3F5-EAEC-0FFF-A16E-6A6FB52E08E4}"/>
            </a:ext>
          </a:extLst>
        </xdr:cNvPr>
        <xdr:cNvSpPr txBox="1"/>
      </xdr:nvSpPr>
      <xdr:spPr>
        <a:xfrm>
          <a:off x="4251960" y="72694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1</xdr:col>
      <xdr:colOff>289560</xdr:colOff>
      <xdr:row>37</xdr:row>
      <xdr:rowOff>137160</xdr:rowOff>
    </xdr:from>
    <xdr:ext cx="190500" cy="152400"/>
    <xdr:sp macro="" textlink="">
      <xdr:nvSpPr>
        <xdr:cNvPr id="131" name="TextovéPole 130">
          <a:extLst>
            <a:ext uri="{FF2B5EF4-FFF2-40B4-BE49-F238E27FC236}">
              <a16:creationId xmlns:a16="http://schemas.microsoft.com/office/drawing/2014/main" id="{43DBF35F-D600-B8ED-BCF0-7D1413F758C1}"/>
            </a:ext>
          </a:extLst>
        </xdr:cNvPr>
        <xdr:cNvSpPr txBox="1"/>
      </xdr:nvSpPr>
      <xdr:spPr>
        <a:xfrm>
          <a:off x="899160" y="69037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0</xdr:col>
      <xdr:colOff>449580</xdr:colOff>
      <xdr:row>39</xdr:row>
      <xdr:rowOff>121920</xdr:rowOff>
    </xdr:from>
    <xdr:ext cx="190500" cy="152400"/>
    <xdr:sp macro="" textlink="">
      <xdr:nvSpPr>
        <xdr:cNvPr id="132" name="TextovéPole 131">
          <a:extLst>
            <a:ext uri="{FF2B5EF4-FFF2-40B4-BE49-F238E27FC236}">
              <a16:creationId xmlns:a16="http://schemas.microsoft.com/office/drawing/2014/main" id="{624AEFEA-69E5-B5EB-79C4-77D2691735FB}"/>
            </a:ext>
          </a:extLst>
        </xdr:cNvPr>
        <xdr:cNvSpPr txBox="1"/>
      </xdr:nvSpPr>
      <xdr:spPr>
        <a:xfrm>
          <a:off x="449580" y="72542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0</xdr:col>
      <xdr:colOff>495300</xdr:colOff>
      <xdr:row>48</xdr:row>
      <xdr:rowOff>137161</xdr:rowOff>
    </xdr:from>
    <xdr:ext cx="190500" cy="152400"/>
    <xdr:sp macro="" textlink="">
      <xdr:nvSpPr>
        <xdr:cNvPr id="133" name="TextovéPole 132">
          <a:extLst>
            <a:ext uri="{FF2B5EF4-FFF2-40B4-BE49-F238E27FC236}">
              <a16:creationId xmlns:a16="http://schemas.microsoft.com/office/drawing/2014/main" id="{D92A0D64-C0D0-15BE-6169-AEACB5469255}"/>
            </a:ext>
          </a:extLst>
        </xdr:cNvPr>
        <xdr:cNvSpPr txBox="1"/>
      </xdr:nvSpPr>
      <xdr:spPr>
        <a:xfrm>
          <a:off x="495300" y="89154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11</a:t>
          </a:r>
        </a:p>
      </xdr:txBody>
    </xdr:sp>
    <xdr:clientData/>
  </xdr:oneCellAnchor>
  <xdr:oneCellAnchor>
    <xdr:from>
      <xdr:col>10</xdr:col>
      <xdr:colOff>586740</xdr:colOff>
      <xdr:row>47</xdr:row>
      <xdr:rowOff>45720</xdr:rowOff>
    </xdr:from>
    <xdr:ext cx="190500" cy="152400"/>
    <xdr:sp macro="" textlink="">
      <xdr:nvSpPr>
        <xdr:cNvPr id="134" name="TextovéPole 133">
          <a:extLst>
            <a:ext uri="{FF2B5EF4-FFF2-40B4-BE49-F238E27FC236}">
              <a16:creationId xmlns:a16="http://schemas.microsoft.com/office/drawing/2014/main" id="{7D36EA25-C028-876C-3B84-36CC5A813BD9}"/>
            </a:ext>
          </a:extLst>
        </xdr:cNvPr>
        <xdr:cNvSpPr txBox="1"/>
      </xdr:nvSpPr>
      <xdr:spPr>
        <a:xfrm>
          <a:off x="6682740" y="86410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12</a:t>
          </a:r>
        </a:p>
      </xdr:txBody>
    </xdr:sp>
    <xdr:clientData/>
  </xdr:oneCellAnchor>
  <xdr:oneCellAnchor>
    <xdr:from>
      <xdr:col>12</xdr:col>
      <xdr:colOff>129540</xdr:colOff>
      <xdr:row>55</xdr:row>
      <xdr:rowOff>53340</xdr:rowOff>
    </xdr:from>
    <xdr:ext cx="190500" cy="152400"/>
    <xdr:sp macro="" textlink="">
      <xdr:nvSpPr>
        <xdr:cNvPr id="135" name="TextovéPole 134">
          <a:extLst>
            <a:ext uri="{FF2B5EF4-FFF2-40B4-BE49-F238E27FC236}">
              <a16:creationId xmlns:a16="http://schemas.microsoft.com/office/drawing/2014/main" id="{17E59A93-598F-8DD2-0A19-C4FC85ED7311}"/>
            </a:ext>
          </a:extLst>
        </xdr:cNvPr>
        <xdr:cNvSpPr txBox="1"/>
      </xdr:nvSpPr>
      <xdr:spPr>
        <a:xfrm>
          <a:off x="7444740" y="101117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17</a:t>
          </a:r>
        </a:p>
        <a:p>
          <a:pPr algn="ctr"/>
          <a:endParaRPr lang="cs-CZ" sz="1100"/>
        </a:p>
      </xdr:txBody>
    </xdr:sp>
    <xdr:clientData/>
  </xdr:oneCellAnchor>
  <xdr:oneCellAnchor>
    <xdr:from>
      <xdr:col>0</xdr:col>
      <xdr:colOff>327661</xdr:colOff>
      <xdr:row>128</xdr:row>
      <xdr:rowOff>160021</xdr:rowOff>
    </xdr:from>
    <xdr:ext cx="190500" cy="152400"/>
    <xdr:sp macro="" textlink="">
      <xdr:nvSpPr>
        <xdr:cNvPr id="136" name="TextovéPole 135">
          <a:extLst>
            <a:ext uri="{FF2B5EF4-FFF2-40B4-BE49-F238E27FC236}">
              <a16:creationId xmlns:a16="http://schemas.microsoft.com/office/drawing/2014/main" id="{6739C00C-FE85-45CB-9B49-D169E525BE2D}"/>
            </a:ext>
          </a:extLst>
        </xdr:cNvPr>
        <xdr:cNvSpPr txBox="1"/>
      </xdr:nvSpPr>
      <xdr:spPr>
        <a:xfrm>
          <a:off x="327661" y="2356866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14</a:t>
          </a:r>
        </a:p>
      </xdr:txBody>
    </xdr:sp>
    <xdr:clientData/>
  </xdr:oneCellAnchor>
  <xdr:oneCellAnchor>
    <xdr:from>
      <xdr:col>1</xdr:col>
      <xdr:colOff>350521</xdr:colOff>
      <xdr:row>125</xdr:row>
      <xdr:rowOff>129541</xdr:rowOff>
    </xdr:from>
    <xdr:ext cx="190500" cy="152400"/>
    <xdr:sp macro="" textlink="">
      <xdr:nvSpPr>
        <xdr:cNvPr id="137" name="TextovéPole 136">
          <a:extLst>
            <a:ext uri="{FF2B5EF4-FFF2-40B4-BE49-F238E27FC236}">
              <a16:creationId xmlns:a16="http://schemas.microsoft.com/office/drawing/2014/main" id="{5C40FDAD-3F64-4B7D-9F89-66DB9634A905}"/>
            </a:ext>
          </a:extLst>
        </xdr:cNvPr>
        <xdr:cNvSpPr txBox="1"/>
      </xdr:nvSpPr>
      <xdr:spPr>
        <a:xfrm>
          <a:off x="960121" y="2298954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16</a:t>
          </a:r>
        </a:p>
        <a:p>
          <a:pPr algn="ctr"/>
          <a:endParaRPr lang="cs-CZ" sz="1100"/>
        </a:p>
      </xdr:txBody>
    </xdr:sp>
    <xdr:clientData/>
  </xdr:oneCellAnchor>
  <xdr:oneCellAnchor>
    <xdr:from>
      <xdr:col>1</xdr:col>
      <xdr:colOff>510541</xdr:colOff>
      <xdr:row>131</xdr:row>
      <xdr:rowOff>15241</xdr:rowOff>
    </xdr:from>
    <xdr:ext cx="190500" cy="152400"/>
    <xdr:sp macro="" textlink="">
      <xdr:nvSpPr>
        <xdr:cNvPr id="138" name="TextovéPole 137">
          <a:extLst>
            <a:ext uri="{FF2B5EF4-FFF2-40B4-BE49-F238E27FC236}">
              <a16:creationId xmlns:a16="http://schemas.microsoft.com/office/drawing/2014/main" id="{75CDF37C-7787-4404-8063-96EF4AE3E57D}"/>
            </a:ext>
          </a:extLst>
        </xdr:cNvPr>
        <xdr:cNvSpPr txBox="1"/>
      </xdr:nvSpPr>
      <xdr:spPr>
        <a:xfrm>
          <a:off x="1120141" y="239725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6</xdr:col>
      <xdr:colOff>480061</xdr:colOff>
      <xdr:row>132</xdr:row>
      <xdr:rowOff>99061</xdr:rowOff>
    </xdr:from>
    <xdr:ext cx="190500" cy="152400"/>
    <xdr:sp macro="" textlink="">
      <xdr:nvSpPr>
        <xdr:cNvPr id="139" name="TextovéPole 138">
          <a:extLst>
            <a:ext uri="{FF2B5EF4-FFF2-40B4-BE49-F238E27FC236}">
              <a16:creationId xmlns:a16="http://schemas.microsoft.com/office/drawing/2014/main" id="{DED84A21-B695-49D6-B840-01AD0FBD23DE}"/>
            </a:ext>
          </a:extLst>
        </xdr:cNvPr>
        <xdr:cNvSpPr txBox="1"/>
      </xdr:nvSpPr>
      <xdr:spPr>
        <a:xfrm>
          <a:off x="4137661" y="242392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12</xdr:col>
      <xdr:colOff>182881</xdr:colOff>
      <xdr:row>131</xdr:row>
      <xdr:rowOff>7621</xdr:rowOff>
    </xdr:from>
    <xdr:ext cx="190500" cy="152400"/>
    <xdr:sp macro="" textlink="">
      <xdr:nvSpPr>
        <xdr:cNvPr id="140" name="TextovéPole 139">
          <a:extLst>
            <a:ext uri="{FF2B5EF4-FFF2-40B4-BE49-F238E27FC236}">
              <a16:creationId xmlns:a16="http://schemas.microsoft.com/office/drawing/2014/main" id="{952A8711-F399-48E4-A7B1-34CF59EB5A53}"/>
            </a:ext>
          </a:extLst>
        </xdr:cNvPr>
        <xdr:cNvSpPr txBox="1"/>
      </xdr:nvSpPr>
      <xdr:spPr>
        <a:xfrm>
          <a:off x="7498081" y="239649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</a:t>
          </a:r>
        </a:p>
      </xdr:txBody>
    </xdr:sp>
    <xdr:clientData/>
  </xdr:oneCellAnchor>
  <xdr:oneCellAnchor>
    <xdr:from>
      <xdr:col>13</xdr:col>
      <xdr:colOff>68581</xdr:colOff>
      <xdr:row>128</xdr:row>
      <xdr:rowOff>175261</xdr:rowOff>
    </xdr:from>
    <xdr:ext cx="190500" cy="152400"/>
    <xdr:sp macro="" textlink="">
      <xdr:nvSpPr>
        <xdr:cNvPr id="141" name="TextovéPole 140">
          <a:extLst>
            <a:ext uri="{FF2B5EF4-FFF2-40B4-BE49-F238E27FC236}">
              <a16:creationId xmlns:a16="http://schemas.microsoft.com/office/drawing/2014/main" id="{AEACD450-1876-45C5-8D17-EDDA324C5DC6}"/>
            </a:ext>
          </a:extLst>
        </xdr:cNvPr>
        <xdr:cNvSpPr txBox="1"/>
      </xdr:nvSpPr>
      <xdr:spPr>
        <a:xfrm>
          <a:off x="7993381" y="235839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13</a:t>
          </a:r>
        </a:p>
      </xdr:txBody>
    </xdr:sp>
    <xdr:clientData/>
  </xdr:oneCellAnchor>
  <xdr:oneCellAnchor>
    <xdr:from>
      <xdr:col>1</xdr:col>
      <xdr:colOff>121921</xdr:colOff>
      <xdr:row>131</xdr:row>
      <xdr:rowOff>15241</xdr:rowOff>
    </xdr:from>
    <xdr:ext cx="190500" cy="152400"/>
    <xdr:sp macro="" textlink="">
      <xdr:nvSpPr>
        <xdr:cNvPr id="142" name="TextovéPole 141">
          <a:extLst>
            <a:ext uri="{FF2B5EF4-FFF2-40B4-BE49-F238E27FC236}">
              <a16:creationId xmlns:a16="http://schemas.microsoft.com/office/drawing/2014/main" id="{4767B04E-381B-434B-9845-E4C92F1A79EF}"/>
            </a:ext>
          </a:extLst>
        </xdr:cNvPr>
        <xdr:cNvSpPr txBox="1"/>
      </xdr:nvSpPr>
      <xdr:spPr>
        <a:xfrm>
          <a:off x="731521" y="239725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15</a:t>
          </a:r>
        </a:p>
      </xdr:txBody>
    </xdr:sp>
    <xdr:clientData/>
  </xdr:oneCellAnchor>
  <xdr:oneCellAnchor>
    <xdr:from>
      <xdr:col>13</xdr:col>
      <xdr:colOff>15241</xdr:colOff>
      <xdr:row>118</xdr:row>
      <xdr:rowOff>152401</xdr:rowOff>
    </xdr:from>
    <xdr:ext cx="190500" cy="152400"/>
    <xdr:sp macro="" textlink="">
      <xdr:nvSpPr>
        <xdr:cNvPr id="143" name="TextovéPole 142">
          <a:extLst>
            <a:ext uri="{FF2B5EF4-FFF2-40B4-BE49-F238E27FC236}">
              <a16:creationId xmlns:a16="http://schemas.microsoft.com/office/drawing/2014/main" id="{19212043-FC03-4E18-9506-8AA720773384}"/>
            </a:ext>
          </a:extLst>
        </xdr:cNvPr>
        <xdr:cNvSpPr txBox="1"/>
      </xdr:nvSpPr>
      <xdr:spPr>
        <a:xfrm>
          <a:off x="7940041" y="2173224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13</xdr:col>
      <xdr:colOff>68581</xdr:colOff>
      <xdr:row>108</xdr:row>
      <xdr:rowOff>60961</xdr:rowOff>
    </xdr:from>
    <xdr:ext cx="190500" cy="152400"/>
    <xdr:sp macro="" textlink="">
      <xdr:nvSpPr>
        <xdr:cNvPr id="144" name="TextovéPole 143">
          <a:extLst>
            <a:ext uri="{FF2B5EF4-FFF2-40B4-BE49-F238E27FC236}">
              <a16:creationId xmlns:a16="http://schemas.microsoft.com/office/drawing/2014/main" id="{0B8360A7-C805-4D4D-B80A-04F6693005AF}"/>
            </a:ext>
          </a:extLst>
        </xdr:cNvPr>
        <xdr:cNvSpPr txBox="1"/>
      </xdr:nvSpPr>
      <xdr:spPr>
        <a:xfrm>
          <a:off x="7993381" y="198120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12</xdr:col>
      <xdr:colOff>205741</xdr:colOff>
      <xdr:row>103</xdr:row>
      <xdr:rowOff>175261</xdr:rowOff>
    </xdr:from>
    <xdr:ext cx="190500" cy="152400"/>
    <xdr:sp macro="" textlink="">
      <xdr:nvSpPr>
        <xdr:cNvPr id="145" name="TextovéPole 144">
          <a:extLst>
            <a:ext uri="{FF2B5EF4-FFF2-40B4-BE49-F238E27FC236}">
              <a16:creationId xmlns:a16="http://schemas.microsoft.com/office/drawing/2014/main" id="{E4AE558B-13AF-4ED9-9349-FF4F1C0D17DF}"/>
            </a:ext>
          </a:extLst>
        </xdr:cNvPr>
        <xdr:cNvSpPr txBox="1"/>
      </xdr:nvSpPr>
      <xdr:spPr>
        <a:xfrm>
          <a:off x="7520941" y="1901190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7</xdr:col>
      <xdr:colOff>45721</xdr:colOff>
      <xdr:row>103</xdr:row>
      <xdr:rowOff>53341</xdr:rowOff>
    </xdr:from>
    <xdr:ext cx="190500" cy="152400"/>
    <xdr:sp macro="" textlink="">
      <xdr:nvSpPr>
        <xdr:cNvPr id="146" name="TextovéPole 145">
          <a:extLst>
            <a:ext uri="{FF2B5EF4-FFF2-40B4-BE49-F238E27FC236}">
              <a16:creationId xmlns:a16="http://schemas.microsoft.com/office/drawing/2014/main" id="{F229C2A8-26CC-4395-AF11-AE29529463CC}"/>
            </a:ext>
          </a:extLst>
        </xdr:cNvPr>
        <xdr:cNvSpPr txBox="1"/>
      </xdr:nvSpPr>
      <xdr:spPr>
        <a:xfrm>
          <a:off x="4312921" y="1888998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7</xdr:col>
      <xdr:colOff>289561</xdr:colOff>
      <xdr:row>105</xdr:row>
      <xdr:rowOff>83821</xdr:rowOff>
    </xdr:from>
    <xdr:ext cx="190500" cy="152400"/>
    <xdr:sp macro="" textlink="">
      <xdr:nvSpPr>
        <xdr:cNvPr id="147" name="TextovéPole 146">
          <a:extLst>
            <a:ext uri="{FF2B5EF4-FFF2-40B4-BE49-F238E27FC236}">
              <a16:creationId xmlns:a16="http://schemas.microsoft.com/office/drawing/2014/main" id="{A6DFD30F-602D-42A8-B15D-45B4EF3FCEAF}"/>
            </a:ext>
          </a:extLst>
        </xdr:cNvPr>
        <xdr:cNvSpPr txBox="1"/>
      </xdr:nvSpPr>
      <xdr:spPr>
        <a:xfrm>
          <a:off x="4556761" y="192862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1</xdr:col>
      <xdr:colOff>160021</xdr:colOff>
      <xdr:row>104</xdr:row>
      <xdr:rowOff>7621</xdr:rowOff>
    </xdr:from>
    <xdr:ext cx="190500" cy="152400"/>
    <xdr:sp macro="" textlink="">
      <xdr:nvSpPr>
        <xdr:cNvPr id="148" name="TextovéPole 147">
          <a:extLst>
            <a:ext uri="{FF2B5EF4-FFF2-40B4-BE49-F238E27FC236}">
              <a16:creationId xmlns:a16="http://schemas.microsoft.com/office/drawing/2014/main" id="{7066A5C8-42DD-4886-B95F-82E7E970423E}"/>
            </a:ext>
          </a:extLst>
        </xdr:cNvPr>
        <xdr:cNvSpPr txBox="1"/>
      </xdr:nvSpPr>
      <xdr:spPr>
        <a:xfrm>
          <a:off x="769621" y="1902714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0</xdr:col>
      <xdr:colOff>327661</xdr:colOff>
      <xdr:row>106</xdr:row>
      <xdr:rowOff>15241</xdr:rowOff>
    </xdr:from>
    <xdr:ext cx="190500" cy="152400"/>
    <xdr:sp macro="" textlink="">
      <xdr:nvSpPr>
        <xdr:cNvPr id="149" name="TextovéPole 148">
          <a:extLst>
            <a:ext uri="{FF2B5EF4-FFF2-40B4-BE49-F238E27FC236}">
              <a16:creationId xmlns:a16="http://schemas.microsoft.com/office/drawing/2014/main" id="{1A7238E3-FF2B-45D7-9D2B-DE2DA58891C3}"/>
            </a:ext>
          </a:extLst>
        </xdr:cNvPr>
        <xdr:cNvSpPr txBox="1"/>
      </xdr:nvSpPr>
      <xdr:spPr>
        <a:xfrm>
          <a:off x="327661" y="194005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0</xdr:col>
      <xdr:colOff>365761</xdr:colOff>
      <xdr:row>118</xdr:row>
      <xdr:rowOff>60962</xdr:rowOff>
    </xdr:from>
    <xdr:ext cx="190500" cy="152400"/>
    <xdr:sp macro="" textlink="">
      <xdr:nvSpPr>
        <xdr:cNvPr id="150" name="TextovéPole 149">
          <a:extLst>
            <a:ext uri="{FF2B5EF4-FFF2-40B4-BE49-F238E27FC236}">
              <a16:creationId xmlns:a16="http://schemas.microsoft.com/office/drawing/2014/main" id="{61BE2421-579F-4CFB-8A57-99A1C0A5A415}"/>
            </a:ext>
          </a:extLst>
        </xdr:cNvPr>
        <xdr:cNvSpPr txBox="1"/>
      </xdr:nvSpPr>
      <xdr:spPr>
        <a:xfrm>
          <a:off x="365761" y="21640802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11</a:t>
          </a:r>
        </a:p>
      </xdr:txBody>
    </xdr:sp>
    <xdr:clientData/>
  </xdr:oneCellAnchor>
  <xdr:oneCellAnchor>
    <xdr:from>
      <xdr:col>11</xdr:col>
      <xdr:colOff>38101</xdr:colOff>
      <xdr:row>111</xdr:row>
      <xdr:rowOff>167641</xdr:rowOff>
    </xdr:from>
    <xdr:ext cx="190500" cy="152400"/>
    <xdr:sp macro="" textlink="">
      <xdr:nvSpPr>
        <xdr:cNvPr id="151" name="TextovéPole 150">
          <a:extLst>
            <a:ext uri="{FF2B5EF4-FFF2-40B4-BE49-F238E27FC236}">
              <a16:creationId xmlns:a16="http://schemas.microsoft.com/office/drawing/2014/main" id="{2B20CFCB-7B3F-49F6-AD6A-448D1ADF7F7D}"/>
            </a:ext>
          </a:extLst>
        </xdr:cNvPr>
        <xdr:cNvSpPr txBox="1"/>
      </xdr:nvSpPr>
      <xdr:spPr>
        <a:xfrm>
          <a:off x="6743701" y="204673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12</a:t>
          </a:r>
        </a:p>
      </xdr:txBody>
    </xdr:sp>
    <xdr:clientData/>
  </xdr:oneCellAnchor>
  <xdr:oneCellAnchor>
    <xdr:from>
      <xdr:col>12</xdr:col>
      <xdr:colOff>68581</xdr:colOff>
      <xdr:row>125</xdr:row>
      <xdr:rowOff>121921</xdr:rowOff>
    </xdr:from>
    <xdr:ext cx="190500" cy="152400"/>
    <xdr:sp macro="" textlink="">
      <xdr:nvSpPr>
        <xdr:cNvPr id="152" name="TextovéPole 151">
          <a:extLst>
            <a:ext uri="{FF2B5EF4-FFF2-40B4-BE49-F238E27FC236}">
              <a16:creationId xmlns:a16="http://schemas.microsoft.com/office/drawing/2014/main" id="{8A694589-02F7-4DB9-96C7-4C67D348DFA2}"/>
            </a:ext>
          </a:extLst>
        </xdr:cNvPr>
        <xdr:cNvSpPr txBox="1"/>
      </xdr:nvSpPr>
      <xdr:spPr>
        <a:xfrm>
          <a:off x="7383781" y="229819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17</a:t>
          </a:r>
        </a:p>
        <a:p>
          <a:pPr algn="ctr"/>
          <a:endParaRPr lang="cs-CZ" sz="1100"/>
        </a:p>
      </xdr:txBody>
    </xdr:sp>
    <xdr:clientData/>
  </xdr:oneCellAnchor>
  <xdr:oneCellAnchor>
    <xdr:from>
      <xdr:col>0</xdr:col>
      <xdr:colOff>390291</xdr:colOff>
      <xdr:row>197</xdr:row>
      <xdr:rowOff>137160</xdr:rowOff>
    </xdr:from>
    <xdr:ext cx="190500" cy="152400"/>
    <xdr:sp macro="" textlink="">
      <xdr:nvSpPr>
        <xdr:cNvPr id="153" name="TextovéPole 152">
          <a:extLst>
            <a:ext uri="{FF2B5EF4-FFF2-40B4-BE49-F238E27FC236}">
              <a16:creationId xmlns:a16="http://schemas.microsoft.com/office/drawing/2014/main" id="{AC36364F-ADF9-4A6D-9974-C12ADBBB039D}"/>
            </a:ext>
          </a:extLst>
        </xdr:cNvPr>
        <xdr:cNvSpPr txBox="1"/>
      </xdr:nvSpPr>
      <xdr:spPr>
        <a:xfrm>
          <a:off x="390291" y="361645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14</a:t>
          </a:r>
        </a:p>
      </xdr:txBody>
    </xdr:sp>
    <xdr:clientData/>
  </xdr:oneCellAnchor>
  <xdr:oneCellAnchor>
    <xdr:from>
      <xdr:col>1</xdr:col>
      <xdr:colOff>367431</xdr:colOff>
      <xdr:row>195</xdr:row>
      <xdr:rowOff>38100</xdr:rowOff>
    </xdr:from>
    <xdr:ext cx="190500" cy="152400"/>
    <xdr:sp macro="" textlink="">
      <xdr:nvSpPr>
        <xdr:cNvPr id="154" name="TextovéPole 153">
          <a:extLst>
            <a:ext uri="{FF2B5EF4-FFF2-40B4-BE49-F238E27FC236}">
              <a16:creationId xmlns:a16="http://schemas.microsoft.com/office/drawing/2014/main" id="{97DDCF19-F3C6-427D-8085-1D419EDA7D3A}"/>
            </a:ext>
          </a:extLst>
        </xdr:cNvPr>
        <xdr:cNvSpPr txBox="1"/>
      </xdr:nvSpPr>
      <xdr:spPr>
        <a:xfrm>
          <a:off x="977031" y="356997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16</a:t>
          </a:r>
        </a:p>
        <a:p>
          <a:pPr algn="ctr"/>
          <a:endParaRPr lang="cs-CZ" sz="1100"/>
        </a:p>
      </xdr:txBody>
    </xdr:sp>
    <xdr:clientData/>
  </xdr:oneCellAnchor>
  <xdr:oneCellAnchor>
    <xdr:from>
      <xdr:col>1</xdr:col>
      <xdr:colOff>557931</xdr:colOff>
      <xdr:row>199</xdr:row>
      <xdr:rowOff>114300</xdr:rowOff>
    </xdr:from>
    <xdr:ext cx="190500" cy="152400"/>
    <xdr:sp macro="" textlink="">
      <xdr:nvSpPr>
        <xdr:cNvPr id="155" name="TextovéPole 154">
          <a:extLst>
            <a:ext uri="{FF2B5EF4-FFF2-40B4-BE49-F238E27FC236}">
              <a16:creationId xmlns:a16="http://schemas.microsoft.com/office/drawing/2014/main" id="{12E2F01D-84F9-4B3B-83C9-E70F744AA40A}"/>
            </a:ext>
          </a:extLst>
        </xdr:cNvPr>
        <xdr:cNvSpPr txBox="1"/>
      </xdr:nvSpPr>
      <xdr:spPr>
        <a:xfrm>
          <a:off x="1167531" y="365074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6</xdr:col>
      <xdr:colOff>260751</xdr:colOff>
      <xdr:row>200</xdr:row>
      <xdr:rowOff>152400</xdr:rowOff>
    </xdr:from>
    <xdr:ext cx="190500" cy="152400"/>
    <xdr:sp macro="" textlink="">
      <xdr:nvSpPr>
        <xdr:cNvPr id="156" name="TextovéPole 155">
          <a:extLst>
            <a:ext uri="{FF2B5EF4-FFF2-40B4-BE49-F238E27FC236}">
              <a16:creationId xmlns:a16="http://schemas.microsoft.com/office/drawing/2014/main" id="{D1C58A71-512E-423A-9D53-9DB59C228A5E}"/>
            </a:ext>
          </a:extLst>
        </xdr:cNvPr>
        <xdr:cNvSpPr txBox="1"/>
      </xdr:nvSpPr>
      <xdr:spPr>
        <a:xfrm>
          <a:off x="3918351" y="367284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12</xdr:col>
      <xdr:colOff>161691</xdr:colOff>
      <xdr:row>199</xdr:row>
      <xdr:rowOff>129540</xdr:rowOff>
    </xdr:from>
    <xdr:ext cx="190500" cy="152400"/>
    <xdr:sp macro="" textlink="">
      <xdr:nvSpPr>
        <xdr:cNvPr id="157" name="TextovéPole 156">
          <a:extLst>
            <a:ext uri="{FF2B5EF4-FFF2-40B4-BE49-F238E27FC236}">
              <a16:creationId xmlns:a16="http://schemas.microsoft.com/office/drawing/2014/main" id="{B39546DA-A7AB-4E09-803C-90EE52C88064}"/>
            </a:ext>
          </a:extLst>
        </xdr:cNvPr>
        <xdr:cNvSpPr txBox="1"/>
      </xdr:nvSpPr>
      <xdr:spPr>
        <a:xfrm>
          <a:off x="7476891" y="365226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</a:t>
          </a:r>
        </a:p>
      </xdr:txBody>
    </xdr:sp>
    <xdr:clientData/>
  </xdr:oneCellAnchor>
  <xdr:oneCellAnchor>
    <xdr:from>
      <xdr:col>12</xdr:col>
      <xdr:colOff>557931</xdr:colOff>
      <xdr:row>197</xdr:row>
      <xdr:rowOff>106680</xdr:rowOff>
    </xdr:from>
    <xdr:ext cx="190500" cy="152400"/>
    <xdr:sp macro="" textlink="">
      <xdr:nvSpPr>
        <xdr:cNvPr id="158" name="TextovéPole 157">
          <a:extLst>
            <a:ext uri="{FF2B5EF4-FFF2-40B4-BE49-F238E27FC236}">
              <a16:creationId xmlns:a16="http://schemas.microsoft.com/office/drawing/2014/main" id="{5FD693B3-307D-4A19-9ED8-AE7B82E15820}"/>
            </a:ext>
          </a:extLst>
        </xdr:cNvPr>
        <xdr:cNvSpPr txBox="1"/>
      </xdr:nvSpPr>
      <xdr:spPr>
        <a:xfrm>
          <a:off x="7873131" y="3613404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13</a:t>
          </a:r>
        </a:p>
      </xdr:txBody>
    </xdr:sp>
    <xdr:clientData/>
  </xdr:oneCellAnchor>
  <xdr:oneCellAnchor>
    <xdr:from>
      <xdr:col>1</xdr:col>
      <xdr:colOff>215031</xdr:colOff>
      <xdr:row>199</xdr:row>
      <xdr:rowOff>114300</xdr:rowOff>
    </xdr:from>
    <xdr:ext cx="190500" cy="152400"/>
    <xdr:sp macro="" textlink="">
      <xdr:nvSpPr>
        <xdr:cNvPr id="159" name="TextovéPole 158">
          <a:extLst>
            <a:ext uri="{FF2B5EF4-FFF2-40B4-BE49-F238E27FC236}">
              <a16:creationId xmlns:a16="http://schemas.microsoft.com/office/drawing/2014/main" id="{E7FAB0A5-E781-4CE0-89E4-EAAA0CA4BA8A}"/>
            </a:ext>
          </a:extLst>
        </xdr:cNvPr>
        <xdr:cNvSpPr txBox="1"/>
      </xdr:nvSpPr>
      <xdr:spPr>
        <a:xfrm>
          <a:off x="824631" y="365074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15</a:t>
          </a:r>
        </a:p>
      </xdr:txBody>
    </xdr:sp>
    <xdr:clientData/>
  </xdr:oneCellAnchor>
  <xdr:oneCellAnchor>
    <xdr:from>
      <xdr:col>12</xdr:col>
      <xdr:colOff>542691</xdr:colOff>
      <xdr:row>186</xdr:row>
      <xdr:rowOff>152400</xdr:rowOff>
    </xdr:from>
    <xdr:ext cx="190500" cy="152400"/>
    <xdr:sp macro="" textlink="">
      <xdr:nvSpPr>
        <xdr:cNvPr id="160" name="TextovéPole 159">
          <a:extLst>
            <a:ext uri="{FF2B5EF4-FFF2-40B4-BE49-F238E27FC236}">
              <a16:creationId xmlns:a16="http://schemas.microsoft.com/office/drawing/2014/main" id="{BD9CB646-38DF-41EE-9107-A90D457E93E1}"/>
            </a:ext>
          </a:extLst>
        </xdr:cNvPr>
        <xdr:cNvSpPr txBox="1"/>
      </xdr:nvSpPr>
      <xdr:spPr>
        <a:xfrm>
          <a:off x="7857891" y="341680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12</xdr:col>
      <xdr:colOff>565551</xdr:colOff>
      <xdr:row>177</xdr:row>
      <xdr:rowOff>38100</xdr:rowOff>
    </xdr:from>
    <xdr:ext cx="190500" cy="152400"/>
    <xdr:sp macro="" textlink="">
      <xdr:nvSpPr>
        <xdr:cNvPr id="161" name="TextovéPole 160">
          <a:extLst>
            <a:ext uri="{FF2B5EF4-FFF2-40B4-BE49-F238E27FC236}">
              <a16:creationId xmlns:a16="http://schemas.microsoft.com/office/drawing/2014/main" id="{EB15A141-548F-42F6-93A5-EE0849A9F636}"/>
            </a:ext>
          </a:extLst>
        </xdr:cNvPr>
        <xdr:cNvSpPr txBox="1"/>
      </xdr:nvSpPr>
      <xdr:spPr>
        <a:xfrm>
          <a:off x="7880751" y="324078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11</xdr:col>
      <xdr:colOff>131211</xdr:colOff>
      <xdr:row>172</xdr:row>
      <xdr:rowOff>129540</xdr:rowOff>
    </xdr:from>
    <xdr:ext cx="190500" cy="152400"/>
    <xdr:sp macro="" textlink="">
      <xdr:nvSpPr>
        <xdr:cNvPr id="162" name="TextovéPole 161">
          <a:extLst>
            <a:ext uri="{FF2B5EF4-FFF2-40B4-BE49-F238E27FC236}">
              <a16:creationId xmlns:a16="http://schemas.microsoft.com/office/drawing/2014/main" id="{83E92965-41AB-48A7-965B-63BDE6741D1C}"/>
            </a:ext>
          </a:extLst>
        </xdr:cNvPr>
        <xdr:cNvSpPr txBox="1"/>
      </xdr:nvSpPr>
      <xdr:spPr>
        <a:xfrm>
          <a:off x="6836811" y="315849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6</xdr:col>
      <xdr:colOff>329331</xdr:colOff>
      <xdr:row>172</xdr:row>
      <xdr:rowOff>22860</xdr:rowOff>
    </xdr:from>
    <xdr:ext cx="190500" cy="152400"/>
    <xdr:sp macro="" textlink="">
      <xdr:nvSpPr>
        <xdr:cNvPr id="163" name="TextovéPole 162">
          <a:extLst>
            <a:ext uri="{FF2B5EF4-FFF2-40B4-BE49-F238E27FC236}">
              <a16:creationId xmlns:a16="http://schemas.microsoft.com/office/drawing/2014/main" id="{8BA2CA5C-6C38-47AF-8525-2B7A9DDAD14E}"/>
            </a:ext>
          </a:extLst>
        </xdr:cNvPr>
        <xdr:cNvSpPr txBox="1"/>
      </xdr:nvSpPr>
      <xdr:spPr>
        <a:xfrm>
          <a:off x="3986931" y="314782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6</xdr:col>
      <xdr:colOff>298851</xdr:colOff>
      <xdr:row>174</xdr:row>
      <xdr:rowOff>30480</xdr:rowOff>
    </xdr:from>
    <xdr:ext cx="190500" cy="152400"/>
    <xdr:sp macro="" textlink="">
      <xdr:nvSpPr>
        <xdr:cNvPr id="164" name="TextovéPole 163">
          <a:extLst>
            <a:ext uri="{FF2B5EF4-FFF2-40B4-BE49-F238E27FC236}">
              <a16:creationId xmlns:a16="http://schemas.microsoft.com/office/drawing/2014/main" id="{6D1CE7BE-959B-41B1-82AD-4858355DB90F}"/>
            </a:ext>
          </a:extLst>
        </xdr:cNvPr>
        <xdr:cNvSpPr txBox="1"/>
      </xdr:nvSpPr>
      <xdr:spPr>
        <a:xfrm>
          <a:off x="3956451" y="318516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1</xdr:col>
      <xdr:colOff>230271</xdr:colOff>
      <xdr:row>172</xdr:row>
      <xdr:rowOff>129540</xdr:rowOff>
    </xdr:from>
    <xdr:ext cx="190500" cy="152400"/>
    <xdr:sp macro="" textlink="">
      <xdr:nvSpPr>
        <xdr:cNvPr id="165" name="TextovéPole 164">
          <a:extLst>
            <a:ext uri="{FF2B5EF4-FFF2-40B4-BE49-F238E27FC236}">
              <a16:creationId xmlns:a16="http://schemas.microsoft.com/office/drawing/2014/main" id="{99528F33-469F-44F8-AD43-37728E007360}"/>
            </a:ext>
          </a:extLst>
        </xdr:cNvPr>
        <xdr:cNvSpPr txBox="1"/>
      </xdr:nvSpPr>
      <xdr:spPr>
        <a:xfrm>
          <a:off x="839871" y="315849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0</xdr:col>
      <xdr:colOff>397911</xdr:colOff>
      <xdr:row>174</xdr:row>
      <xdr:rowOff>38100</xdr:rowOff>
    </xdr:from>
    <xdr:ext cx="190500" cy="152400"/>
    <xdr:sp macro="" textlink="">
      <xdr:nvSpPr>
        <xdr:cNvPr id="166" name="TextovéPole 165">
          <a:extLst>
            <a:ext uri="{FF2B5EF4-FFF2-40B4-BE49-F238E27FC236}">
              <a16:creationId xmlns:a16="http://schemas.microsoft.com/office/drawing/2014/main" id="{8902734F-71F2-4978-A475-E18CD5D20FEC}"/>
            </a:ext>
          </a:extLst>
        </xdr:cNvPr>
        <xdr:cNvSpPr txBox="1"/>
      </xdr:nvSpPr>
      <xdr:spPr>
        <a:xfrm>
          <a:off x="397911" y="3185922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0</xdr:col>
      <xdr:colOff>458871</xdr:colOff>
      <xdr:row>185</xdr:row>
      <xdr:rowOff>160021</xdr:rowOff>
    </xdr:from>
    <xdr:ext cx="190500" cy="152400"/>
    <xdr:sp macro="" textlink="">
      <xdr:nvSpPr>
        <xdr:cNvPr id="167" name="TextovéPole 166">
          <a:extLst>
            <a:ext uri="{FF2B5EF4-FFF2-40B4-BE49-F238E27FC236}">
              <a16:creationId xmlns:a16="http://schemas.microsoft.com/office/drawing/2014/main" id="{DF162BBF-E36B-44A6-BAC6-945C04D1852E}"/>
            </a:ext>
          </a:extLst>
        </xdr:cNvPr>
        <xdr:cNvSpPr txBox="1"/>
      </xdr:nvSpPr>
      <xdr:spPr>
        <a:xfrm>
          <a:off x="458871" y="33992821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11</a:t>
          </a:r>
        </a:p>
      </xdr:txBody>
    </xdr:sp>
    <xdr:clientData/>
  </xdr:oneCellAnchor>
  <xdr:oneCellAnchor>
    <xdr:from>
      <xdr:col>12</xdr:col>
      <xdr:colOff>70251</xdr:colOff>
      <xdr:row>173</xdr:row>
      <xdr:rowOff>60960</xdr:rowOff>
    </xdr:from>
    <xdr:ext cx="190500" cy="152400"/>
    <xdr:sp macro="" textlink="">
      <xdr:nvSpPr>
        <xdr:cNvPr id="168" name="TextovéPole 167">
          <a:extLst>
            <a:ext uri="{FF2B5EF4-FFF2-40B4-BE49-F238E27FC236}">
              <a16:creationId xmlns:a16="http://schemas.microsoft.com/office/drawing/2014/main" id="{FF077205-6499-4A52-BBA2-FB9561E6743E}"/>
            </a:ext>
          </a:extLst>
        </xdr:cNvPr>
        <xdr:cNvSpPr txBox="1"/>
      </xdr:nvSpPr>
      <xdr:spPr>
        <a:xfrm>
          <a:off x="7385451" y="3169920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12</a:t>
          </a:r>
        </a:p>
      </xdr:txBody>
    </xdr:sp>
    <xdr:clientData/>
  </xdr:oneCellAnchor>
  <xdr:oneCellAnchor>
    <xdr:from>
      <xdr:col>12</xdr:col>
      <xdr:colOff>24531</xdr:colOff>
      <xdr:row>195</xdr:row>
      <xdr:rowOff>30480</xdr:rowOff>
    </xdr:from>
    <xdr:ext cx="190500" cy="152400"/>
    <xdr:sp macro="" textlink="">
      <xdr:nvSpPr>
        <xdr:cNvPr id="169" name="TextovéPole 168">
          <a:extLst>
            <a:ext uri="{FF2B5EF4-FFF2-40B4-BE49-F238E27FC236}">
              <a16:creationId xmlns:a16="http://schemas.microsoft.com/office/drawing/2014/main" id="{6CF2BEAB-172A-4CBD-AAF4-28E67D9FE21D}"/>
            </a:ext>
          </a:extLst>
        </xdr:cNvPr>
        <xdr:cNvSpPr txBox="1"/>
      </xdr:nvSpPr>
      <xdr:spPr>
        <a:xfrm>
          <a:off x="7339731" y="3569208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17</a:t>
          </a:r>
        </a:p>
        <a:p>
          <a:pPr algn="ctr"/>
          <a:endParaRPr lang="cs-CZ" sz="1100"/>
        </a:p>
      </xdr:txBody>
    </xdr:sp>
    <xdr:clientData/>
  </xdr:oneCellAnchor>
  <xdr:twoCellAnchor>
    <xdr:from>
      <xdr:col>10</xdr:col>
      <xdr:colOff>464820</xdr:colOff>
      <xdr:row>111</xdr:row>
      <xdr:rowOff>137160</xdr:rowOff>
    </xdr:from>
    <xdr:to>
      <xdr:col>11</xdr:col>
      <xdr:colOff>396240</xdr:colOff>
      <xdr:row>126</xdr:row>
      <xdr:rowOff>76200</xdr:rowOff>
    </xdr:to>
    <xdr:cxnSp macro="">
      <xdr:nvCxnSpPr>
        <xdr:cNvPr id="170" name="Přímá spojnice 169">
          <a:extLst>
            <a:ext uri="{FF2B5EF4-FFF2-40B4-BE49-F238E27FC236}">
              <a16:creationId xmlns:a16="http://schemas.microsoft.com/office/drawing/2014/main" id="{CE4495A7-65A4-4F80-9645-E2DD9EB40CFC}"/>
            </a:ext>
          </a:extLst>
        </xdr:cNvPr>
        <xdr:cNvCxnSpPr/>
      </xdr:nvCxnSpPr>
      <xdr:spPr>
        <a:xfrm flipH="1" flipV="1">
          <a:off x="6560820" y="20436840"/>
          <a:ext cx="541020" cy="2682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111</xdr:row>
      <xdr:rowOff>129540</xdr:rowOff>
    </xdr:from>
    <xdr:to>
      <xdr:col>11</xdr:col>
      <xdr:colOff>411480</xdr:colOff>
      <xdr:row>111</xdr:row>
      <xdr:rowOff>129540</xdr:rowOff>
    </xdr:to>
    <xdr:cxnSp macro="">
      <xdr:nvCxnSpPr>
        <xdr:cNvPr id="171" name="Přímá spojnice se šipkou 170">
          <a:extLst>
            <a:ext uri="{FF2B5EF4-FFF2-40B4-BE49-F238E27FC236}">
              <a16:creationId xmlns:a16="http://schemas.microsoft.com/office/drawing/2014/main" id="{DA1BCF76-0971-4FD9-BC39-F8864F74F78A}"/>
            </a:ext>
          </a:extLst>
        </xdr:cNvPr>
        <xdr:cNvCxnSpPr/>
      </xdr:nvCxnSpPr>
      <xdr:spPr>
        <a:xfrm>
          <a:off x="6553200" y="20429220"/>
          <a:ext cx="56388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441957</xdr:colOff>
      <xdr:row>115</xdr:row>
      <xdr:rowOff>144780</xdr:rowOff>
    </xdr:from>
    <xdr:to>
      <xdr:col>12</xdr:col>
      <xdr:colOff>137157</xdr:colOff>
      <xdr:row>120</xdr:row>
      <xdr:rowOff>144780</xdr:rowOff>
    </xdr:to>
    <xdr:sp macro="" textlink="">
      <xdr:nvSpPr>
        <xdr:cNvPr id="172" name="Oblouk 171">
          <a:extLst>
            <a:ext uri="{FF2B5EF4-FFF2-40B4-BE49-F238E27FC236}">
              <a16:creationId xmlns:a16="http://schemas.microsoft.com/office/drawing/2014/main" id="{AA4C859C-A205-42DC-B47B-EDCE04F49560}"/>
            </a:ext>
          </a:extLst>
        </xdr:cNvPr>
        <xdr:cNvSpPr/>
      </xdr:nvSpPr>
      <xdr:spPr>
        <a:xfrm rot="18796561">
          <a:off x="6537957" y="21175980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11</xdr:col>
      <xdr:colOff>419100</xdr:colOff>
      <xdr:row>115</xdr:row>
      <xdr:rowOff>160020</xdr:rowOff>
    </xdr:from>
    <xdr:to>
      <xdr:col>11</xdr:col>
      <xdr:colOff>596403</xdr:colOff>
      <xdr:row>116</xdr:row>
      <xdr:rowOff>59047</xdr:rowOff>
    </xdr:to>
    <xdr:cxnSp macro="">
      <xdr:nvCxnSpPr>
        <xdr:cNvPr id="173" name="Přímá spojnice se šipkou 172">
          <a:extLst>
            <a:ext uri="{FF2B5EF4-FFF2-40B4-BE49-F238E27FC236}">
              <a16:creationId xmlns:a16="http://schemas.microsoft.com/office/drawing/2014/main" id="{60DA1C4D-4BD6-4060-8452-7AFA4DC9BBAD}"/>
            </a:ext>
          </a:extLst>
        </xdr:cNvPr>
        <xdr:cNvCxnSpPr/>
      </xdr:nvCxnSpPr>
      <xdr:spPr>
        <a:xfrm rot="506765" flipH="1" flipV="1">
          <a:off x="7124700" y="21191220"/>
          <a:ext cx="177303" cy="8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523864</xdr:colOff>
      <xdr:row>116</xdr:row>
      <xdr:rowOff>45720</xdr:rowOff>
    </xdr:from>
    <xdr:to>
      <xdr:col>11</xdr:col>
      <xdr:colOff>15240</xdr:colOff>
      <xdr:row>116</xdr:row>
      <xdr:rowOff>157974</xdr:rowOff>
    </xdr:to>
    <xdr:cxnSp macro="">
      <xdr:nvCxnSpPr>
        <xdr:cNvPr id="174" name="Přímá spojnice se šipkou 173">
          <a:extLst>
            <a:ext uri="{FF2B5EF4-FFF2-40B4-BE49-F238E27FC236}">
              <a16:creationId xmlns:a16="http://schemas.microsoft.com/office/drawing/2014/main" id="{9DAD7B14-EEAA-43B1-841B-707EF74D7E24}"/>
            </a:ext>
          </a:extLst>
        </xdr:cNvPr>
        <xdr:cNvCxnSpPr/>
      </xdr:nvCxnSpPr>
      <xdr:spPr>
        <a:xfrm rot="506765" flipV="1">
          <a:off x="6619864" y="21259800"/>
          <a:ext cx="100976" cy="1122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125</xdr:row>
      <xdr:rowOff>91440</xdr:rowOff>
    </xdr:from>
    <xdr:to>
      <xdr:col>11</xdr:col>
      <xdr:colOff>396240</xdr:colOff>
      <xdr:row>126</xdr:row>
      <xdr:rowOff>106680</xdr:rowOff>
    </xdr:to>
    <xdr:cxnSp macro="">
      <xdr:nvCxnSpPr>
        <xdr:cNvPr id="180" name="Přímá spojnice 179">
          <a:extLst>
            <a:ext uri="{FF2B5EF4-FFF2-40B4-BE49-F238E27FC236}">
              <a16:creationId xmlns:a16="http://schemas.microsoft.com/office/drawing/2014/main" id="{3CE6434A-322C-466E-9D41-197F54ABDBF4}"/>
            </a:ext>
          </a:extLst>
        </xdr:cNvPr>
        <xdr:cNvCxnSpPr/>
      </xdr:nvCxnSpPr>
      <xdr:spPr>
        <a:xfrm flipV="1">
          <a:off x="1417320" y="22951440"/>
          <a:ext cx="5684520" cy="198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91437</xdr:colOff>
      <xdr:row>123</xdr:row>
      <xdr:rowOff>144780</xdr:rowOff>
    </xdr:from>
    <xdr:to>
      <xdr:col>10</xdr:col>
      <xdr:colOff>396237</xdr:colOff>
      <xdr:row>128</xdr:row>
      <xdr:rowOff>144780</xdr:rowOff>
    </xdr:to>
    <xdr:sp macro="" textlink="">
      <xdr:nvSpPr>
        <xdr:cNvPr id="181" name="Oblouk 180">
          <a:extLst>
            <a:ext uri="{FF2B5EF4-FFF2-40B4-BE49-F238E27FC236}">
              <a16:creationId xmlns:a16="http://schemas.microsoft.com/office/drawing/2014/main" id="{046985A7-54C8-48C6-A532-2D43FC8A2803}"/>
            </a:ext>
          </a:extLst>
        </xdr:cNvPr>
        <xdr:cNvSpPr/>
      </xdr:nvSpPr>
      <xdr:spPr>
        <a:xfrm rot="2592620">
          <a:off x="5577837" y="22639020"/>
          <a:ext cx="914400" cy="914400"/>
        </a:xfrm>
        <a:prstGeom prst="arc">
          <a:avLst>
            <a:gd name="adj1" fmla="val 17284077"/>
            <a:gd name="adj2" fmla="val 2046114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10</xdr:col>
      <xdr:colOff>355962</xdr:colOff>
      <xdr:row>126</xdr:row>
      <xdr:rowOff>91440</xdr:rowOff>
    </xdr:from>
    <xdr:to>
      <xdr:col>10</xdr:col>
      <xdr:colOff>388620</xdr:colOff>
      <xdr:row>127</xdr:row>
      <xdr:rowOff>58092</xdr:rowOff>
    </xdr:to>
    <xdr:cxnSp macro="">
      <xdr:nvCxnSpPr>
        <xdr:cNvPr id="182" name="Přímá spojnice se šipkou 181">
          <a:extLst>
            <a:ext uri="{FF2B5EF4-FFF2-40B4-BE49-F238E27FC236}">
              <a16:creationId xmlns:a16="http://schemas.microsoft.com/office/drawing/2014/main" id="{AF1E045A-E6DD-445E-A099-5C0D55CD3B28}"/>
            </a:ext>
          </a:extLst>
        </xdr:cNvPr>
        <xdr:cNvCxnSpPr>
          <a:stCxn id="181" idx="2"/>
        </xdr:cNvCxnSpPr>
      </xdr:nvCxnSpPr>
      <xdr:spPr>
        <a:xfrm flipV="1">
          <a:off x="6451962" y="23134320"/>
          <a:ext cx="32658" cy="149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339985</xdr:colOff>
      <xdr:row>125</xdr:row>
      <xdr:rowOff>16510</xdr:rowOff>
    </xdr:from>
    <xdr:to>
      <xdr:col>10</xdr:col>
      <xdr:colOff>373380</xdr:colOff>
      <xdr:row>125</xdr:row>
      <xdr:rowOff>121920</xdr:rowOff>
    </xdr:to>
    <xdr:cxnSp macro="">
      <xdr:nvCxnSpPr>
        <xdr:cNvPr id="183" name="Přímá spojnice se šipkou 182">
          <a:extLst>
            <a:ext uri="{FF2B5EF4-FFF2-40B4-BE49-F238E27FC236}">
              <a16:creationId xmlns:a16="http://schemas.microsoft.com/office/drawing/2014/main" id="{CB171D9A-26B0-4044-9D75-A61821103E77}"/>
            </a:ext>
          </a:extLst>
        </xdr:cNvPr>
        <xdr:cNvCxnSpPr>
          <a:stCxn id="181" idx="0"/>
        </xdr:cNvCxnSpPr>
      </xdr:nvCxnSpPr>
      <xdr:spPr>
        <a:xfrm>
          <a:off x="6435985" y="22876510"/>
          <a:ext cx="33395" cy="10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601980</xdr:colOff>
      <xdr:row>125</xdr:row>
      <xdr:rowOff>91440</xdr:rowOff>
    </xdr:from>
    <xdr:to>
      <xdr:col>11</xdr:col>
      <xdr:colOff>601980</xdr:colOff>
      <xdr:row>126</xdr:row>
      <xdr:rowOff>129540</xdr:rowOff>
    </xdr:to>
    <xdr:cxnSp macro="">
      <xdr:nvCxnSpPr>
        <xdr:cNvPr id="184" name="Přímá spojnice se šipkou 183">
          <a:extLst>
            <a:ext uri="{FF2B5EF4-FFF2-40B4-BE49-F238E27FC236}">
              <a16:creationId xmlns:a16="http://schemas.microsoft.com/office/drawing/2014/main" id="{B0627D5D-8EFA-43BA-BDD0-EB18E85E4C38}"/>
            </a:ext>
          </a:extLst>
        </xdr:cNvPr>
        <xdr:cNvCxnSpPr/>
      </xdr:nvCxnSpPr>
      <xdr:spPr>
        <a:xfrm>
          <a:off x="7307580" y="22951440"/>
          <a:ext cx="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327660</xdr:colOff>
      <xdr:row>126</xdr:row>
      <xdr:rowOff>129540</xdr:rowOff>
    </xdr:from>
    <xdr:to>
      <xdr:col>12</xdr:col>
      <xdr:colOff>7620</xdr:colOff>
      <xdr:row>126</xdr:row>
      <xdr:rowOff>129540</xdr:rowOff>
    </xdr:to>
    <xdr:cxnSp macro="">
      <xdr:nvCxnSpPr>
        <xdr:cNvPr id="185" name="Přímá spojnice 184">
          <a:extLst>
            <a:ext uri="{FF2B5EF4-FFF2-40B4-BE49-F238E27FC236}">
              <a16:creationId xmlns:a16="http://schemas.microsoft.com/office/drawing/2014/main" id="{98E95DFD-9419-4329-BC29-7D52CD600E25}"/>
            </a:ext>
          </a:extLst>
        </xdr:cNvPr>
        <xdr:cNvCxnSpPr/>
      </xdr:nvCxnSpPr>
      <xdr:spPr>
        <a:xfrm>
          <a:off x="7033260" y="2317242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335280</xdr:colOff>
      <xdr:row>125</xdr:row>
      <xdr:rowOff>91440</xdr:rowOff>
    </xdr:from>
    <xdr:to>
      <xdr:col>12</xdr:col>
      <xdr:colOff>15240</xdr:colOff>
      <xdr:row>125</xdr:row>
      <xdr:rowOff>91440</xdr:rowOff>
    </xdr:to>
    <xdr:cxnSp macro="">
      <xdr:nvCxnSpPr>
        <xdr:cNvPr id="186" name="Přímá spojnice 185">
          <a:extLst>
            <a:ext uri="{FF2B5EF4-FFF2-40B4-BE49-F238E27FC236}">
              <a16:creationId xmlns:a16="http://schemas.microsoft.com/office/drawing/2014/main" id="{48FA0BED-064F-43D3-BA1D-ACD90C26FBBE}"/>
            </a:ext>
          </a:extLst>
        </xdr:cNvPr>
        <xdr:cNvCxnSpPr/>
      </xdr:nvCxnSpPr>
      <xdr:spPr>
        <a:xfrm>
          <a:off x="7040880" y="2295144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195</xdr:row>
      <xdr:rowOff>15240</xdr:rowOff>
    </xdr:from>
    <xdr:to>
      <xdr:col>11</xdr:col>
      <xdr:colOff>312420</xdr:colOff>
      <xdr:row>196</xdr:row>
      <xdr:rowOff>22860</xdr:rowOff>
    </xdr:to>
    <xdr:cxnSp macro="">
      <xdr:nvCxnSpPr>
        <xdr:cNvPr id="187" name="Přímá spojnice 186">
          <a:extLst>
            <a:ext uri="{FF2B5EF4-FFF2-40B4-BE49-F238E27FC236}">
              <a16:creationId xmlns:a16="http://schemas.microsoft.com/office/drawing/2014/main" id="{4CEF3A79-2156-4F3C-8B89-41A676C898A2}"/>
            </a:ext>
          </a:extLst>
        </xdr:cNvPr>
        <xdr:cNvCxnSpPr/>
      </xdr:nvCxnSpPr>
      <xdr:spPr>
        <a:xfrm flipV="1">
          <a:off x="1417320" y="35676840"/>
          <a:ext cx="560070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91437</xdr:colOff>
      <xdr:row>193</xdr:row>
      <xdr:rowOff>60960</xdr:rowOff>
    </xdr:from>
    <xdr:to>
      <xdr:col>10</xdr:col>
      <xdr:colOff>396237</xdr:colOff>
      <xdr:row>198</xdr:row>
      <xdr:rowOff>60960</xdr:rowOff>
    </xdr:to>
    <xdr:sp macro="" textlink="">
      <xdr:nvSpPr>
        <xdr:cNvPr id="188" name="Oblouk 187">
          <a:extLst>
            <a:ext uri="{FF2B5EF4-FFF2-40B4-BE49-F238E27FC236}">
              <a16:creationId xmlns:a16="http://schemas.microsoft.com/office/drawing/2014/main" id="{DC7D1552-F465-4DFC-8673-5BDC0C273E4F}"/>
            </a:ext>
          </a:extLst>
        </xdr:cNvPr>
        <xdr:cNvSpPr/>
      </xdr:nvSpPr>
      <xdr:spPr>
        <a:xfrm rot="2592620">
          <a:off x="5577837" y="35356800"/>
          <a:ext cx="914400" cy="914400"/>
        </a:xfrm>
        <a:prstGeom prst="arc">
          <a:avLst>
            <a:gd name="adj1" fmla="val 17284077"/>
            <a:gd name="adj2" fmla="val 2046114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10</xdr:col>
      <xdr:colOff>355962</xdr:colOff>
      <xdr:row>196</xdr:row>
      <xdr:rowOff>7620</xdr:rowOff>
    </xdr:from>
    <xdr:to>
      <xdr:col>10</xdr:col>
      <xdr:colOff>388620</xdr:colOff>
      <xdr:row>196</xdr:row>
      <xdr:rowOff>157152</xdr:rowOff>
    </xdr:to>
    <xdr:cxnSp macro="">
      <xdr:nvCxnSpPr>
        <xdr:cNvPr id="189" name="Přímá spojnice se šipkou 188">
          <a:extLst>
            <a:ext uri="{FF2B5EF4-FFF2-40B4-BE49-F238E27FC236}">
              <a16:creationId xmlns:a16="http://schemas.microsoft.com/office/drawing/2014/main" id="{F770DB96-9157-4003-9BC5-F199AF83FD1B}"/>
            </a:ext>
          </a:extLst>
        </xdr:cNvPr>
        <xdr:cNvCxnSpPr>
          <a:stCxn id="188" idx="2"/>
        </xdr:cNvCxnSpPr>
      </xdr:nvCxnSpPr>
      <xdr:spPr>
        <a:xfrm flipV="1">
          <a:off x="6451962" y="35852100"/>
          <a:ext cx="32658" cy="149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339985</xdr:colOff>
      <xdr:row>194</xdr:row>
      <xdr:rowOff>115570</xdr:rowOff>
    </xdr:from>
    <xdr:to>
      <xdr:col>10</xdr:col>
      <xdr:colOff>373380</xdr:colOff>
      <xdr:row>195</xdr:row>
      <xdr:rowOff>38100</xdr:rowOff>
    </xdr:to>
    <xdr:cxnSp macro="">
      <xdr:nvCxnSpPr>
        <xdr:cNvPr id="190" name="Přímá spojnice se šipkou 189">
          <a:extLst>
            <a:ext uri="{FF2B5EF4-FFF2-40B4-BE49-F238E27FC236}">
              <a16:creationId xmlns:a16="http://schemas.microsoft.com/office/drawing/2014/main" id="{0B7570E7-6B69-479A-93D4-DF49B5CE7F06}"/>
            </a:ext>
          </a:extLst>
        </xdr:cNvPr>
        <xdr:cNvCxnSpPr>
          <a:stCxn id="188" idx="0"/>
        </xdr:cNvCxnSpPr>
      </xdr:nvCxnSpPr>
      <xdr:spPr>
        <a:xfrm>
          <a:off x="6435985" y="35594290"/>
          <a:ext cx="33395" cy="1054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518160</xdr:colOff>
      <xdr:row>195</xdr:row>
      <xdr:rowOff>15240</xdr:rowOff>
    </xdr:from>
    <xdr:to>
      <xdr:col>11</xdr:col>
      <xdr:colOff>518160</xdr:colOff>
      <xdr:row>196</xdr:row>
      <xdr:rowOff>53340</xdr:rowOff>
    </xdr:to>
    <xdr:cxnSp macro="">
      <xdr:nvCxnSpPr>
        <xdr:cNvPr id="191" name="Přímá spojnice se šipkou 190">
          <a:extLst>
            <a:ext uri="{FF2B5EF4-FFF2-40B4-BE49-F238E27FC236}">
              <a16:creationId xmlns:a16="http://schemas.microsoft.com/office/drawing/2014/main" id="{83A5375A-8372-4D18-9CE0-0DE325E08BF4}"/>
            </a:ext>
          </a:extLst>
        </xdr:cNvPr>
        <xdr:cNvCxnSpPr/>
      </xdr:nvCxnSpPr>
      <xdr:spPr>
        <a:xfrm>
          <a:off x="7223760" y="35676840"/>
          <a:ext cx="0" cy="2209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281940</xdr:colOff>
      <xdr:row>196</xdr:row>
      <xdr:rowOff>38100</xdr:rowOff>
    </xdr:from>
    <xdr:to>
      <xdr:col>11</xdr:col>
      <xdr:colOff>571500</xdr:colOff>
      <xdr:row>196</xdr:row>
      <xdr:rowOff>38100</xdr:rowOff>
    </xdr:to>
    <xdr:cxnSp macro="">
      <xdr:nvCxnSpPr>
        <xdr:cNvPr id="192" name="Přímá spojnice 191">
          <a:extLst>
            <a:ext uri="{FF2B5EF4-FFF2-40B4-BE49-F238E27FC236}">
              <a16:creationId xmlns:a16="http://schemas.microsoft.com/office/drawing/2014/main" id="{22373D24-3457-413D-8D66-AC69B4BEA8C0}"/>
            </a:ext>
          </a:extLst>
        </xdr:cNvPr>
        <xdr:cNvCxnSpPr/>
      </xdr:nvCxnSpPr>
      <xdr:spPr>
        <a:xfrm>
          <a:off x="6987540" y="3588258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259080</xdr:colOff>
      <xdr:row>195</xdr:row>
      <xdr:rowOff>15240</xdr:rowOff>
    </xdr:from>
    <xdr:to>
      <xdr:col>11</xdr:col>
      <xdr:colOff>548640</xdr:colOff>
      <xdr:row>195</xdr:row>
      <xdr:rowOff>15240</xdr:rowOff>
    </xdr:to>
    <xdr:cxnSp macro="">
      <xdr:nvCxnSpPr>
        <xdr:cNvPr id="193" name="Přímá spojnice 192">
          <a:extLst>
            <a:ext uri="{FF2B5EF4-FFF2-40B4-BE49-F238E27FC236}">
              <a16:creationId xmlns:a16="http://schemas.microsoft.com/office/drawing/2014/main" id="{F08ADE4C-3739-4E3A-A747-E8DA53CD4143}"/>
            </a:ext>
          </a:extLst>
        </xdr:cNvPr>
        <xdr:cNvCxnSpPr/>
      </xdr:nvCxnSpPr>
      <xdr:spPr>
        <a:xfrm>
          <a:off x="6964680" y="35676840"/>
          <a:ext cx="2895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144781</xdr:colOff>
      <xdr:row>126</xdr:row>
      <xdr:rowOff>129540</xdr:rowOff>
    </xdr:from>
    <xdr:to>
      <xdr:col>2</xdr:col>
      <xdr:colOff>106680</xdr:colOff>
      <xdr:row>126</xdr:row>
      <xdr:rowOff>129540</xdr:rowOff>
    </xdr:to>
    <xdr:cxnSp macro="">
      <xdr:nvCxnSpPr>
        <xdr:cNvPr id="199" name="Přímá spojnice se šipkou 198">
          <a:extLst>
            <a:ext uri="{FF2B5EF4-FFF2-40B4-BE49-F238E27FC236}">
              <a16:creationId xmlns:a16="http://schemas.microsoft.com/office/drawing/2014/main" id="{F8F68744-1277-47DB-AFD7-FA7D55F92B8C}"/>
            </a:ext>
          </a:extLst>
        </xdr:cNvPr>
        <xdr:cNvCxnSpPr/>
      </xdr:nvCxnSpPr>
      <xdr:spPr>
        <a:xfrm>
          <a:off x="754381" y="23172420"/>
          <a:ext cx="571499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109</xdr:row>
      <xdr:rowOff>160020</xdr:rowOff>
    </xdr:from>
    <xdr:to>
      <xdr:col>2</xdr:col>
      <xdr:colOff>129540</xdr:colOff>
      <xdr:row>126</xdr:row>
      <xdr:rowOff>144780</xdr:rowOff>
    </xdr:to>
    <xdr:cxnSp macro="">
      <xdr:nvCxnSpPr>
        <xdr:cNvPr id="200" name="Přímá spojnice 199">
          <a:extLst>
            <a:ext uri="{FF2B5EF4-FFF2-40B4-BE49-F238E27FC236}">
              <a16:creationId xmlns:a16="http://schemas.microsoft.com/office/drawing/2014/main" id="{5BAD4E92-979B-4FAF-8119-C6C638FEBE0C}"/>
            </a:ext>
          </a:extLst>
        </xdr:cNvPr>
        <xdr:cNvCxnSpPr/>
      </xdr:nvCxnSpPr>
      <xdr:spPr>
        <a:xfrm flipV="1">
          <a:off x="762000" y="20093940"/>
          <a:ext cx="586740" cy="3093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129540</xdr:colOff>
      <xdr:row>116</xdr:row>
      <xdr:rowOff>83818</xdr:rowOff>
    </xdr:from>
    <xdr:to>
      <xdr:col>2</xdr:col>
      <xdr:colOff>434340</xdr:colOff>
      <xdr:row>121</xdr:row>
      <xdr:rowOff>83818</xdr:rowOff>
    </xdr:to>
    <xdr:sp macro="" textlink="">
      <xdr:nvSpPr>
        <xdr:cNvPr id="201" name="Oblouk 200">
          <a:extLst>
            <a:ext uri="{FF2B5EF4-FFF2-40B4-BE49-F238E27FC236}">
              <a16:creationId xmlns:a16="http://schemas.microsoft.com/office/drawing/2014/main" id="{DA8D7290-0593-496B-B434-FA9085EF456E}"/>
            </a:ext>
          </a:extLst>
        </xdr:cNvPr>
        <xdr:cNvSpPr/>
      </xdr:nvSpPr>
      <xdr:spPr>
        <a:xfrm rot="8142117">
          <a:off x="739140" y="21297898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236221</xdr:colOff>
      <xdr:row>120</xdr:row>
      <xdr:rowOff>99060</xdr:rowOff>
    </xdr:from>
    <xdr:to>
      <xdr:col>1</xdr:col>
      <xdr:colOff>342901</xdr:colOff>
      <xdr:row>121</xdr:row>
      <xdr:rowOff>15240</xdr:rowOff>
    </xdr:to>
    <xdr:cxnSp macro="">
      <xdr:nvCxnSpPr>
        <xdr:cNvPr id="202" name="Přímá spojnice se šipkou 201">
          <a:extLst>
            <a:ext uri="{FF2B5EF4-FFF2-40B4-BE49-F238E27FC236}">
              <a16:creationId xmlns:a16="http://schemas.microsoft.com/office/drawing/2014/main" id="{BCD91D5A-AF88-4E40-8769-DFA2035B9BCC}"/>
            </a:ext>
          </a:extLst>
        </xdr:cNvPr>
        <xdr:cNvCxnSpPr/>
      </xdr:nvCxnSpPr>
      <xdr:spPr>
        <a:xfrm>
          <a:off x="845821" y="22044660"/>
          <a:ext cx="1066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114301</xdr:colOff>
      <xdr:row>120</xdr:row>
      <xdr:rowOff>136724</xdr:rowOff>
    </xdr:from>
    <xdr:to>
      <xdr:col>2</xdr:col>
      <xdr:colOff>296444</xdr:colOff>
      <xdr:row>121</xdr:row>
      <xdr:rowOff>68580</xdr:rowOff>
    </xdr:to>
    <xdr:cxnSp macro="">
      <xdr:nvCxnSpPr>
        <xdr:cNvPr id="203" name="Přímá spojnice se šipkou 202">
          <a:extLst>
            <a:ext uri="{FF2B5EF4-FFF2-40B4-BE49-F238E27FC236}">
              <a16:creationId xmlns:a16="http://schemas.microsoft.com/office/drawing/2014/main" id="{547073D5-61DE-452D-92B1-0AA6EC02DE38}"/>
            </a:ext>
          </a:extLst>
        </xdr:cNvPr>
        <xdr:cNvCxnSpPr>
          <a:stCxn id="201" idx="0"/>
        </xdr:cNvCxnSpPr>
      </xdr:nvCxnSpPr>
      <xdr:spPr>
        <a:xfrm flipH="1">
          <a:off x="1333501" y="22082324"/>
          <a:ext cx="182143" cy="114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196</xdr:row>
      <xdr:rowOff>38100</xdr:rowOff>
    </xdr:from>
    <xdr:to>
      <xdr:col>2</xdr:col>
      <xdr:colOff>137160</xdr:colOff>
      <xdr:row>196</xdr:row>
      <xdr:rowOff>38101</xdr:rowOff>
    </xdr:to>
    <xdr:cxnSp macro="">
      <xdr:nvCxnSpPr>
        <xdr:cNvPr id="204" name="Přímá spojnice se šipkou 203">
          <a:extLst>
            <a:ext uri="{FF2B5EF4-FFF2-40B4-BE49-F238E27FC236}">
              <a16:creationId xmlns:a16="http://schemas.microsoft.com/office/drawing/2014/main" id="{B7352677-4DF0-4B53-B657-4A98A2487AD3}"/>
            </a:ext>
          </a:extLst>
        </xdr:cNvPr>
        <xdr:cNvCxnSpPr/>
      </xdr:nvCxnSpPr>
      <xdr:spPr>
        <a:xfrm flipV="1">
          <a:off x="800100" y="35882580"/>
          <a:ext cx="55626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205740</xdr:colOff>
      <xdr:row>177</xdr:row>
      <xdr:rowOff>15241</xdr:rowOff>
    </xdr:from>
    <xdr:to>
      <xdr:col>2</xdr:col>
      <xdr:colOff>160020</xdr:colOff>
      <xdr:row>196</xdr:row>
      <xdr:rowOff>45720</xdr:rowOff>
    </xdr:to>
    <xdr:cxnSp macro="">
      <xdr:nvCxnSpPr>
        <xdr:cNvPr id="205" name="Přímá spojnice 204">
          <a:extLst>
            <a:ext uri="{FF2B5EF4-FFF2-40B4-BE49-F238E27FC236}">
              <a16:creationId xmlns:a16="http://schemas.microsoft.com/office/drawing/2014/main" id="{726AEEF6-DF2F-4F15-885E-83C8C175A6EC}"/>
            </a:ext>
          </a:extLst>
        </xdr:cNvPr>
        <xdr:cNvCxnSpPr/>
      </xdr:nvCxnSpPr>
      <xdr:spPr>
        <a:xfrm flipV="1">
          <a:off x="815340" y="32385001"/>
          <a:ext cx="563880" cy="3505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175259</xdr:colOff>
      <xdr:row>186</xdr:row>
      <xdr:rowOff>38099</xdr:rowOff>
    </xdr:from>
    <xdr:to>
      <xdr:col>2</xdr:col>
      <xdr:colOff>480059</xdr:colOff>
      <xdr:row>191</xdr:row>
      <xdr:rowOff>38099</xdr:rowOff>
    </xdr:to>
    <xdr:sp macro="" textlink="">
      <xdr:nvSpPr>
        <xdr:cNvPr id="206" name="Oblouk 205">
          <a:extLst>
            <a:ext uri="{FF2B5EF4-FFF2-40B4-BE49-F238E27FC236}">
              <a16:creationId xmlns:a16="http://schemas.microsoft.com/office/drawing/2014/main" id="{5A484A58-7621-4DB2-A31D-897B886138B7}"/>
            </a:ext>
          </a:extLst>
        </xdr:cNvPr>
        <xdr:cNvSpPr/>
      </xdr:nvSpPr>
      <xdr:spPr>
        <a:xfrm rot="8472508">
          <a:off x="784859" y="34053779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266700</xdr:colOff>
      <xdr:row>190</xdr:row>
      <xdr:rowOff>38101</xdr:rowOff>
    </xdr:from>
    <xdr:to>
      <xdr:col>1</xdr:col>
      <xdr:colOff>373380</xdr:colOff>
      <xdr:row>190</xdr:row>
      <xdr:rowOff>137161</xdr:rowOff>
    </xdr:to>
    <xdr:cxnSp macro="">
      <xdr:nvCxnSpPr>
        <xdr:cNvPr id="207" name="Přímá spojnice se šipkou 206">
          <a:extLst>
            <a:ext uri="{FF2B5EF4-FFF2-40B4-BE49-F238E27FC236}">
              <a16:creationId xmlns:a16="http://schemas.microsoft.com/office/drawing/2014/main" id="{FB50E459-84DF-4FDD-BE36-3AC3C1EA17FB}"/>
            </a:ext>
          </a:extLst>
        </xdr:cNvPr>
        <xdr:cNvCxnSpPr/>
      </xdr:nvCxnSpPr>
      <xdr:spPr>
        <a:xfrm>
          <a:off x="876300" y="34785301"/>
          <a:ext cx="106680" cy="99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</xdr:colOff>
      <xdr:row>190</xdr:row>
      <xdr:rowOff>120135</xdr:rowOff>
    </xdr:from>
    <xdr:to>
      <xdr:col>2</xdr:col>
      <xdr:colOff>309290</xdr:colOff>
      <xdr:row>191</xdr:row>
      <xdr:rowOff>22861</xdr:rowOff>
    </xdr:to>
    <xdr:cxnSp macro="">
      <xdr:nvCxnSpPr>
        <xdr:cNvPr id="208" name="Přímá spojnice se šipkou 207">
          <a:extLst>
            <a:ext uri="{FF2B5EF4-FFF2-40B4-BE49-F238E27FC236}">
              <a16:creationId xmlns:a16="http://schemas.microsoft.com/office/drawing/2014/main" id="{BBE8929A-870B-40FB-B959-4C0454BDC6D3}"/>
            </a:ext>
          </a:extLst>
        </xdr:cNvPr>
        <xdr:cNvCxnSpPr>
          <a:stCxn id="206" idx="0"/>
        </xdr:cNvCxnSpPr>
      </xdr:nvCxnSpPr>
      <xdr:spPr>
        <a:xfrm flipH="1">
          <a:off x="1379220" y="34867335"/>
          <a:ext cx="149270" cy="856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320040</xdr:colOff>
      <xdr:row>127</xdr:row>
      <xdr:rowOff>68580</xdr:rowOff>
    </xdr:from>
    <xdr:ext cx="358140" cy="182880"/>
    <xdr:sp macro="" textlink="">
      <xdr:nvSpPr>
        <xdr:cNvPr id="221" name="TextovéPole 220">
          <a:extLst>
            <a:ext uri="{FF2B5EF4-FFF2-40B4-BE49-F238E27FC236}">
              <a16:creationId xmlns:a16="http://schemas.microsoft.com/office/drawing/2014/main" id="{FC3B3CA9-28BF-469F-8BC5-96E15E04E1ED}"/>
            </a:ext>
          </a:extLst>
        </xdr:cNvPr>
        <xdr:cNvSpPr txBox="1"/>
      </xdr:nvSpPr>
      <xdr:spPr>
        <a:xfrm>
          <a:off x="1539240" y="23294340"/>
          <a:ext cx="3581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5mm</a:t>
          </a:r>
        </a:p>
      </xdr:txBody>
    </xdr:sp>
    <xdr:clientData/>
  </xdr:oneCellAnchor>
  <xdr:oneCellAnchor>
    <xdr:from>
      <xdr:col>2</xdr:col>
      <xdr:colOff>495300</xdr:colOff>
      <xdr:row>129</xdr:row>
      <xdr:rowOff>91440</xdr:rowOff>
    </xdr:from>
    <xdr:ext cx="1051560" cy="152400"/>
    <xdr:sp macro="" textlink="">
      <xdr:nvSpPr>
        <xdr:cNvPr id="222" name="TextovéPole 221">
          <a:extLst>
            <a:ext uri="{FF2B5EF4-FFF2-40B4-BE49-F238E27FC236}">
              <a16:creationId xmlns:a16="http://schemas.microsoft.com/office/drawing/2014/main" id="{6A821CCB-65A8-4FCC-9A1E-074812C6AA0B}"/>
            </a:ext>
          </a:extLst>
        </xdr:cNvPr>
        <xdr:cNvSpPr txBox="1"/>
      </xdr:nvSpPr>
      <xdr:spPr>
        <a:xfrm>
          <a:off x="1714500" y="23682960"/>
          <a:ext cx="105156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tg22,5°=0,414214</a:t>
          </a:r>
          <a:endParaRPr lang="cs-CZ">
            <a:effectLst/>
          </a:endParaRPr>
        </a:p>
      </xdr:txBody>
    </xdr:sp>
    <xdr:clientData/>
  </xdr:oneCellAnchor>
  <xdr:oneCellAnchor>
    <xdr:from>
      <xdr:col>9</xdr:col>
      <xdr:colOff>137160</xdr:colOff>
      <xdr:row>115</xdr:row>
      <xdr:rowOff>83820</xdr:rowOff>
    </xdr:from>
    <xdr:ext cx="922020" cy="167640"/>
    <xdr:sp macro="" textlink="">
      <xdr:nvSpPr>
        <xdr:cNvPr id="223" name="TextovéPole 222">
          <a:extLst>
            <a:ext uri="{FF2B5EF4-FFF2-40B4-BE49-F238E27FC236}">
              <a16:creationId xmlns:a16="http://schemas.microsoft.com/office/drawing/2014/main" id="{0152B9D9-97B3-4C84-B6C1-A73CD26A8B61}"/>
            </a:ext>
          </a:extLst>
        </xdr:cNvPr>
        <xdr:cNvSpPr txBox="1"/>
      </xdr:nvSpPr>
      <xdr:spPr>
        <a:xfrm>
          <a:off x="5623560" y="21115020"/>
          <a:ext cx="92202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(0°=0mm)12=0</a:t>
          </a:r>
          <a:endParaRPr lang="cs-CZ">
            <a:effectLst/>
          </a:endParaRPr>
        </a:p>
      </xdr:txBody>
    </xdr:sp>
    <xdr:clientData/>
  </xdr:oneCellAnchor>
  <xdr:oneCellAnchor>
    <xdr:from>
      <xdr:col>9</xdr:col>
      <xdr:colOff>243840</xdr:colOff>
      <xdr:row>124</xdr:row>
      <xdr:rowOff>68580</xdr:rowOff>
    </xdr:from>
    <xdr:ext cx="548640" cy="160020"/>
    <xdr:sp macro="" textlink="">
      <xdr:nvSpPr>
        <xdr:cNvPr id="224" name="TextovéPole 223">
          <a:extLst>
            <a:ext uri="{FF2B5EF4-FFF2-40B4-BE49-F238E27FC236}">
              <a16:creationId xmlns:a16="http://schemas.microsoft.com/office/drawing/2014/main" id="{E00923DF-7FCC-41EB-AA2C-FAD495A1F8A0}"/>
            </a:ext>
          </a:extLst>
        </xdr:cNvPr>
        <xdr:cNvSpPr txBox="1"/>
      </xdr:nvSpPr>
      <xdr:spPr>
        <a:xfrm>
          <a:off x="5730240" y="22745700"/>
          <a:ext cx="54864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(0°)17=0</a:t>
          </a:r>
          <a:endParaRPr lang="cs-CZ">
            <a:effectLst/>
          </a:endParaRPr>
        </a:p>
      </xdr:txBody>
    </xdr:sp>
    <xdr:clientData/>
  </xdr:oneCellAnchor>
  <xdr:oneCellAnchor>
    <xdr:from>
      <xdr:col>2</xdr:col>
      <xdr:colOff>182880</xdr:colOff>
      <xdr:row>123</xdr:row>
      <xdr:rowOff>38100</xdr:rowOff>
    </xdr:from>
    <xdr:ext cx="922020" cy="167640"/>
    <xdr:sp macro="" textlink="">
      <xdr:nvSpPr>
        <xdr:cNvPr id="225" name="TextovéPole 224">
          <a:extLst>
            <a:ext uri="{FF2B5EF4-FFF2-40B4-BE49-F238E27FC236}">
              <a16:creationId xmlns:a16="http://schemas.microsoft.com/office/drawing/2014/main" id="{959994D0-CE4B-4A38-B942-E3EF03AB2A95}"/>
            </a:ext>
          </a:extLst>
        </xdr:cNvPr>
        <xdr:cNvSpPr txBox="1"/>
      </xdr:nvSpPr>
      <xdr:spPr>
        <a:xfrm>
          <a:off x="1402080" y="22532340"/>
          <a:ext cx="92202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(0°=0mm)16=0</a:t>
          </a:r>
          <a:endParaRPr lang="cs-CZ">
            <a:effectLst/>
          </a:endParaRPr>
        </a:p>
      </xdr:txBody>
    </xdr:sp>
    <xdr:clientData/>
  </xdr:oneCellAnchor>
  <xdr:oneCellAnchor>
    <xdr:from>
      <xdr:col>2</xdr:col>
      <xdr:colOff>350520</xdr:colOff>
      <xdr:row>196</xdr:row>
      <xdr:rowOff>137160</xdr:rowOff>
    </xdr:from>
    <xdr:ext cx="358140" cy="182880"/>
    <xdr:sp macro="" textlink="">
      <xdr:nvSpPr>
        <xdr:cNvPr id="231" name="TextovéPole 230">
          <a:extLst>
            <a:ext uri="{FF2B5EF4-FFF2-40B4-BE49-F238E27FC236}">
              <a16:creationId xmlns:a16="http://schemas.microsoft.com/office/drawing/2014/main" id="{5D91A1A5-2D17-44A1-A094-7622A9138F71}"/>
            </a:ext>
          </a:extLst>
        </xdr:cNvPr>
        <xdr:cNvSpPr txBox="1"/>
      </xdr:nvSpPr>
      <xdr:spPr>
        <a:xfrm>
          <a:off x="1569720" y="35981640"/>
          <a:ext cx="358140" cy="182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5mm</a:t>
          </a:r>
        </a:p>
      </xdr:txBody>
    </xdr:sp>
    <xdr:clientData/>
  </xdr:oneCellAnchor>
  <xdr:oneCellAnchor>
    <xdr:from>
      <xdr:col>2</xdr:col>
      <xdr:colOff>533400</xdr:colOff>
      <xdr:row>198</xdr:row>
      <xdr:rowOff>60960</xdr:rowOff>
    </xdr:from>
    <xdr:ext cx="1051560" cy="152400"/>
    <xdr:sp macro="" textlink="">
      <xdr:nvSpPr>
        <xdr:cNvPr id="232" name="TextovéPole 231">
          <a:extLst>
            <a:ext uri="{FF2B5EF4-FFF2-40B4-BE49-F238E27FC236}">
              <a16:creationId xmlns:a16="http://schemas.microsoft.com/office/drawing/2014/main" id="{D375E56C-080B-4B56-9F73-C4712F1CB789}"/>
            </a:ext>
          </a:extLst>
        </xdr:cNvPr>
        <xdr:cNvSpPr txBox="1"/>
      </xdr:nvSpPr>
      <xdr:spPr>
        <a:xfrm>
          <a:off x="1752600" y="36271200"/>
          <a:ext cx="105156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tg22,5°=0,414214</a:t>
          </a:r>
          <a:endParaRPr lang="cs-CZ">
            <a:effectLst/>
          </a:endParaRPr>
        </a:p>
      </xdr:txBody>
    </xdr:sp>
    <xdr:clientData/>
  </xdr:oneCellAnchor>
  <xdr:oneCellAnchor>
    <xdr:from>
      <xdr:col>9</xdr:col>
      <xdr:colOff>198120</xdr:colOff>
      <xdr:row>194</xdr:row>
      <xdr:rowOff>15240</xdr:rowOff>
    </xdr:from>
    <xdr:ext cx="548640" cy="160020"/>
    <xdr:sp macro="" textlink="">
      <xdr:nvSpPr>
        <xdr:cNvPr id="234" name="TextovéPole 233">
          <a:extLst>
            <a:ext uri="{FF2B5EF4-FFF2-40B4-BE49-F238E27FC236}">
              <a16:creationId xmlns:a16="http://schemas.microsoft.com/office/drawing/2014/main" id="{9846A626-7953-4061-AA6C-775EBCECFB3C}"/>
            </a:ext>
          </a:extLst>
        </xdr:cNvPr>
        <xdr:cNvSpPr txBox="1"/>
      </xdr:nvSpPr>
      <xdr:spPr>
        <a:xfrm>
          <a:off x="5684520" y="35493960"/>
          <a:ext cx="54864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(0°)17=0</a:t>
          </a:r>
          <a:endParaRPr lang="cs-CZ">
            <a:effectLst/>
          </a:endParaRPr>
        </a:p>
      </xdr:txBody>
    </xdr:sp>
    <xdr:clientData/>
  </xdr:oneCellAnchor>
  <xdr:oneCellAnchor>
    <xdr:from>
      <xdr:col>2</xdr:col>
      <xdr:colOff>205740</xdr:colOff>
      <xdr:row>193</xdr:row>
      <xdr:rowOff>76200</xdr:rowOff>
    </xdr:from>
    <xdr:ext cx="922020" cy="167640"/>
    <xdr:sp macro="" textlink="">
      <xdr:nvSpPr>
        <xdr:cNvPr id="235" name="TextovéPole 234">
          <a:extLst>
            <a:ext uri="{FF2B5EF4-FFF2-40B4-BE49-F238E27FC236}">
              <a16:creationId xmlns:a16="http://schemas.microsoft.com/office/drawing/2014/main" id="{2EED1D34-1925-44F4-BB98-1724025704E2}"/>
            </a:ext>
          </a:extLst>
        </xdr:cNvPr>
        <xdr:cNvSpPr txBox="1"/>
      </xdr:nvSpPr>
      <xdr:spPr>
        <a:xfrm>
          <a:off x="1424940" y="35372040"/>
          <a:ext cx="92202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(0°=0mm)16=0</a:t>
          </a:r>
          <a:endParaRPr lang="cs-CZ">
            <a:effectLst/>
          </a:endParaRPr>
        </a:p>
      </xdr:txBody>
    </xdr:sp>
    <xdr:clientData/>
  </xdr:oneCellAnchor>
  <xdr:twoCellAnchor>
    <xdr:from>
      <xdr:col>2</xdr:col>
      <xdr:colOff>205740</xdr:colOff>
      <xdr:row>126</xdr:row>
      <xdr:rowOff>160020</xdr:rowOff>
    </xdr:from>
    <xdr:to>
      <xdr:col>2</xdr:col>
      <xdr:colOff>213360</xdr:colOff>
      <xdr:row>128</xdr:row>
      <xdr:rowOff>99060</xdr:rowOff>
    </xdr:to>
    <xdr:cxnSp macro="">
      <xdr:nvCxnSpPr>
        <xdr:cNvPr id="236" name="Přímá spojnice 235">
          <a:extLst>
            <a:ext uri="{FF2B5EF4-FFF2-40B4-BE49-F238E27FC236}">
              <a16:creationId xmlns:a16="http://schemas.microsoft.com/office/drawing/2014/main" id="{2EBC9D46-E02D-4B70-8EB0-5ECD9B020D38}"/>
            </a:ext>
          </a:extLst>
        </xdr:cNvPr>
        <xdr:cNvCxnSpPr/>
      </xdr:nvCxnSpPr>
      <xdr:spPr>
        <a:xfrm flipH="1" flipV="1">
          <a:off x="1424940" y="23202900"/>
          <a:ext cx="7620" cy="304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220980</xdr:colOff>
      <xdr:row>196</xdr:row>
      <xdr:rowOff>15240</xdr:rowOff>
    </xdr:from>
    <xdr:to>
      <xdr:col>2</xdr:col>
      <xdr:colOff>228600</xdr:colOff>
      <xdr:row>198</xdr:row>
      <xdr:rowOff>15240</xdr:rowOff>
    </xdr:to>
    <xdr:cxnSp macro="">
      <xdr:nvCxnSpPr>
        <xdr:cNvPr id="241" name="Přímá spojnice 240">
          <a:extLst>
            <a:ext uri="{FF2B5EF4-FFF2-40B4-BE49-F238E27FC236}">
              <a16:creationId xmlns:a16="http://schemas.microsoft.com/office/drawing/2014/main" id="{255346DE-5930-4E87-A635-7C83E673DFA2}"/>
            </a:ext>
          </a:extLst>
        </xdr:cNvPr>
        <xdr:cNvCxnSpPr/>
      </xdr:nvCxnSpPr>
      <xdr:spPr>
        <a:xfrm flipH="1" flipV="1">
          <a:off x="1440180" y="35859720"/>
          <a:ext cx="7620" cy="365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124</xdr:row>
      <xdr:rowOff>167640</xdr:rowOff>
    </xdr:from>
    <xdr:to>
      <xdr:col>3</xdr:col>
      <xdr:colOff>38100</xdr:colOff>
      <xdr:row>129</xdr:row>
      <xdr:rowOff>167640</xdr:rowOff>
    </xdr:to>
    <xdr:sp macro="" textlink="">
      <xdr:nvSpPr>
        <xdr:cNvPr id="245" name="Oblouk 244">
          <a:extLst>
            <a:ext uri="{FF2B5EF4-FFF2-40B4-BE49-F238E27FC236}">
              <a16:creationId xmlns:a16="http://schemas.microsoft.com/office/drawing/2014/main" id="{3F704900-B056-4D67-B35E-D3C0AF3EEB13}"/>
            </a:ext>
          </a:extLst>
        </xdr:cNvPr>
        <xdr:cNvSpPr/>
      </xdr:nvSpPr>
      <xdr:spPr>
        <a:xfrm rot="9030342">
          <a:off x="952500" y="22844760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510540</xdr:colOff>
      <xdr:row>129</xdr:row>
      <xdr:rowOff>68580</xdr:rowOff>
    </xdr:from>
    <xdr:to>
      <xdr:col>1</xdr:col>
      <xdr:colOff>579120</xdr:colOff>
      <xdr:row>129</xdr:row>
      <xdr:rowOff>114300</xdr:rowOff>
    </xdr:to>
    <xdr:cxnSp macro="">
      <xdr:nvCxnSpPr>
        <xdr:cNvPr id="246" name="Přímá spojnice se šipkou 245">
          <a:extLst>
            <a:ext uri="{FF2B5EF4-FFF2-40B4-BE49-F238E27FC236}">
              <a16:creationId xmlns:a16="http://schemas.microsoft.com/office/drawing/2014/main" id="{5901D774-0418-4F09-8E9C-7202D519FC97}"/>
            </a:ext>
          </a:extLst>
        </xdr:cNvPr>
        <xdr:cNvCxnSpPr/>
      </xdr:nvCxnSpPr>
      <xdr:spPr>
        <a:xfrm>
          <a:off x="1120140" y="23660100"/>
          <a:ext cx="6858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129</xdr:row>
      <xdr:rowOff>160020</xdr:rowOff>
    </xdr:from>
    <xdr:to>
      <xdr:col>2</xdr:col>
      <xdr:colOff>228600</xdr:colOff>
      <xdr:row>129</xdr:row>
      <xdr:rowOff>167640</xdr:rowOff>
    </xdr:to>
    <xdr:cxnSp macro="">
      <xdr:nvCxnSpPr>
        <xdr:cNvPr id="247" name="Přímá spojnice se šipkou 246">
          <a:extLst>
            <a:ext uri="{FF2B5EF4-FFF2-40B4-BE49-F238E27FC236}">
              <a16:creationId xmlns:a16="http://schemas.microsoft.com/office/drawing/2014/main" id="{BC6E93B7-AEC0-467F-B521-5043ECBF6C27}"/>
            </a:ext>
          </a:extLst>
        </xdr:cNvPr>
        <xdr:cNvCxnSpPr/>
      </xdr:nvCxnSpPr>
      <xdr:spPr>
        <a:xfrm flipH="1">
          <a:off x="1348740" y="23751540"/>
          <a:ext cx="990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128</xdr:row>
      <xdr:rowOff>99060</xdr:rowOff>
    </xdr:from>
    <xdr:to>
      <xdr:col>2</xdr:col>
      <xdr:colOff>137160</xdr:colOff>
      <xdr:row>128</xdr:row>
      <xdr:rowOff>106680</xdr:rowOff>
    </xdr:to>
    <xdr:cxnSp macro="">
      <xdr:nvCxnSpPr>
        <xdr:cNvPr id="263" name="Přímá spojnice se šipkou 262">
          <a:extLst>
            <a:ext uri="{FF2B5EF4-FFF2-40B4-BE49-F238E27FC236}">
              <a16:creationId xmlns:a16="http://schemas.microsoft.com/office/drawing/2014/main" id="{9037C70C-4F18-4C11-BA9F-2636252797AD}"/>
            </a:ext>
          </a:extLst>
        </xdr:cNvPr>
        <xdr:cNvCxnSpPr/>
      </xdr:nvCxnSpPr>
      <xdr:spPr>
        <a:xfrm>
          <a:off x="1219200" y="2350770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205740</xdr:colOff>
      <xdr:row>128</xdr:row>
      <xdr:rowOff>99060</xdr:rowOff>
    </xdr:from>
    <xdr:to>
      <xdr:col>3</xdr:col>
      <xdr:colOff>38100</xdr:colOff>
      <xdr:row>128</xdr:row>
      <xdr:rowOff>99060</xdr:rowOff>
    </xdr:to>
    <xdr:cxnSp macro="">
      <xdr:nvCxnSpPr>
        <xdr:cNvPr id="264" name="Přímá spojnice se šipkou 263">
          <a:extLst>
            <a:ext uri="{FF2B5EF4-FFF2-40B4-BE49-F238E27FC236}">
              <a16:creationId xmlns:a16="http://schemas.microsoft.com/office/drawing/2014/main" id="{175F215C-23AE-43D5-BC22-A5171AA887E4}"/>
            </a:ext>
          </a:extLst>
        </xdr:cNvPr>
        <xdr:cNvCxnSpPr/>
      </xdr:nvCxnSpPr>
      <xdr:spPr>
        <a:xfrm flipH="1">
          <a:off x="1424940" y="2350770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197</xdr:row>
      <xdr:rowOff>152400</xdr:rowOff>
    </xdr:from>
    <xdr:to>
      <xdr:col>2</xdr:col>
      <xdr:colOff>167640</xdr:colOff>
      <xdr:row>197</xdr:row>
      <xdr:rowOff>160020</xdr:rowOff>
    </xdr:to>
    <xdr:cxnSp macro="">
      <xdr:nvCxnSpPr>
        <xdr:cNvPr id="265" name="Přímá spojnice se šipkou 264">
          <a:extLst>
            <a:ext uri="{FF2B5EF4-FFF2-40B4-BE49-F238E27FC236}">
              <a16:creationId xmlns:a16="http://schemas.microsoft.com/office/drawing/2014/main" id="{690F4CCA-14DF-4178-A9BC-154E7A0B08C7}"/>
            </a:ext>
          </a:extLst>
        </xdr:cNvPr>
        <xdr:cNvCxnSpPr/>
      </xdr:nvCxnSpPr>
      <xdr:spPr>
        <a:xfrm>
          <a:off x="1249680" y="3617976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197</xdr:row>
      <xdr:rowOff>152400</xdr:rowOff>
    </xdr:from>
    <xdr:to>
      <xdr:col>3</xdr:col>
      <xdr:colOff>68580</xdr:colOff>
      <xdr:row>197</xdr:row>
      <xdr:rowOff>152400</xdr:rowOff>
    </xdr:to>
    <xdr:cxnSp macro="">
      <xdr:nvCxnSpPr>
        <xdr:cNvPr id="266" name="Přímá spojnice se šipkou 265">
          <a:extLst>
            <a:ext uri="{FF2B5EF4-FFF2-40B4-BE49-F238E27FC236}">
              <a16:creationId xmlns:a16="http://schemas.microsoft.com/office/drawing/2014/main" id="{F1F2FBF2-464C-4FFE-AFA3-680149F30FF4}"/>
            </a:ext>
          </a:extLst>
        </xdr:cNvPr>
        <xdr:cNvCxnSpPr/>
      </xdr:nvCxnSpPr>
      <xdr:spPr>
        <a:xfrm flipH="1">
          <a:off x="1455420" y="36179760"/>
          <a:ext cx="441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128</xdr:row>
      <xdr:rowOff>99060</xdr:rowOff>
    </xdr:from>
    <xdr:to>
      <xdr:col>2</xdr:col>
      <xdr:colOff>259080</xdr:colOff>
      <xdr:row>128</xdr:row>
      <xdr:rowOff>106680</xdr:rowOff>
    </xdr:to>
    <xdr:cxnSp macro="">
      <xdr:nvCxnSpPr>
        <xdr:cNvPr id="268" name="Přímá spojnice 267">
          <a:extLst>
            <a:ext uri="{FF2B5EF4-FFF2-40B4-BE49-F238E27FC236}">
              <a16:creationId xmlns:a16="http://schemas.microsoft.com/office/drawing/2014/main" id="{7C10CFF7-2D2C-4DCF-95EB-8A1FD8714B5A}"/>
            </a:ext>
          </a:extLst>
        </xdr:cNvPr>
        <xdr:cNvCxnSpPr/>
      </xdr:nvCxnSpPr>
      <xdr:spPr>
        <a:xfrm flipH="1">
          <a:off x="1333500" y="23507700"/>
          <a:ext cx="14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144780</xdr:colOff>
      <xdr:row>197</xdr:row>
      <xdr:rowOff>152400</xdr:rowOff>
    </xdr:from>
    <xdr:to>
      <xdr:col>2</xdr:col>
      <xdr:colOff>289560</xdr:colOff>
      <xdr:row>197</xdr:row>
      <xdr:rowOff>160020</xdr:rowOff>
    </xdr:to>
    <xdr:cxnSp macro="">
      <xdr:nvCxnSpPr>
        <xdr:cNvPr id="276" name="Přímá spojnice 275">
          <a:extLst>
            <a:ext uri="{FF2B5EF4-FFF2-40B4-BE49-F238E27FC236}">
              <a16:creationId xmlns:a16="http://schemas.microsoft.com/office/drawing/2014/main" id="{7D673E2B-2417-425D-A318-CC89CF3F4135}"/>
            </a:ext>
          </a:extLst>
        </xdr:cNvPr>
        <xdr:cNvCxnSpPr/>
      </xdr:nvCxnSpPr>
      <xdr:spPr>
        <a:xfrm flipH="1" flipV="1">
          <a:off x="1363980" y="36179760"/>
          <a:ext cx="14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358139</xdr:colOff>
      <xdr:row>193</xdr:row>
      <xdr:rowOff>167640</xdr:rowOff>
    </xdr:from>
    <xdr:to>
      <xdr:col>3</xdr:col>
      <xdr:colOff>53339</xdr:colOff>
      <xdr:row>198</xdr:row>
      <xdr:rowOff>167640</xdr:rowOff>
    </xdr:to>
    <xdr:sp macro="" textlink="">
      <xdr:nvSpPr>
        <xdr:cNvPr id="280" name="Oblouk 279">
          <a:extLst>
            <a:ext uri="{FF2B5EF4-FFF2-40B4-BE49-F238E27FC236}">
              <a16:creationId xmlns:a16="http://schemas.microsoft.com/office/drawing/2014/main" id="{945F3E6C-091D-44B8-A251-B5E3C536FDF2}"/>
            </a:ext>
          </a:extLst>
        </xdr:cNvPr>
        <xdr:cNvSpPr/>
      </xdr:nvSpPr>
      <xdr:spPr>
        <a:xfrm rot="9030342">
          <a:off x="967739" y="35463480"/>
          <a:ext cx="914400" cy="914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525779</xdr:colOff>
      <xdr:row>198</xdr:row>
      <xdr:rowOff>68580</xdr:rowOff>
    </xdr:from>
    <xdr:to>
      <xdr:col>1</xdr:col>
      <xdr:colOff>594359</xdr:colOff>
      <xdr:row>198</xdr:row>
      <xdr:rowOff>114300</xdr:rowOff>
    </xdr:to>
    <xdr:cxnSp macro="">
      <xdr:nvCxnSpPr>
        <xdr:cNvPr id="281" name="Přímá spojnice se šipkou 280">
          <a:extLst>
            <a:ext uri="{FF2B5EF4-FFF2-40B4-BE49-F238E27FC236}">
              <a16:creationId xmlns:a16="http://schemas.microsoft.com/office/drawing/2014/main" id="{D472E90D-A96D-4175-9B3D-7B5442A2899C}"/>
            </a:ext>
          </a:extLst>
        </xdr:cNvPr>
        <xdr:cNvCxnSpPr/>
      </xdr:nvCxnSpPr>
      <xdr:spPr>
        <a:xfrm>
          <a:off x="1135379" y="36278820"/>
          <a:ext cx="6858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144779</xdr:colOff>
      <xdr:row>198</xdr:row>
      <xdr:rowOff>160020</xdr:rowOff>
    </xdr:from>
    <xdr:to>
      <xdr:col>2</xdr:col>
      <xdr:colOff>243839</xdr:colOff>
      <xdr:row>198</xdr:row>
      <xdr:rowOff>167640</xdr:rowOff>
    </xdr:to>
    <xdr:cxnSp macro="">
      <xdr:nvCxnSpPr>
        <xdr:cNvPr id="282" name="Přímá spojnice se šipkou 281">
          <a:extLst>
            <a:ext uri="{FF2B5EF4-FFF2-40B4-BE49-F238E27FC236}">
              <a16:creationId xmlns:a16="http://schemas.microsoft.com/office/drawing/2014/main" id="{23B29721-998F-4F60-A29C-77A662BEDA10}"/>
            </a:ext>
          </a:extLst>
        </xdr:cNvPr>
        <xdr:cNvCxnSpPr/>
      </xdr:nvCxnSpPr>
      <xdr:spPr>
        <a:xfrm flipH="1">
          <a:off x="1363979" y="36370260"/>
          <a:ext cx="990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571500</xdr:colOff>
      <xdr:row>112</xdr:row>
      <xdr:rowOff>76200</xdr:rowOff>
    </xdr:from>
    <xdr:ext cx="190500" cy="152400"/>
    <xdr:sp macro="" textlink="">
      <xdr:nvSpPr>
        <xdr:cNvPr id="283" name="TextovéPole 282">
          <a:extLst>
            <a:ext uri="{FF2B5EF4-FFF2-40B4-BE49-F238E27FC236}">
              <a16:creationId xmlns:a16="http://schemas.microsoft.com/office/drawing/2014/main" id="{17D95ACD-4242-46FA-A9FD-4FBA4AA776F8}"/>
            </a:ext>
          </a:extLst>
        </xdr:cNvPr>
        <xdr:cNvSpPr txBox="1"/>
      </xdr:nvSpPr>
      <xdr:spPr>
        <a:xfrm>
          <a:off x="1790700" y="205587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3</xdr:col>
      <xdr:colOff>114300</xdr:colOff>
      <xdr:row>113</xdr:row>
      <xdr:rowOff>45720</xdr:rowOff>
    </xdr:from>
    <xdr:ext cx="190500" cy="152400"/>
    <xdr:sp macro="" textlink="">
      <xdr:nvSpPr>
        <xdr:cNvPr id="284" name="TextovéPole 283">
          <a:extLst>
            <a:ext uri="{FF2B5EF4-FFF2-40B4-BE49-F238E27FC236}">
              <a16:creationId xmlns:a16="http://schemas.microsoft.com/office/drawing/2014/main" id="{2EF25D2F-2B11-41A2-8590-9D5FF477F9BF}"/>
            </a:ext>
          </a:extLst>
        </xdr:cNvPr>
        <xdr:cNvSpPr txBox="1"/>
      </xdr:nvSpPr>
      <xdr:spPr>
        <a:xfrm>
          <a:off x="1943100" y="207111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2</xdr:col>
      <xdr:colOff>350520</xdr:colOff>
      <xdr:row>114</xdr:row>
      <xdr:rowOff>15240</xdr:rowOff>
    </xdr:from>
    <xdr:ext cx="716280" cy="175260"/>
    <xdr:sp macro="" textlink="">
      <xdr:nvSpPr>
        <xdr:cNvPr id="285" name="TextovéPole 284">
          <a:extLst>
            <a:ext uri="{FF2B5EF4-FFF2-40B4-BE49-F238E27FC236}">
              <a16:creationId xmlns:a16="http://schemas.microsoft.com/office/drawing/2014/main" id="{2E72454A-07DB-4EA3-9ABE-2A363E5794BB}"/>
            </a:ext>
          </a:extLst>
        </xdr:cNvPr>
        <xdr:cNvSpPr txBox="1"/>
      </xdr:nvSpPr>
      <xdr:spPr>
        <a:xfrm>
          <a:off x="1569720" y="20863560"/>
          <a:ext cx="716280" cy="17526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3/13/14/15</a:t>
          </a:r>
        </a:p>
      </xdr:txBody>
    </xdr:sp>
    <xdr:clientData/>
  </xdr:oneCellAnchor>
  <xdr:oneCellAnchor>
    <xdr:from>
      <xdr:col>3</xdr:col>
      <xdr:colOff>419100</xdr:colOff>
      <xdr:row>114</xdr:row>
      <xdr:rowOff>167640</xdr:rowOff>
    </xdr:from>
    <xdr:ext cx="190500" cy="152400"/>
    <xdr:sp macro="" textlink="">
      <xdr:nvSpPr>
        <xdr:cNvPr id="286" name="TextovéPole 285">
          <a:extLst>
            <a:ext uri="{FF2B5EF4-FFF2-40B4-BE49-F238E27FC236}">
              <a16:creationId xmlns:a16="http://schemas.microsoft.com/office/drawing/2014/main" id="{3EC94571-41BA-4321-927D-B85B9D9A3A08}"/>
            </a:ext>
          </a:extLst>
        </xdr:cNvPr>
        <xdr:cNvSpPr txBox="1"/>
      </xdr:nvSpPr>
      <xdr:spPr>
        <a:xfrm>
          <a:off x="2247900" y="210159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3</xdr:col>
      <xdr:colOff>571500</xdr:colOff>
      <xdr:row>115</xdr:row>
      <xdr:rowOff>137160</xdr:rowOff>
    </xdr:from>
    <xdr:ext cx="190500" cy="152400"/>
    <xdr:sp macro="" textlink="">
      <xdr:nvSpPr>
        <xdr:cNvPr id="287" name="TextovéPole 286">
          <a:extLst>
            <a:ext uri="{FF2B5EF4-FFF2-40B4-BE49-F238E27FC236}">
              <a16:creationId xmlns:a16="http://schemas.microsoft.com/office/drawing/2014/main" id="{31F143AE-4F27-4799-A070-C461EC56BFAE}"/>
            </a:ext>
          </a:extLst>
        </xdr:cNvPr>
        <xdr:cNvSpPr txBox="1"/>
      </xdr:nvSpPr>
      <xdr:spPr>
        <a:xfrm>
          <a:off x="2400300" y="211683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4</xdr:col>
      <xdr:colOff>114300</xdr:colOff>
      <xdr:row>116</xdr:row>
      <xdr:rowOff>106680</xdr:rowOff>
    </xdr:from>
    <xdr:ext cx="190500" cy="152400"/>
    <xdr:sp macro="" textlink="">
      <xdr:nvSpPr>
        <xdr:cNvPr id="288" name="TextovéPole 287">
          <a:extLst>
            <a:ext uri="{FF2B5EF4-FFF2-40B4-BE49-F238E27FC236}">
              <a16:creationId xmlns:a16="http://schemas.microsoft.com/office/drawing/2014/main" id="{BF425891-ACA1-48F5-A46C-28E7DDABB263}"/>
            </a:ext>
          </a:extLst>
        </xdr:cNvPr>
        <xdr:cNvSpPr txBox="1"/>
      </xdr:nvSpPr>
      <xdr:spPr>
        <a:xfrm>
          <a:off x="2552700" y="213207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4</xdr:col>
      <xdr:colOff>266700</xdr:colOff>
      <xdr:row>117</xdr:row>
      <xdr:rowOff>76200</xdr:rowOff>
    </xdr:from>
    <xdr:ext cx="190500" cy="152400"/>
    <xdr:sp macro="" textlink="">
      <xdr:nvSpPr>
        <xdr:cNvPr id="289" name="TextovéPole 288">
          <a:extLst>
            <a:ext uri="{FF2B5EF4-FFF2-40B4-BE49-F238E27FC236}">
              <a16:creationId xmlns:a16="http://schemas.microsoft.com/office/drawing/2014/main" id="{D5458C3C-DF02-4261-A124-A0F0832D1690}"/>
            </a:ext>
          </a:extLst>
        </xdr:cNvPr>
        <xdr:cNvSpPr txBox="1"/>
      </xdr:nvSpPr>
      <xdr:spPr>
        <a:xfrm>
          <a:off x="2705100" y="214731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4</xdr:col>
      <xdr:colOff>419100</xdr:colOff>
      <xdr:row>118</xdr:row>
      <xdr:rowOff>45720</xdr:rowOff>
    </xdr:from>
    <xdr:ext cx="190500" cy="152400"/>
    <xdr:sp macro="" textlink="">
      <xdr:nvSpPr>
        <xdr:cNvPr id="290" name="TextovéPole 289">
          <a:extLst>
            <a:ext uri="{FF2B5EF4-FFF2-40B4-BE49-F238E27FC236}">
              <a16:creationId xmlns:a16="http://schemas.microsoft.com/office/drawing/2014/main" id="{EE52269C-E50F-4251-9322-A510A8751CEB}"/>
            </a:ext>
          </a:extLst>
        </xdr:cNvPr>
        <xdr:cNvSpPr txBox="1"/>
      </xdr:nvSpPr>
      <xdr:spPr>
        <a:xfrm>
          <a:off x="2857500" y="216255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4</xdr:col>
      <xdr:colOff>571500</xdr:colOff>
      <xdr:row>119</xdr:row>
      <xdr:rowOff>15240</xdr:rowOff>
    </xdr:from>
    <xdr:ext cx="190500" cy="152400"/>
    <xdr:sp macro="" textlink="">
      <xdr:nvSpPr>
        <xdr:cNvPr id="291" name="TextovéPole 290">
          <a:extLst>
            <a:ext uri="{FF2B5EF4-FFF2-40B4-BE49-F238E27FC236}">
              <a16:creationId xmlns:a16="http://schemas.microsoft.com/office/drawing/2014/main" id="{643812F2-5883-4B4F-9D70-08DDDADFD475}"/>
            </a:ext>
          </a:extLst>
        </xdr:cNvPr>
        <xdr:cNvSpPr txBox="1"/>
      </xdr:nvSpPr>
      <xdr:spPr>
        <a:xfrm>
          <a:off x="3009900" y="217779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5</xdr:col>
      <xdr:colOff>114300</xdr:colOff>
      <xdr:row>119</xdr:row>
      <xdr:rowOff>167640</xdr:rowOff>
    </xdr:from>
    <xdr:ext cx="190500" cy="152400"/>
    <xdr:sp macro="" textlink="">
      <xdr:nvSpPr>
        <xdr:cNvPr id="292" name="TextovéPole 291">
          <a:extLst>
            <a:ext uri="{FF2B5EF4-FFF2-40B4-BE49-F238E27FC236}">
              <a16:creationId xmlns:a16="http://schemas.microsoft.com/office/drawing/2014/main" id="{C74C8612-BB34-496E-BC50-FF7D13FB6D78}"/>
            </a:ext>
          </a:extLst>
        </xdr:cNvPr>
        <xdr:cNvSpPr txBox="1"/>
      </xdr:nvSpPr>
      <xdr:spPr>
        <a:xfrm>
          <a:off x="3162300" y="219303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5</xdr:col>
      <xdr:colOff>266700</xdr:colOff>
      <xdr:row>120</xdr:row>
      <xdr:rowOff>137160</xdr:rowOff>
    </xdr:from>
    <xdr:ext cx="190500" cy="152400"/>
    <xdr:sp macro="" textlink="">
      <xdr:nvSpPr>
        <xdr:cNvPr id="293" name="TextovéPole 292">
          <a:extLst>
            <a:ext uri="{FF2B5EF4-FFF2-40B4-BE49-F238E27FC236}">
              <a16:creationId xmlns:a16="http://schemas.microsoft.com/office/drawing/2014/main" id="{60D615DC-C955-42F9-BBB1-31C4E43071EA}"/>
            </a:ext>
          </a:extLst>
        </xdr:cNvPr>
        <xdr:cNvSpPr txBox="1"/>
      </xdr:nvSpPr>
      <xdr:spPr>
        <a:xfrm>
          <a:off x="3314700" y="220827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endParaRPr lang="cs-CZ">
            <a:effectLst/>
          </a:endParaRPr>
        </a:p>
      </xdr:txBody>
    </xdr:sp>
    <xdr:clientData/>
  </xdr:oneCellAnchor>
  <xdr:oneCellAnchor>
    <xdr:from>
      <xdr:col>4</xdr:col>
      <xdr:colOff>175260</xdr:colOff>
      <xdr:row>115</xdr:row>
      <xdr:rowOff>137160</xdr:rowOff>
    </xdr:from>
    <xdr:ext cx="1592580" cy="160020"/>
    <xdr:sp macro="" textlink="">
      <xdr:nvSpPr>
        <xdr:cNvPr id="294" name="TextovéPole 293">
          <a:extLst>
            <a:ext uri="{FF2B5EF4-FFF2-40B4-BE49-F238E27FC236}">
              <a16:creationId xmlns:a16="http://schemas.microsoft.com/office/drawing/2014/main" id="{5EEF496A-0F6E-497D-8E87-4E6BDDC58210}"/>
            </a:ext>
          </a:extLst>
        </xdr:cNvPr>
        <xdr:cNvSpPr txBox="1"/>
      </xdr:nvSpPr>
      <xdr:spPr>
        <a:xfrm>
          <a:off x="2613660" y="21168360"/>
          <a:ext cx="159258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5,33578+((R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0,05766)</a:t>
          </a:r>
        </a:p>
      </xdr:txBody>
    </xdr:sp>
    <xdr:clientData/>
  </xdr:oneCellAnchor>
  <xdr:oneCellAnchor>
    <xdr:from>
      <xdr:col>4</xdr:col>
      <xdr:colOff>327660</xdr:colOff>
      <xdr:row>116</xdr:row>
      <xdr:rowOff>106680</xdr:rowOff>
    </xdr:from>
    <xdr:ext cx="1531620" cy="152400"/>
    <xdr:sp macro="" textlink="">
      <xdr:nvSpPr>
        <xdr:cNvPr id="295" name="TextovéPole 294">
          <a:extLst>
            <a:ext uri="{FF2B5EF4-FFF2-40B4-BE49-F238E27FC236}">
              <a16:creationId xmlns:a16="http://schemas.microsoft.com/office/drawing/2014/main" id="{23881D86-8D3F-4AEF-B914-F3C689980A02}"/>
            </a:ext>
          </a:extLst>
        </xdr:cNvPr>
        <xdr:cNvSpPr txBox="1"/>
      </xdr:nvSpPr>
      <xdr:spPr>
        <a:xfrm>
          <a:off x="2766060" y="21320760"/>
          <a:ext cx="153162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4,98871+((R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0,05391)</a:t>
          </a:r>
        </a:p>
      </xdr:txBody>
    </xdr:sp>
    <xdr:clientData/>
  </xdr:oneCellAnchor>
  <xdr:oneCellAnchor>
    <xdr:from>
      <xdr:col>4</xdr:col>
      <xdr:colOff>480060</xdr:colOff>
      <xdr:row>117</xdr:row>
      <xdr:rowOff>76200</xdr:rowOff>
    </xdr:from>
    <xdr:ext cx="1676400" cy="167640"/>
    <xdr:sp macro="" textlink="">
      <xdr:nvSpPr>
        <xdr:cNvPr id="296" name="TextovéPole 295">
          <a:extLst>
            <a:ext uri="{FF2B5EF4-FFF2-40B4-BE49-F238E27FC236}">
              <a16:creationId xmlns:a16="http://schemas.microsoft.com/office/drawing/2014/main" id="{4605E0FE-5A09-46E4-BC93-D0AEE2E8C886}"/>
            </a:ext>
          </a:extLst>
        </xdr:cNvPr>
        <xdr:cNvSpPr txBox="1"/>
      </xdr:nvSpPr>
      <xdr:spPr>
        <a:xfrm>
          <a:off x="2918460" y="21473160"/>
          <a:ext cx="16764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352,02257+((R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0,08269)</a:t>
          </a:r>
        </a:p>
      </xdr:txBody>
    </xdr:sp>
    <xdr:clientData/>
  </xdr:oneCellAnchor>
  <xdr:oneCellAnchor>
    <xdr:from>
      <xdr:col>5</xdr:col>
      <xdr:colOff>22860</xdr:colOff>
      <xdr:row>118</xdr:row>
      <xdr:rowOff>45720</xdr:rowOff>
    </xdr:from>
    <xdr:ext cx="1600200" cy="152400"/>
    <xdr:sp macro="" textlink="">
      <xdr:nvSpPr>
        <xdr:cNvPr id="297" name="TextovéPole 296">
          <a:extLst>
            <a:ext uri="{FF2B5EF4-FFF2-40B4-BE49-F238E27FC236}">
              <a16:creationId xmlns:a16="http://schemas.microsoft.com/office/drawing/2014/main" id="{072ABCDB-D820-44B7-864D-9D6C91FB803C}"/>
            </a:ext>
          </a:extLst>
        </xdr:cNvPr>
        <xdr:cNvSpPr txBox="1"/>
      </xdr:nvSpPr>
      <xdr:spPr>
        <a:xfrm>
          <a:off x="3070860" y="21625560"/>
          <a:ext cx="16002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23,69383+((R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0,00566)</a:t>
          </a:r>
        </a:p>
      </xdr:txBody>
    </xdr:sp>
    <xdr:clientData/>
  </xdr:oneCellAnchor>
  <xdr:oneCellAnchor>
    <xdr:from>
      <xdr:col>5</xdr:col>
      <xdr:colOff>175260</xdr:colOff>
      <xdr:row>119</xdr:row>
      <xdr:rowOff>15240</xdr:rowOff>
    </xdr:from>
    <xdr:ext cx="1531620" cy="160020"/>
    <xdr:sp macro="" textlink="">
      <xdr:nvSpPr>
        <xdr:cNvPr id="298" name="TextovéPole 297">
          <a:extLst>
            <a:ext uri="{FF2B5EF4-FFF2-40B4-BE49-F238E27FC236}">
              <a16:creationId xmlns:a16="http://schemas.microsoft.com/office/drawing/2014/main" id="{6E61A7F8-3777-4786-B382-8E2E3B61ECAF}"/>
            </a:ext>
          </a:extLst>
        </xdr:cNvPr>
        <xdr:cNvSpPr txBox="1"/>
      </xdr:nvSpPr>
      <xdr:spPr>
        <a:xfrm>
          <a:off x="3223260" y="21777960"/>
          <a:ext cx="153162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4,98871+((R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0,06341)</a:t>
          </a:r>
        </a:p>
      </xdr:txBody>
    </xdr:sp>
    <xdr:clientData/>
  </xdr:oneCellAnchor>
  <xdr:oneCellAnchor>
    <xdr:from>
      <xdr:col>5</xdr:col>
      <xdr:colOff>327660</xdr:colOff>
      <xdr:row>119</xdr:row>
      <xdr:rowOff>167640</xdr:rowOff>
    </xdr:from>
    <xdr:ext cx="1539240" cy="152400"/>
    <xdr:sp macro="" textlink="">
      <xdr:nvSpPr>
        <xdr:cNvPr id="299" name="TextovéPole 298">
          <a:extLst>
            <a:ext uri="{FF2B5EF4-FFF2-40B4-BE49-F238E27FC236}">
              <a16:creationId xmlns:a16="http://schemas.microsoft.com/office/drawing/2014/main" id="{9A2F5F55-C8ED-48C8-BE75-2638117FBE6C}"/>
            </a:ext>
          </a:extLst>
        </xdr:cNvPr>
        <xdr:cNvSpPr txBox="1"/>
      </xdr:nvSpPr>
      <xdr:spPr>
        <a:xfrm>
          <a:off x="3375660" y="21930360"/>
          <a:ext cx="153924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4,66422+((R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0,05929)</a:t>
          </a:r>
        </a:p>
      </xdr:txBody>
    </xdr:sp>
    <xdr:clientData/>
  </xdr:oneCellAnchor>
  <xdr:oneCellAnchor>
    <xdr:from>
      <xdr:col>5</xdr:col>
      <xdr:colOff>480060</xdr:colOff>
      <xdr:row>120</xdr:row>
      <xdr:rowOff>137160</xdr:rowOff>
    </xdr:from>
    <xdr:ext cx="1676400" cy="152400"/>
    <xdr:sp macro="" textlink="">
      <xdr:nvSpPr>
        <xdr:cNvPr id="300" name="TextovéPole 299">
          <a:extLst>
            <a:ext uri="{FF2B5EF4-FFF2-40B4-BE49-F238E27FC236}">
              <a16:creationId xmlns:a16="http://schemas.microsoft.com/office/drawing/2014/main" id="{E9EC393E-CB00-49F3-AF82-FEEB60F4C54E}"/>
            </a:ext>
          </a:extLst>
        </xdr:cNvPr>
        <xdr:cNvSpPr txBox="1"/>
      </xdr:nvSpPr>
      <xdr:spPr>
        <a:xfrm>
          <a:off x="3528060" y="22082760"/>
          <a:ext cx="16764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192,53043+((R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0,08482)</a:t>
          </a:r>
        </a:p>
      </xdr:txBody>
    </xdr:sp>
    <xdr:clientData/>
  </xdr:oneCellAnchor>
  <xdr:oneCellAnchor>
    <xdr:from>
      <xdr:col>3</xdr:col>
      <xdr:colOff>175260</xdr:colOff>
      <xdr:row>112</xdr:row>
      <xdr:rowOff>76200</xdr:rowOff>
    </xdr:from>
    <xdr:ext cx="1059180" cy="160019"/>
    <xdr:sp macro="" textlink="">
      <xdr:nvSpPr>
        <xdr:cNvPr id="301" name="TextovéPole 300">
          <a:extLst>
            <a:ext uri="{FF2B5EF4-FFF2-40B4-BE49-F238E27FC236}">
              <a16:creationId xmlns:a16="http://schemas.microsoft.com/office/drawing/2014/main" id="{48DD7EC6-502A-4583-9208-F85E7E6D4442}"/>
            </a:ext>
          </a:extLst>
        </xdr:cNvPr>
        <xdr:cNvSpPr txBox="1"/>
      </xdr:nvSpPr>
      <xdr:spPr>
        <a:xfrm>
          <a:off x="2004060" y="20558760"/>
          <a:ext cx="105918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5,0-(0,414214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R)</a:t>
          </a:r>
          <a:endParaRPr lang="cs-CZ">
            <a:effectLst/>
          </a:endParaRPr>
        </a:p>
        <a:p>
          <a:endParaRPr lang="cs-CZ" sz="1100"/>
        </a:p>
      </xdr:txBody>
    </xdr:sp>
    <xdr:clientData/>
  </xdr:oneCellAnchor>
  <xdr:oneCellAnchor>
    <xdr:from>
      <xdr:col>3</xdr:col>
      <xdr:colOff>327660</xdr:colOff>
      <xdr:row>113</xdr:row>
      <xdr:rowOff>45720</xdr:rowOff>
    </xdr:from>
    <xdr:ext cx="1295400" cy="167639"/>
    <xdr:sp macro="" textlink="">
      <xdr:nvSpPr>
        <xdr:cNvPr id="302" name="TextovéPole 301">
          <a:extLst>
            <a:ext uri="{FF2B5EF4-FFF2-40B4-BE49-F238E27FC236}">
              <a16:creationId xmlns:a16="http://schemas.microsoft.com/office/drawing/2014/main" id="{821D192C-BC38-4F9D-AD10-60628D6A380D}"/>
            </a:ext>
          </a:extLst>
        </xdr:cNvPr>
        <xdr:cNvSpPr txBox="1"/>
      </xdr:nvSpPr>
      <xdr:spPr>
        <a:xfrm>
          <a:off x="2156460" y="20711160"/>
          <a:ext cx="1295400" cy="167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352+((R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0,08284)</a:t>
          </a:r>
        </a:p>
      </xdr:txBody>
    </xdr:sp>
    <xdr:clientData/>
  </xdr:oneCellAnchor>
  <xdr:oneCellAnchor>
    <xdr:from>
      <xdr:col>3</xdr:col>
      <xdr:colOff>480060</xdr:colOff>
      <xdr:row>114</xdr:row>
      <xdr:rowOff>15240</xdr:rowOff>
    </xdr:from>
    <xdr:ext cx="1280160" cy="160019"/>
    <xdr:sp macro="" textlink="">
      <xdr:nvSpPr>
        <xdr:cNvPr id="303" name="TextovéPole 302">
          <a:extLst>
            <a:ext uri="{FF2B5EF4-FFF2-40B4-BE49-F238E27FC236}">
              <a16:creationId xmlns:a16="http://schemas.microsoft.com/office/drawing/2014/main" id="{4D1C247A-738D-4FD2-86F1-FB1BF420FC20}"/>
            </a:ext>
          </a:extLst>
        </xdr:cNvPr>
        <xdr:cNvSpPr txBox="1"/>
      </xdr:nvSpPr>
      <xdr:spPr>
        <a:xfrm>
          <a:off x="2308860" y="20863560"/>
          <a:ext cx="128016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5,0+((R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0,05858)</a:t>
          </a:r>
        </a:p>
      </xdr:txBody>
    </xdr:sp>
    <xdr:clientData/>
  </xdr:oneCellAnchor>
  <xdr:oneCellAnchor>
    <xdr:from>
      <xdr:col>4</xdr:col>
      <xdr:colOff>22860</xdr:colOff>
      <xdr:row>114</xdr:row>
      <xdr:rowOff>167641</xdr:rowOff>
    </xdr:from>
    <xdr:ext cx="1737360" cy="160019"/>
    <xdr:sp macro="" textlink="">
      <xdr:nvSpPr>
        <xdr:cNvPr id="304" name="TextovéPole 303">
          <a:extLst>
            <a:ext uri="{FF2B5EF4-FFF2-40B4-BE49-F238E27FC236}">
              <a16:creationId xmlns:a16="http://schemas.microsoft.com/office/drawing/2014/main" id="{3A6DAFC7-DBE7-4BCE-9154-D53F762042F0}"/>
            </a:ext>
          </a:extLst>
        </xdr:cNvPr>
        <xdr:cNvSpPr txBox="1"/>
      </xdr:nvSpPr>
      <xdr:spPr>
        <a:xfrm>
          <a:off x="2461260" y="21015961"/>
          <a:ext cx="173736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168,16505+((R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0,08088)</a:t>
          </a:r>
        </a:p>
        <a:p>
          <a:endParaRPr lang="cs-CZ" sz="1100"/>
        </a:p>
      </xdr:txBody>
    </xdr:sp>
    <xdr:clientData/>
  </xdr:oneCellAnchor>
  <xdr:oneCellAnchor>
    <xdr:from>
      <xdr:col>6</xdr:col>
      <xdr:colOff>22860</xdr:colOff>
      <xdr:row>121</xdr:row>
      <xdr:rowOff>106680</xdr:rowOff>
    </xdr:from>
    <xdr:ext cx="152400" cy="167640"/>
    <xdr:sp macro="" textlink="">
      <xdr:nvSpPr>
        <xdr:cNvPr id="305" name="TextovéPole 304">
          <a:extLst>
            <a:ext uri="{FF2B5EF4-FFF2-40B4-BE49-F238E27FC236}">
              <a16:creationId xmlns:a16="http://schemas.microsoft.com/office/drawing/2014/main" id="{5C3EC0BF-11AA-48D1-A965-D32A425DD85B}"/>
            </a:ext>
          </a:extLst>
        </xdr:cNvPr>
        <xdr:cNvSpPr txBox="1"/>
      </xdr:nvSpPr>
      <xdr:spPr>
        <a:xfrm>
          <a:off x="3680460" y="22235160"/>
          <a:ext cx="1524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0</a:t>
          </a:r>
        </a:p>
      </xdr:txBody>
    </xdr:sp>
    <xdr:clientData/>
  </xdr:oneCellAnchor>
  <xdr:oneCellAnchor>
    <xdr:from>
      <xdr:col>3</xdr:col>
      <xdr:colOff>114300</xdr:colOff>
      <xdr:row>180</xdr:row>
      <xdr:rowOff>99060</xdr:rowOff>
    </xdr:from>
    <xdr:ext cx="190500" cy="152400"/>
    <xdr:sp macro="" textlink="">
      <xdr:nvSpPr>
        <xdr:cNvPr id="306" name="TextovéPole 305">
          <a:extLst>
            <a:ext uri="{FF2B5EF4-FFF2-40B4-BE49-F238E27FC236}">
              <a16:creationId xmlns:a16="http://schemas.microsoft.com/office/drawing/2014/main" id="{07664A8C-9DD6-40C6-A1E5-C8830EB7A0B0}"/>
            </a:ext>
          </a:extLst>
        </xdr:cNvPr>
        <xdr:cNvSpPr txBox="1"/>
      </xdr:nvSpPr>
      <xdr:spPr>
        <a:xfrm>
          <a:off x="1943100" y="330174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</a:t>
          </a:r>
        </a:p>
      </xdr:txBody>
    </xdr:sp>
    <xdr:clientData/>
  </xdr:oneCellAnchor>
  <xdr:oneCellAnchor>
    <xdr:from>
      <xdr:col>3</xdr:col>
      <xdr:colOff>266700</xdr:colOff>
      <xdr:row>181</xdr:row>
      <xdr:rowOff>68580</xdr:rowOff>
    </xdr:from>
    <xdr:ext cx="190500" cy="152400"/>
    <xdr:sp macro="" textlink="">
      <xdr:nvSpPr>
        <xdr:cNvPr id="307" name="TextovéPole 306">
          <a:extLst>
            <a:ext uri="{FF2B5EF4-FFF2-40B4-BE49-F238E27FC236}">
              <a16:creationId xmlns:a16="http://schemas.microsoft.com/office/drawing/2014/main" id="{8061A39A-DB75-498E-84BB-24DB68F7DC35}"/>
            </a:ext>
          </a:extLst>
        </xdr:cNvPr>
        <xdr:cNvSpPr txBox="1"/>
      </xdr:nvSpPr>
      <xdr:spPr>
        <a:xfrm>
          <a:off x="2095500" y="331698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2</a:t>
          </a:r>
        </a:p>
      </xdr:txBody>
    </xdr:sp>
    <xdr:clientData/>
  </xdr:oneCellAnchor>
  <xdr:oneCellAnchor>
    <xdr:from>
      <xdr:col>3</xdr:col>
      <xdr:colOff>571500</xdr:colOff>
      <xdr:row>183</xdr:row>
      <xdr:rowOff>7620</xdr:rowOff>
    </xdr:from>
    <xdr:ext cx="190500" cy="152400"/>
    <xdr:sp macro="" textlink="">
      <xdr:nvSpPr>
        <xdr:cNvPr id="309" name="TextovéPole 308">
          <a:extLst>
            <a:ext uri="{FF2B5EF4-FFF2-40B4-BE49-F238E27FC236}">
              <a16:creationId xmlns:a16="http://schemas.microsoft.com/office/drawing/2014/main" id="{C9041DDF-3CC2-4AFA-AE3E-8EC96FA3FE9A}"/>
            </a:ext>
          </a:extLst>
        </xdr:cNvPr>
        <xdr:cNvSpPr txBox="1"/>
      </xdr:nvSpPr>
      <xdr:spPr>
        <a:xfrm>
          <a:off x="2400300" y="334746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4</a:t>
          </a:r>
        </a:p>
      </xdr:txBody>
    </xdr:sp>
    <xdr:clientData/>
  </xdr:oneCellAnchor>
  <xdr:oneCellAnchor>
    <xdr:from>
      <xdr:col>4</xdr:col>
      <xdr:colOff>114300</xdr:colOff>
      <xdr:row>183</xdr:row>
      <xdr:rowOff>160020</xdr:rowOff>
    </xdr:from>
    <xdr:ext cx="190500" cy="152400"/>
    <xdr:sp macro="" textlink="">
      <xdr:nvSpPr>
        <xdr:cNvPr id="310" name="TextovéPole 309">
          <a:extLst>
            <a:ext uri="{FF2B5EF4-FFF2-40B4-BE49-F238E27FC236}">
              <a16:creationId xmlns:a16="http://schemas.microsoft.com/office/drawing/2014/main" id="{DDD4CF4B-CDA6-4C7C-AFDF-32E98A19C926}"/>
            </a:ext>
          </a:extLst>
        </xdr:cNvPr>
        <xdr:cNvSpPr txBox="1"/>
      </xdr:nvSpPr>
      <xdr:spPr>
        <a:xfrm>
          <a:off x="2552700" y="336270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5</a:t>
          </a:r>
        </a:p>
      </xdr:txBody>
    </xdr:sp>
    <xdr:clientData/>
  </xdr:oneCellAnchor>
  <xdr:oneCellAnchor>
    <xdr:from>
      <xdr:col>4</xdr:col>
      <xdr:colOff>266700</xdr:colOff>
      <xdr:row>184</xdr:row>
      <xdr:rowOff>129540</xdr:rowOff>
    </xdr:from>
    <xdr:ext cx="190500" cy="152400"/>
    <xdr:sp macro="" textlink="">
      <xdr:nvSpPr>
        <xdr:cNvPr id="311" name="TextovéPole 310">
          <a:extLst>
            <a:ext uri="{FF2B5EF4-FFF2-40B4-BE49-F238E27FC236}">
              <a16:creationId xmlns:a16="http://schemas.microsoft.com/office/drawing/2014/main" id="{44A8F3DA-DB2C-4F03-A98A-FE18B47B968D}"/>
            </a:ext>
          </a:extLst>
        </xdr:cNvPr>
        <xdr:cNvSpPr txBox="1"/>
      </xdr:nvSpPr>
      <xdr:spPr>
        <a:xfrm>
          <a:off x="2705100" y="337794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6</a:t>
          </a:r>
        </a:p>
      </xdr:txBody>
    </xdr:sp>
    <xdr:clientData/>
  </xdr:oneCellAnchor>
  <xdr:oneCellAnchor>
    <xdr:from>
      <xdr:col>4</xdr:col>
      <xdr:colOff>419100</xdr:colOff>
      <xdr:row>185</xdr:row>
      <xdr:rowOff>99060</xdr:rowOff>
    </xdr:from>
    <xdr:ext cx="190500" cy="152400"/>
    <xdr:sp macro="" textlink="">
      <xdr:nvSpPr>
        <xdr:cNvPr id="312" name="TextovéPole 311">
          <a:extLst>
            <a:ext uri="{FF2B5EF4-FFF2-40B4-BE49-F238E27FC236}">
              <a16:creationId xmlns:a16="http://schemas.microsoft.com/office/drawing/2014/main" id="{D09BBA50-0E3A-4569-AE59-31B11028EE92}"/>
            </a:ext>
          </a:extLst>
        </xdr:cNvPr>
        <xdr:cNvSpPr txBox="1"/>
      </xdr:nvSpPr>
      <xdr:spPr>
        <a:xfrm>
          <a:off x="2857500" y="339318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7</a:t>
          </a:r>
        </a:p>
      </xdr:txBody>
    </xdr:sp>
    <xdr:clientData/>
  </xdr:oneCellAnchor>
  <xdr:oneCellAnchor>
    <xdr:from>
      <xdr:col>4</xdr:col>
      <xdr:colOff>571500</xdr:colOff>
      <xdr:row>186</xdr:row>
      <xdr:rowOff>68580</xdr:rowOff>
    </xdr:from>
    <xdr:ext cx="190500" cy="152400"/>
    <xdr:sp macro="" textlink="">
      <xdr:nvSpPr>
        <xdr:cNvPr id="313" name="TextovéPole 312">
          <a:extLst>
            <a:ext uri="{FF2B5EF4-FFF2-40B4-BE49-F238E27FC236}">
              <a16:creationId xmlns:a16="http://schemas.microsoft.com/office/drawing/2014/main" id="{A1C8C135-C26A-4D4D-9439-7B5986B2208C}"/>
            </a:ext>
          </a:extLst>
        </xdr:cNvPr>
        <xdr:cNvSpPr txBox="1"/>
      </xdr:nvSpPr>
      <xdr:spPr>
        <a:xfrm>
          <a:off x="3009900" y="340842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8</a:t>
          </a:r>
        </a:p>
      </xdr:txBody>
    </xdr:sp>
    <xdr:clientData/>
  </xdr:oneCellAnchor>
  <xdr:oneCellAnchor>
    <xdr:from>
      <xdr:col>5</xdr:col>
      <xdr:colOff>114300</xdr:colOff>
      <xdr:row>187</xdr:row>
      <xdr:rowOff>38100</xdr:rowOff>
    </xdr:from>
    <xdr:ext cx="190500" cy="152400"/>
    <xdr:sp macro="" textlink="">
      <xdr:nvSpPr>
        <xdr:cNvPr id="314" name="TextovéPole 313">
          <a:extLst>
            <a:ext uri="{FF2B5EF4-FFF2-40B4-BE49-F238E27FC236}">
              <a16:creationId xmlns:a16="http://schemas.microsoft.com/office/drawing/2014/main" id="{6A881948-AE68-4C93-8C9B-178250B9946D}"/>
            </a:ext>
          </a:extLst>
        </xdr:cNvPr>
        <xdr:cNvSpPr txBox="1"/>
      </xdr:nvSpPr>
      <xdr:spPr>
        <a:xfrm>
          <a:off x="3162300" y="342366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9</a:t>
          </a:r>
        </a:p>
      </xdr:txBody>
    </xdr:sp>
    <xdr:clientData/>
  </xdr:oneCellAnchor>
  <xdr:oneCellAnchor>
    <xdr:from>
      <xdr:col>5</xdr:col>
      <xdr:colOff>266700</xdr:colOff>
      <xdr:row>188</xdr:row>
      <xdr:rowOff>7620</xdr:rowOff>
    </xdr:from>
    <xdr:ext cx="190500" cy="152400"/>
    <xdr:sp macro="" textlink="">
      <xdr:nvSpPr>
        <xdr:cNvPr id="315" name="TextovéPole 314">
          <a:extLst>
            <a:ext uri="{FF2B5EF4-FFF2-40B4-BE49-F238E27FC236}">
              <a16:creationId xmlns:a16="http://schemas.microsoft.com/office/drawing/2014/main" id="{EF2036FD-5893-437B-B3D5-DBDA56FF1AC4}"/>
            </a:ext>
          </a:extLst>
        </xdr:cNvPr>
        <xdr:cNvSpPr txBox="1"/>
      </xdr:nvSpPr>
      <xdr:spPr>
        <a:xfrm>
          <a:off x="3314700" y="343890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10</a:t>
          </a:r>
        </a:p>
      </xdr:txBody>
    </xdr:sp>
    <xdr:clientData/>
  </xdr:oneCellAnchor>
  <xdr:oneCellAnchor>
    <xdr:from>
      <xdr:col>5</xdr:col>
      <xdr:colOff>419100</xdr:colOff>
      <xdr:row>188</xdr:row>
      <xdr:rowOff>160020</xdr:rowOff>
    </xdr:from>
    <xdr:ext cx="190500" cy="152400"/>
    <xdr:sp macro="" textlink="">
      <xdr:nvSpPr>
        <xdr:cNvPr id="316" name="TextovéPole 315">
          <a:extLst>
            <a:ext uri="{FF2B5EF4-FFF2-40B4-BE49-F238E27FC236}">
              <a16:creationId xmlns:a16="http://schemas.microsoft.com/office/drawing/2014/main" id="{FB15DEB0-C1BA-4755-9C29-74CA3EE0258C}"/>
            </a:ext>
          </a:extLst>
        </xdr:cNvPr>
        <xdr:cNvSpPr txBox="1"/>
      </xdr:nvSpPr>
      <xdr:spPr>
        <a:xfrm>
          <a:off x="3467100" y="345414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endParaRPr lang="cs-CZ">
            <a:effectLst/>
          </a:endParaRPr>
        </a:p>
      </xdr:txBody>
    </xdr:sp>
    <xdr:clientData/>
  </xdr:oneCellAnchor>
  <xdr:oneCellAnchor>
    <xdr:from>
      <xdr:col>4</xdr:col>
      <xdr:colOff>327660</xdr:colOff>
      <xdr:row>183</xdr:row>
      <xdr:rowOff>160020</xdr:rowOff>
    </xdr:from>
    <xdr:ext cx="1478280" cy="175260"/>
    <xdr:sp macro="" textlink="">
      <xdr:nvSpPr>
        <xdr:cNvPr id="317" name="TextovéPole 316">
          <a:extLst>
            <a:ext uri="{FF2B5EF4-FFF2-40B4-BE49-F238E27FC236}">
              <a16:creationId xmlns:a16="http://schemas.microsoft.com/office/drawing/2014/main" id="{D4A9CE59-8B19-4088-8D3A-471151913C00}"/>
            </a:ext>
          </a:extLst>
        </xdr:cNvPr>
        <xdr:cNvSpPr txBox="1"/>
      </xdr:nvSpPr>
      <xdr:spPr>
        <a:xfrm>
          <a:off x="2766060" y="33627060"/>
          <a:ext cx="1478280" cy="1752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5,5367+((R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0,04565)</a:t>
          </a:r>
        </a:p>
      </xdr:txBody>
    </xdr:sp>
    <xdr:clientData/>
  </xdr:oneCellAnchor>
  <xdr:oneCellAnchor>
    <xdr:from>
      <xdr:col>4</xdr:col>
      <xdr:colOff>480060</xdr:colOff>
      <xdr:row>184</xdr:row>
      <xdr:rowOff>129540</xdr:rowOff>
    </xdr:from>
    <xdr:ext cx="1531620" cy="152400"/>
    <xdr:sp macro="" textlink="">
      <xdr:nvSpPr>
        <xdr:cNvPr id="318" name="TextovéPole 317">
          <a:extLst>
            <a:ext uri="{FF2B5EF4-FFF2-40B4-BE49-F238E27FC236}">
              <a16:creationId xmlns:a16="http://schemas.microsoft.com/office/drawing/2014/main" id="{DE9E8012-BE91-45AA-B1E5-96344778B4D8}"/>
            </a:ext>
          </a:extLst>
        </xdr:cNvPr>
        <xdr:cNvSpPr txBox="1"/>
      </xdr:nvSpPr>
      <xdr:spPr>
        <a:xfrm>
          <a:off x="2918460" y="33779460"/>
          <a:ext cx="153162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5,81121+((R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0,04791)</a:t>
          </a:r>
        </a:p>
      </xdr:txBody>
    </xdr:sp>
    <xdr:clientData/>
  </xdr:oneCellAnchor>
  <xdr:oneCellAnchor>
    <xdr:from>
      <xdr:col>5</xdr:col>
      <xdr:colOff>22860</xdr:colOff>
      <xdr:row>185</xdr:row>
      <xdr:rowOff>99060</xdr:rowOff>
    </xdr:from>
    <xdr:ext cx="1676400" cy="167640"/>
    <xdr:sp macro="" textlink="">
      <xdr:nvSpPr>
        <xdr:cNvPr id="319" name="TextovéPole 318">
          <a:extLst>
            <a:ext uri="{FF2B5EF4-FFF2-40B4-BE49-F238E27FC236}">
              <a16:creationId xmlns:a16="http://schemas.microsoft.com/office/drawing/2014/main" id="{C875C16A-8F57-4564-BB93-E8349F06DB01}"/>
            </a:ext>
          </a:extLst>
        </xdr:cNvPr>
        <xdr:cNvSpPr txBox="1"/>
      </xdr:nvSpPr>
      <xdr:spPr>
        <a:xfrm>
          <a:off x="3070860" y="33931860"/>
          <a:ext cx="16764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344,88384+((R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0,07755)</a:t>
          </a:r>
        </a:p>
      </xdr:txBody>
    </xdr:sp>
    <xdr:clientData/>
  </xdr:oneCellAnchor>
  <xdr:oneCellAnchor>
    <xdr:from>
      <xdr:col>5</xdr:col>
      <xdr:colOff>175260</xdr:colOff>
      <xdr:row>186</xdr:row>
      <xdr:rowOff>68580</xdr:rowOff>
    </xdr:from>
    <xdr:ext cx="1600200" cy="152400"/>
    <xdr:sp macro="" textlink="">
      <xdr:nvSpPr>
        <xdr:cNvPr id="320" name="TextovéPole 319">
          <a:extLst>
            <a:ext uri="{FF2B5EF4-FFF2-40B4-BE49-F238E27FC236}">
              <a16:creationId xmlns:a16="http://schemas.microsoft.com/office/drawing/2014/main" id="{32ADD2F5-20DA-43F3-AC72-21E6CF7D05EC}"/>
            </a:ext>
          </a:extLst>
        </xdr:cNvPr>
        <xdr:cNvSpPr txBox="1"/>
      </xdr:nvSpPr>
      <xdr:spPr>
        <a:xfrm>
          <a:off x="3223260" y="34084260"/>
          <a:ext cx="16002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42,33704+((R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0,00952)</a:t>
          </a:r>
        </a:p>
      </xdr:txBody>
    </xdr:sp>
    <xdr:clientData/>
  </xdr:oneCellAnchor>
  <xdr:oneCellAnchor>
    <xdr:from>
      <xdr:col>5</xdr:col>
      <xdr:colOff>327660</xdr:colOff>
      <xdr:row>187</xdr:row>
      <xdr:rowOff>38100</xdr:rowOff>
    </xdr:from>
    <xdr:ext cx="1531620" cy="160020"/>
    <xdr:sp macro="" textlink="">
      <xdr:nvSpPr>
        <xdr:cNvPr id="321" name="TextovéPole 320">
          <a:extLst>
            <a:ext uri="{FF2B5EF4-FFF2-40B4-BE49-F238E27FC236}">
              <a16:creationId xmlns:a16="http://schemas.microsoft.com/office/drawing/2014/main" id="{D8FA005C-39CE-4542-B00F-0C22DFF47B9B}"/>
            </a:ext>
          </a:extLst>
        </xdr:cNvPr>
        <xdr:cNvSpPr txBox="1"/>
      </xdr:nvSpPr>
      <xdr:spPr>
        <a:xfrm>
          <a:off x="3375660" y="34236660"/>
          <a:ext cx="153162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4,96275+((R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0,06747)</a:t>
          </a:r>
        </a:p>
      </xdr:txBody>
    </xdr:sp>
    <xdr:clientData/>
  </xdr:oneCellAnchor>
  <xdr:oneCellAnchor>
    <xdr:from>
      <xdr:col>5</xdr:col>
      <xdr:colOff>480060</xdr:colOff>
      <xdr:row>188</xdr:row>
      <xdr:rowOff>7620</xdr:rowOff>
    </xdr:from>
    <xdr:ext cx="1539240" cy="152400"/>
    <xdr:sp macro="" textlink="">
      <xdr:nvSpPr>
        <xdr:cNvPr id="322" name="TextovéPole 321">
          <a:extLst>
            <a:ext uri="{FF2B5EF4-FFF2-40B4-BE49-F238E27FC236}">
              <a16:creationId xmlns:a16="http://schemas.microsoft.com/office/drawing/2014/main" id="{4F0FB18C-F1C2-4FEF-8FE7-0892CFC1A9C8}"/>
            </a:ext>
          </a:extLst>
        </xdr:cNvPr>
        <xdr:cNvSpPr txBox="1"/>
      </xdr:nvSpPr>
      <xdr:spPr>
        <a:xfrm>
          <a:off x="3528060" y="34389060"/>
          <a:ext cx="153924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4,39079+((R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0,05969)</a:t>
          </a:r>
        </a:p>
      </xdr:txBody>
    </xdr:sp>
    <xdr:clientData/>
  </xdr:oneCellAnchor>
  <xdr:oneCellAnchor>
    <xdr:from>
      <xdr:col>6</xdr:col>
      <xdr:colOff>22860</xdr:colOff>
      <xdr:row>188</xdr:row>
      <xdr:rowOff>160020</xdr:rowOff>
    </xdr:from>
    <xdr:ext cx="1676400" cy="152400"/>
    <xdr:sp macro="" textlink="">
      <xdr:nvSpPr>
        <xdr:cNvPr id="323" name="TextovéPole 322">
          <a:extLst>
            <a:ext uri="{FF2B5EF4-FFF2-40B4-BE49-F238E27FC236}">
              <a16:creationId xmlns:a16="http://schemas.microsoft.com/office/drawing/2014/main" id="{47748AB5-A267-40AF-A021-879C884019EE}"/>
            </a:ext>
          </a:extLst>
        </xdr:cNvPr>
        <xdr:cNvSpPr txBox="1"/>
      </xdr:nvSpPr>
      <xdr:spPr>
        <a:xfrm>
          <a:off x="3680460" y="34541460"/>
          <a:ext cx="16764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275,16974+((R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0,08646)</a:t>
          </a:r>
        </a:p>
      </xdr:txBody>
    </xdr:sp>
    <xdr:clientData/>
  </xdr:oneCellAnchor>
  <xdr:oneCellAnchor>
    <xdr:from>
      <xdr:col>3</xdr:col>
      <xdr:colOff>327660</xdr:colOff>
      <xdr:row>180</xdr:row>
      <xdr:rowOff>99060</xdr:rowOff>
    </xdr:from>
    <xdr:ext cx="1059180" cy="160019"/>
    <xdr:sp macro="" textlink="">
      <xdr:nvSpPr>
        <xdr:cNvPr id="324" name="TextovéPole 323">
          <a:extLst>
            <a:ext uri="{FF2B5EF4-FFF2-40B4-BE49-F238E27FC236}">
              <a16:creationId xmlns:a16="http://schemas.microsoft.com/office/drawing/2014/main" id="{943B9D13-601F-4C96-920F-EC32AACE4046}"/>
            </a:ext>
          </a:extLst>
        </xdr:cNvPr>
        <xdr:cNvSpPr txBox="1"/>
      </xdr:nvSpPr>
      <xdr:spPr>
        <a:xfrm>
          <a:off x="2156460" y="33017460"/>
          <a:ext cx="105918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5,0-(0,414214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R)</a:t>
          </a:r>
          <a:endParaRPr lang="cs-CZ">
            <a:effectLst/>
          </a:endParaRPr>
        </a:p>
        <a:p>
          <a:endParaRPr lang="cs-CZ" sz="1100"/>
        </a:p>
      </xdr:txBody>
    </xdr:sp>
    <xdr:clientData/>
  </xdr:oneCellAnchor>
  <xdr:oneCellAnchor>
    <xdr:from>
      <xdr:col>3</xdr:col>
      <xdr:colOff>480060</xdr:colOff>
      <xdr:row>181</xdr:row>
      <xdr:rowOff>68581</xdr:rowOff>
    </xdr:from>
    <xdr:ext cx="1684020" cy="160020"/>
    <xdr:sp macro="" textlink="">
      <xdr:nvSpPr>
        <xdr:cNvPr id="325" name="TextovéPole 324">
          <a:extLst>
            <a:ext uri="{FF2B5EF4-FFF2-40B4-BE49-F238E27FC236}">
              <a16:creationId xmlns:a16="http://schemas.microsoft.com/office/drawing/2014/main" id="{DD32001E-3B97-4C06-92B0-6B608B86387A}"/>
            </a:ext>
          </a:extLst>
        </xdr:cNvPr>
        <xdr:cNvSpPr txBox="1"/>
      </xdr:nvSpPr>
      <xdr:spPr>
        <a:xfrm>
          <a:off x="2308860" y="33169861"/>
          <a:ext cx="168402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386,41309+((R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0,08793)</a:t>
          </a:r>
        </a:p>
      </xdr:txBody>
    </xdr:sp>
    <xdr:clientData/>
  </xdr:oneCellAnchor>
  <xdr:oneCellAnchor>
    <xdr:from>
      <xdr:col>4</xdr:col>
      <xdr:colOff>22860</xdr:colOff>
      <xdr:row>182</xdr:row>
      <xdr:rowOff>38101</xdr:rowOff>
    </xdr:from>
    <xdr:ext cx="1546860" cy="152400"/>
    <xdr:sp macro="" textlink="">
      <xdr:nvSpPr>
        <xdr:cNvPr id="326" name="TextovéPole 325">
          <a:extLst>
            <a:ext uri="{FF2B5EF4-FFF2-40B4-BE49-F238E27FC236}">
              <a16:creationId xmlns:a16="http://schemas.microsoft.com/office/drawing/2014/main" id="{64EA2914-6783-45E3-A268-D35746F68067}"/>
            </a:ext>
          </a:extLst>
        </xdr:cNvPr>
        <xdr:cNvSpPr txBox="1"/>
      </xdr:nvSpPr>
      <xdr:spPr>
        <a:xfrm>
          <a:off x="2461260" y="33322261"/>
          <a:ext cx="154686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4,15153+((R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0,05494)</a:t>
          </a:r>
        </a:p>
      </xdr:txBody>
    </xdr:sp>
    <xdr:clientData/>
  </xdr:oneCellAnchor>
  <xdr:oneCellAnchor>
    <xdr:from>
      <xdr:col>4</xdr:col>
      <xdr:colOff>175260</xdr:colOff>
      <xdr:row>183</xdr:row>
      <xdr:rowOff>7621</xdr:rowOff>
    </xdr:from>
    <xdr:ext cx="1706880" cy="160019"/>
    <xdr:sp macro="" textlink="">
      <xdr:nvSpPr>
        <xdr:cNvPr id="327" name="TextovéPole 326">
          <a:extLst>
            <a:ext uri="{FF2B5EF4-FFF2-40B4-BE49-F238E27FC236}">
              <a16:creationId xmlns:a16="http://schemas.microsoft.com/office/drawing/2014/main" id="{ABCC8C1E-2B3B-4BA2-B658-7A878F172DC6}"/>
            </a:ext>
          </a:extLst>
        </xdr:cNvPr>
        <xdr:cNvSpPr txBox="1"/>
      </xdr:nvSpPr>
      <xdr:spPr>
        <a:xfrm>
          <a:off x="2613660" y="33474661"/>
          <a:ext cx="170688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231,75930+((R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0,07844)</a:t>
          </a:r>
        </a:p>
      </xdr:txBody>
    </xdr:sp>
    <xdr:clientData/>
  </xdr:oneCellAnchor>
  <xdr:oneCellAnchor>
    <xdr:from>
      <xdr:col>5</xdr:col>
      <xdr:colOff>45720</xdr:colOff>
      <xdr:row>121</xdr:row>
      <xdr:rowOff>106680</xdr:rowOff>
    </xdr:from>
    <xdr:ext cx="563880" cy="167640"/>
    <xdr:sp macro="" textlink="">
      <xdr:nvSpPr>
        <xdr:cNvPr id="329" name="TextovéPole 328">
          <a:extLst>
            <a:ext uri="{FF2B5EF4-FFF2-40B4-BE49-F238E27FC236}">
              <a16:creationId xmlns:a16="http://schemas.microsoft.com/office/drawing/2014/main" id="{38D9C2CD-E10A-47A9-9F89-56D6D6D84672}"/>
            </a:ext>
          </a:extLst>
        </xdr:cNvPr>
        <xdr:cNvSpPr txBox="1"/>
      </xdr:nvSpPr>
      <xdr:spPr>
        <a:xfrm>
          <a:off x="3093720" y="22235160"/>
          <a:ext cx="563880" cy="16764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12/16/17</a:t>
          </a:r>
          <a:endParaRPr lang="cs-CZ">
            <a:effectLst/>
          </a:endParaRPr>
        </a:p>
      </xdr:txBody>
    </xdr:sp>
    <xdr:clientData/>
  </xdr:oneCellAnchor>
  <xdr:oneCellAnchor>
    <xdr:from>
      <xdr:col>5</xdr:col>
      <xdr:colOff>571500</xdr:colOff>
      <xdr:row>189</xdr:row>
      <xdr:rowOff>129540</xdr:rowOff>
    </xdr:from>
    <xdr:ext cx="190500" cy="152400"/>
    <xdr:sp macro="" textlink="">
      <xdr:nvSpPr>
        <xdr:cNvPr id="330" name="TextovéPole 329">
          <a:extLst>
            <a:ext uri="{FF2B5EF4-FFF2-40B4-BE49-F238E27FC236}">
              <a16:creationId xmlns:a16="http://schemas.microsoft.com/office/drawing/2014/main" id="{90A07B8B-06ED-4B7C-BE19-2245C2A508A5}"/>
            </a:ext>
          </a:extLst>
        </xdr:cNvPr>
        <xdr:cNvSpPr txBox="1"/>
      </xdr:nvSpPr>
      <xdr:spPr>
        <a:xfrm>
          <a:off x="3619500" y="346938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endParaRPr lang="cs-CZ">
            <a:effectLst/>
          </a:endParaRPr>
        </a:p>
      </xdr:txBody>
    </xdr:sp>
    <xdr:clientData/>
  </xdr:oneCellAnchor>
  <xdr:oneCellAnchor>
    <xdr:from>
      <xdr:col>6</xdr:col>
      <xdr:colOff>175260</xdr:colOff>
      <xdr:row>189</xdr:row>
      <xdr:rowOff>129540</xdr:rowOff>
    </xdr:from>
    <xdr:ext cx="1676400" cy="152400"/>
    <xdr:sp macro="" textlink="">
      <xdr:nvSpPr>
        <xdr:cNvPr id="331" name="TextovéPole 330">
          <a:extLst>
            <a:ext uri="{FF2B5EF4-FFF2-40B4-BE49-F238E27FC236}">
              <a16:creationId xmlns:a16="http://schemas.microsoft.com/office/drawing/2014/main" id="{7A8E3FDA-79CE-45BE-86FC-3FEDF138EA42}"/>
            </a:ext>
          </a:extLst>
        </xdr:cNvPr>
        <xdr:cNvSpPr txBox="1"/>
      </xdr:nvSpPr>
      <xdr:spPr>
        <a:xfrm>
          <a:off x="3832860" y="34693860"/>
          <a:ext cx="16764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39,90682+((R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0,01351)</a:t>
          </a:r>
        </a:p>
      </xdr:txBody>
    </xdr:sp>
    <xdr:clientData/>
  </xdr:oneCellAnchor>
  <xdr:oneCellAnchor>
    <xdr:from>
      <xdr:col>7</xdr:col>
      <xdr:colOff>30480</xdr:colOff>
      <xdr:row>192</xdr:row>
      <xdr:rowOff>38100</xdr:rowOff>
    </xdr:from>
    <xdr:ext cx="152400" cy="167640"/>
    <xdr:sp macro="" textlink="">
      <xdr:nvSpPr>
        <xdr:cNvPr id="334" name="TextovéPole 333">
          <a:extLst>
            <a:ext uri="{FF2B5EF4-FFF2-40B4-BE49-F238E27FC236}">
              <a16:creationId xmlns:a16="http://schemas.microsoft.com/office/drawing/2014/main" id="{CD7E40A8-A2BB-49DE-8F72-2A0F3EF7A724}"/>
            </a:ext>
          </a:extLst>
        </xdr:cNvPr>
        <xdr:cNvSpPr txBox="1"/>
      </xdr:nvSpPr>
      <xdr:spPr>
        <a:xfrm>
          <a:off x="4297680" y="35151060"/>
          <a:ext cx="152400" cy="167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0</a:t>
          </a:r>
        </a:p>
      </xdr:txBody>
    </xdr:sp>
    <xdr:clientData/>
  </xdr:oneCellAnchor>
  <xdr:oneCellAnchor>
    <xdr:from>
      <xdr:col>3</xdr:col>
      <xdr:colOff>419100</xdr:colOff>
      <xdr:row>182</xdr:row>
      <xdr:rowOff>38100</xdr:rowOff>
    </xdr:from>
    <xdr:ext cx="190500" cy="152400"/>
    <xdr:sp macro="" textlink="">
      <xdr:nvSpPr>
        <xdr:cNvPr id="335" name="TextovéPole 334">
          <a:extLst>
            <a:ext uri="{FF2B5EF4-FFF2-40B4-BE49-F238E27FC236}">
              <a16:creationId xmlns:a16="http://schemas.microsoft.com/office/drawing/2014/main" id="{9E0DA635-E276-4BBC-921B-F4EF7BDE7A1D}"/>
            </a:ext>
          </a:extLst>
        </xdr:cNvPr>
        <xdr:cNvSpPr txBox="1"/>
      </xdr:nvSpPr>
      <xdr:spPr>
        <a:xfrm>
          <a:off x="2247900" y="333222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r>
            <a:rPr lang="cs-CZ" sz="1100"/>
            <a:t>3</a:t>
          </a:r>
        </a:p>
      </xdr:txBody>
    </xdr:sp>
    <xdr:clientData/>
  </xdr:oneCellAnchor>
  <xdr:oneCellAnchor>
    <xdr:from>
      <xdr:col>6</xdr:col>
      <xdr:colOff>114300</xdr:colOff>
      <xdr:row>190</xdr:row>
      <xdr:rowOff>99060</xdr:rowOff>
    </xdr:from>
    <xdr:ext cx="190500" cy="152400"/>
    <xdr:sp macro="" textlink="">
      <xdr:nvSpPr>
        <xdr:cNvPr id="336" name="TextovéPole 335">
          <a:extLst>
            <a:ext uri="{FF2B5EF4-FFF2-40B4-BE49-F238E27FC236}">
              <a16:creationId xmlns:a16="http://schemas.microsoft.com/office/drawing/2014/main" id="{28A419A8-D400-425E-9D21-ED5D1AAF77F1}"/>
            </a:ext>
          </a:extLst>
        </xdr:cNvPr>
        <xdr:cNvSpPr txBox="1"/>
      </xdr:nvSpPr>
      <xdr:spPr>
        <a:xfrm>
          <a:off x="3771900" y="34846260"/>
          <a:ext cx="19050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endParaRPr lang="cs-CZ">
            <a:effectLst/>
          </a:endParaRPr>
        </a:p>
      </xdr:txBody>
    </xdr:sp>
    <xdr:clientData/>
  </xdr:oneCellAnchor>
  <xdr:oneCellAnchor>
    <xdr:from>
      <xdr:col>6</xdr:col>
      <xdr:colOff>68580</xdr:colOff>
      <xdr:row>191</xdr:row>
      <xdr:rowOff>68580</xdr:rowOff>
    </xdr:from>
    <xdr:ext cx="388620" cy="152400"/>
    <xdr:sp macro="" textlink="">
      <xdr:nvSpPr>
        <xdr:cNvPr id="337" name="TextovéPole 336">
          <a:extLst>
            <a:ext uri="{FF2B5EF4-FFF2-40B4-BE49-F238E27FC236}">
              <a16:creationId xmlns:a16="http://schemas.microsoft.com/office/drawing/2014/main" id="{AD662C31-E482-456C-86E5-F7508E529D85}"/>
            </a:ext>
          </a:extLst>
        </xdr:cNvPr>
        <xdr:cNvSpPr txBox="1"/>
      </xdr:nvSpPr>
      <xdr:spPr>
        <a:xfrm>
          <a:off x="3726180" y="34998660"/>
          <a:ext cx="388620" cy="152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14/15</a:t>
          </a:r>
          <a:endParaRPr lang="cs-CZ">
            <a:effectLst/>
          </a:endParaRPr>
        </a:p>
      </xdr:txBody>
    </xdr:sp>
    <xdr:clientData/>
  </xdr:oneCellAnchor>
  <xdr:oneCellAnchor>
    <xdr:from>
      <xdr:col>6</xdr:col>
      <xdr:colOff>243840</xdr:colOff>
      <xdr:row>192</xdr:row>
      <xdr:rowOff>38100</xdr:rowOff>
    </xdr:from>
    <xdr:ext cx="365760" cy="167640"/>
    <xdr:sp macro="" textlink="">
      <xdr:nvSpPr>
        <xdr:cNvPr id="338" name="TextovéPole 337">
          <a:extLst>
            <a:ext uri="{FF2B5EF4-FFF2-40B4-BE49-F238E27FC236}">
              <a16:creationId xmlns:a16="http://schemas.microsoft.com/office/drawing/2014/main" id="{86B58A84-3E7B-4E50-A4EB-A143FF5D187E}"/>
            </a:ext>
          </a:extLst>
        </xdr:cNvPr>
        <xdr:cNvSpPr txBox="1"/>
      </xdr:nvSpPr>
      <xdr:spPr>
        <a:xfrm>
          <a:off x="3901440" y="35151060"/>
          <a:ext cx="365760" cy="16764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16/17</a:t>
          </a:r>
          <a:endParaRPr lang="cs-CZ">
            <a:effectLst/>
          </a:endParaRPr>
        </a:p>
      </xdr:txBody>
    </xdr:sp>
    <xdr:clientData/>
  </xdr:oneCellAnchor>
  <xdr:oneCellAnchor>
    <xdr:from>
      <xdr:col>6</xdr:col>
      <xdr:colOff>487680</xdr:colOff>
      <xdr:row>191</xdr:row>
      <xdr:rowOff>68580</xdr:rowOff>
    </xdr:from>
    <xdr:ext cx="1280160" cy="160019"/>
    <xdr:sp macro="" textlink="">
      <xdr:nvSpPr>
        <xdr:cNvPr id="339" name="TextovéPole 338">
          <a:extLst>
            <a:ext uri="{FF2B5EF4-FFF2-40B4-BE49-F238E27FC236}">
              <a16:creationId xmlns:a16="http://schemas.microsoft.com/office/drawing/2014/main" id="{D88C3990-DA63-4191-A906-FD4B9FB9BCF4}"/>
            </a:ext>
          </a:extLst>
        </xdr:cNvPr>
        <xdr:cNvSpPr txBox="1"/>
      </xdr:nvSpPr>
      <xdr:spPr>
        <a:xfrm>
          <a:off x="4145280" y="34998660"/>
          <a:ext cx="1280160" cy="16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5,0+((R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0,05858)</a:t>
          </a:r>
        </a:p>
      </xdr:txBody>
    </xdr:sp>
    <xdr:clientData/>
  </xdr:oneCellAnchor>
  <xdr:oneCellAnchor>
    <xdr:from>
      <xdr:col>6</xdr:col>
      <xdr:colOff>327660</xdr:colOff>
      <xdr:row>190</xdr:row>
      <xdr:rowOff>91440</xdr:rowOff>
    </xdr:from>
    <xdr:ext cx="1531620" cy="160020"/>
    <xdr:sp macro="" textlink="">
      <xdr:nvSpPr>
        <xdr:cNvPr id="340" name="TextovéPole 339">
          <a:extLst>
            <a:ext uri="{FF2B5EF4-FFF2-40B4-BE49-F238E27FC236}">
              <a16:creationId xmlns:a16="http://schemas.microsoft.com/office/drawing/2014/main" id="{3F2C06BF-ABB6-46EB-A8C5-2D7297D24E08}"/>
            </a:ext>
          </a:extLst>
        </xdr:cNvPr>
        <xdr:cNvSpPr txBox="1"/>
      </xdr:nvSpPr>
      <xdr:spPr>
        <a:xfrm>
          <a:off x="3985260" y="34838640"/>
          <a:ext cx="1531620" cy="160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cs-CZ" sz="1100"/>
            <a:t>4,92748+((R</a:t>
          </a:r>
          <a:r>
            <a:rPr lang="en-GB" sz="1100"/>
            <a:t>*</a:t>
          </a:r>
          <a:r>
            <a:rPr lang="cs-CZ" sz="1100"/>
            <a:t>10)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cs-CZ" sz="1100"/>
            <a:t>0,07114)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dek Kominácký" refreshedDate="45785.37279212963" createdVersion="8" refreshedVersion="8" minRefreshableVersion="3" recordCount="5" xr:uid="{4AADF8F9-0294-41E9-A7EF-C9A048C5DBA4}">
  <cacheSource type="worksheet">
    <worksheetSource name="Tabulka1"/>
  </cacheSource>
  <cacheFields count="69">
    <cacheField name="Part number" numFmtId="0">
      <sharedItems containsBlank="1" count="5">
        <s v="129-122-03-210"/>
        <m/>
        <s v="129-122-03-102"/>
        <s v="129-122-03-211"/>
        <s v="129-122-03-212" u="1"/>
      </sharedItems>
    </cacheField>
    <cacheField name="1" numFmtId="0">
      <sharedItems containsString="0" containsBlank="1" containsNumber="1" minValue="-15.172221800000003" maxValue="-15.172221800000003"/>
    </cacheField>
    <cacheField name="1.I" numFmtId="0">
      <sharedItems containsString="0" containsBlank="1" containsNumber="1" minValue="-14.716586400000001" maxValue="-14.716586400000001"/>
    </cacheField>
    <cacheField name="1.II" numFmtId="0">
      <sharedItems containsString="0" containsBlank="1" containsNumber="1" minValue="-14.633743600000003" maxValue="-14.633743600000003"/>
    </cacheField>
    <cacheField name="1.III" numFmtId="0">
      <sharedItems containsString="0" containsBlank="1" containsNumber="1" minValue="-14.550900800000001" maxValue="-14.550900800000001"/>
    </cacheField>
    <cacheField name="2" numFmtId="0">
      <sharedItems containsString="0" containsBlank="1" containsNumber="1" minValue="392.34307999999999" maxValue="429.23500000000001"/>
    </cacheField>
    <cacheField name="22" numFmtId="0">
      <sharedItems containsString="0" containsBlank="1" containsNumber="1" minValue="391.43184000000002" maxValue="428.26776999999998"/>
    </cacheField>
    <cacheField name="23" numFmtId="0">
      <sharedItems containsString="0" containsBlank="1" containsNumber="1" minValue="391.26616000000001" maxValue="428.09190999999998"/>
    </cacheField>
    <cacheField name="24" numFmtId="0">
      <sharedItems containsString="0" containsBlank="1" containsNumber="1" minValue="391.10048" maxValue="427.91604999999998"/>
    </cacheField>
    <cacheField name="3" numFmtId="0">
      <sharedItems containsString="0" containsBlank="1" containsNumber="1" minValue="33.342309999999998" maxValue="33.528459999999995"/>
    </cacheField>
    <cacheField name="32" numFmtId="0">
      <sharedItems containsString="0" containsBlank="1" containsNumber="1" minValue="32.682969999999997" maxValue="32.884079999999997"/>
    </cacheField>
    <cacheField name="33" numFmtId="0">
      <sharedItems containsString="0" containsBlank="1" containsNumber="1" minValue="32.563090000000003" maxValue="32.766919999999999"/>
    </cacheField>
    <cacheField name="34" numFmtId="0">
      <sharedItems containsString="0" containsBlank="1" containsNumber="1" minValue="32.443210000000001" maxValue="32.649760000000001"/>
    </cacheField>
    <cacheField name="4" numFmtId="0">
      <sharedItems containsString="0" containsBlank="1" containsNumber="1" minValue="146.64349000000001" maxValue="269.95958000000002"/>
    </cacheField>
    <cacheField name="42" numFmtId="0">
      <sharedItems containsString="0" containsBlank="1" containsNumber="1" minValue="145.77339000000001" maxValue="269.09674000000001"/>
    </cacheField>
    <cacheField name="43" numFmtId="0">
      <sharedItems containsString="0" containsBlank="1" containsNumber="1" minValue="145.61519000000001" maxValue="268.93986000000001"/>
    </cacheField>
    <cacheField name="44" numFmtId="0">
      <sharedItems containsString="0" containsBlank="1" containsNumber="1" minValue="145.45699000000002" maxValue="268.78298000000001"/>
    </cacheField>
    <cacheField name="5" numFmtId="0">
      <sharedItems containsString="0" containsBlank="1" containsNumber="1" minValue="27.768250000000002" maxValue="33.416200000000003"/>
    </cacheField>
    <cacheField name="52" numFmtId="0">
      <sharedItems containsString="0" containsBlank="1" containsNumber="1" minValue="27.266100000000002" maxValue="32.781940000000006"/>
    </cacheField>
    <cacheField name="53" numFmtId="0">
      <sharedItems containsString="0" containsBlank="1" containsNumber="1" minValue="27.174800000000005" maxValue="32.666620000000009"/>
    </cacheField>
    <cacheField name="54" numFmtId="0">
      <sharedItems containsString="0" containsBlank="1" containsNumber="1" minValue="27.083500000000001" maxValue="32.551299999999998"/>
    </cacheField>
    <cacheField name="6" numFmtId="0">
      <sharedItems containsString="0" containsBlank="1" containsNumber="1" minValue="-31.24288" maxValue="-29.143380000000001"/>
    </cacheField>
    <cacheField name="62" numFmtId="0">
      <sharedItems containsString="0" containsBlank="1" containsNumber="1" minValue="-30.64987" maxValue="-28.61637"/>
    </cacheField>
    <cacheField name="63" numFmtId="0">
      <sharedItems containsString="0" containsBlank="1" containsNumber="1" minValue="-30.542050000000003" maxValue="-28.520550000000004"/>
    </cacheField>
    <cacheField name="64" numFmtId="0">
      <sharedItems containsString="0" containsBlank="1" containsNumber="1" minValue="-30.434229999999999" maxValue="-28.42473"/>
    </cacheField>
    <cacheField name="7" numFmtId="0">
      <sharedItems containsString="0" containsBlank="1" containsNumber="1" minValue="-392.29259999999999" maxValue="-382.65069"/>
    </cacheField>
    <cacheField name="72" numFmtId="0">
      <sharedItems containsString="0" containsBlank="1" containsNumber="1" minValue="-391.38300999999996" maxValue="-381.79764"/>
    </cacheField>
    <cacheField name="73" numFmtId="0">
      <sharedItems containsString="0" containsBlank="1" containsNumber="1" minValue="-391.21762999999999" maxValue="-381.64254000000005"/>
    </cacheField>
    <cacheField name="74" numFmtId="0">
      <sharedItems containsString="0" containsBlank="1" containsNumber="1" minValue="-391.05224999999996" maxValue="-381.48743999999999"/>
    </cacheField>
    <cacheField name="8" numFmtId="0">
      <sharedItems containsString="0" containsBlank="1" containsNumber="1" minValue="26.40155" maxValue="51.068440000000002"/>
    </cacheField>
    <cacheField name="82" numFmtId="0">
      <sharedItems containsString="0" containsBlank="1" containsNumber="1" minValue="26.340389999999999" maxValue="50.950630000000004"/>
    </cacheField>
    <cacheField name="83" numFmtId="0">
      <sharedItems containsString="0" containsBlank="1" containsNumber="1" minValue="26.329269999999998" maxValue="50.929210000000005"/>
    </cacheField>
    <cacheField name="84" numFmtId="0">
      <sharedItems containsString="0" containsBlank="1" containsNumber="1" minValue="26.318149999999999" maxValue="50.907790000000006"/>
    </cacheField>
    <cacheField name="9" numFmtId="0">
      <sharedItems containsString="0" containsBlank="1" containsNumber="1" minValue="-38.088739999999994" maxValue="-35.86938"/>
    </cacheField>
    <cacheField name="92" numFmtId="0">
      <sharedItems containsString="0" containsBlank="1" containsNumber="1" minValue="-37.340409999999991" maxValue="-35.171869999999998"/>
    </cacheField>
    <cacheField name="93" numFmtId="0">
      <sharedItems containsString="0" containsBlank="1" containsNumber="1" minValue="-37.204349999999998" maxValue="-35.045050000000003"/>
    </cacheField>
    <cacheField name="94" numFmtId="0">
      <sharedItems containsString="0" containsBlank="1" containsNumber="1" minValue="-37.06828999999999" maxValue="-34.918229999999994"/>
    </cacheField>
    <cacheField name="10" numFmtId="0">
      <sharedItems containsString="0" containsBlank="1" containsNumber="1" minValue="-33.538449999999997" maxValue="-33.447670000000002"/>
    </cacheField>
    <cacheField name="102" numFmtId="0">
      <sharedItems containsString="0" containsBlank="1" containsNumber="1" minValue="-32.88626" maxValue="-32.790530000000004"/>
    </cacheField>
    <cacheField name="103" numFmtId="0">
      <sharedItems containsString="0" containsBlank="1" containsNumber="1" minValue="-32.767680000000006" maxValue="-32.671050000000008"/>
    </cacheField>
    <cacheField name="104" numFmtId="0">
      <sharedItems containsString="0" containsBlank="1" containsNumber="1" minValue="-32.649100000000004" maxValue="-32.551569999999998"/>
    </cacheField>
    <cacheField name="11" numFmtId="0">
      <sharedItems containsString="0" containsBlank="1" containsNumber="1" minValue="-317.27575999999999" maxValue="-197.48391000000001"/>
    </cacheField>
    <cacheField name="112" numFmtId="0">
      <sharedItems containsString="0" containsBlank="1" containsNumber="1" minValue="-316.32470000000001" maxValue="-196.53032000000002"/>
    </cacheField>
    <cacheField name="113" numFmtId="0">
      <sharedItems containsString="0" containsBlank="1" containsNumber="1" minValue="-316.15177999999997" maxValue="-196.35694000000001"/>
    </cacheField>
    <cacheField name="114" numFmtId="0">
      <sharedItems containsString="0" containsBlank="1" containsNumber="1" minValue="-315.97886" maxValue="-196.18356"/>
    </cacheField>
    <cacheField name="12" numFmtId="0">
      <sharedItems containsString="0" containsBlank="1" containsNumber="1" minValue="-46.486190000000001" maxValue="0"/>
    </cacheField>
    <cacheField name="122" numFmtId="0">
      <sharedItems containsString="0" containsBlank="1" containsNumber="1" minValue="-46.337580000000003" maxValue="0"/>
    </cacheField>
    <cacheField name="123" numFmtId="0">
      <sharedItems containsString="0" containsBlank="1" containsNumber="1" minValue="-46.310560000000002" maxValue="0"/>
    </cacheField>
    <cacheField name="124" numFmtId="0">
      <sharedItems containsString="0" containsBlank="1" containsNumber="1" minValue="-46.283540000000002" maxValue="0"/>
    </cacheField>
    <cacheField name="13" numFmtId="0">
      <sharedItems containsString="0" containsBlank="1" containsNumber="1" minValue="33.528459999999995" maxValue="39.572659999999999"/>
    </cacheField>
    <cacheField name="132" numFmtId="0">
      <sharedItems containsString="0" containsBlank="1" containsNumber="1" minValue="32.884079999999997" maxValue="38.790120000000002"/>
    </cacheField>
    <cacheField name="133" numFmtId="0">
      <sharedItems containsString="0" containsBlank="1" containsNumber="1" minValue="32.766919999999999" maxValue="38.647840000000002"/>
    </cacheField>
    <cacheField name="134" numFmtId="0">
      <sharedItems containsString="0" containsBlank="1" containsNumber="1" minValue="32.649760000000001" maxValue="38.505560000000003"/>
    </cacheField>
    <cacheField name="14" numFmtId="0">
      <sharedItems containsString="0" containsBlank="1" containsNumber="1" minValue="-33.528459999999995" maxValue="-33.528459999999995"/>
    </cacheField>
    <cacheField name="142" numFmtId="0">
      <sharedItems containsString="0" containsBlank="1" containsNumber="1" minValue="-32.884079999999997" maxValue="-32.884079999999997"/>
    </cacheField>
    <cacheField name="143" numFmtId="0">
      <sharedItems containsString="0" containsBlank="1" containsNumber="1" minValue="-32.766919999999999" maxValue="-32.766919999999999"/>
    </cacheField>
    <cacheField name="144" numFmtId="0">
      <sharedItems containsString="0" containsBlank="1" containsNumber="1" minValue="-32.649760000000001" maxValue="-32.649760000000001"/>
    </cacheField>
    <cacheField name="15" numFmtId="0">
      <sharedItems containsString="0" containsBlank="1" containsNumber="1" minValue="33.528459999999995" maxValue="33.528459999999995"/>
    </cacheField>
    <cacheField name="152" numFmtId="0">
      <sharedItems containsString="0" containsBlank="1" containsNumber="1" minValue="32.884079999999997" maxValue="32.884079999999997"/>
    </cacheField>
    <cacheField name="153" numFmtId="0">
      <sharedItems containsString="0" containsBlank="1" containsNumber="1" minValue="32.766919999999999" maxValue="32.766919999999999"/>
    </cacheField>
    <cacheField name="154" numFmtId="0">
      <sharedItems containsString="0" containsBlank="1" containsNumber="1" minValue="32.649760000000001" maxValue="32.649760000000001"/>
    </cacheField>
    <cacheField name="16" numFmtId="0">
      <sharedItems containsString="0" containsBlank="1" containsNumber="1" containsInteger="1" minValue="0" maxValue="0"/>
    </cacheField>
    <cacheField name="162" numFmtId="0">
      <sharedItems containsString="0" containsBlank="1" containsNumber="1" containsInteger="1" minValue="0" maxValue="0"/>
    </cacheField>
    <cacheField name="163" numFmtId="0">
      <sharedItems containsString="0" containsBlank="1" containsNumber="1" containsInteger="1" minValue="0" maxValue="0"/>
    </cacheField>
    <cacheField name="164" numFmtId="0">
      <sharedItems containsString="0" containsBlank="1" containsNumber="1" containsInteger="1" minValue="0" maxValue="0"/>
    </cacheField>
    <cacheField name="17" numFmtId="0">
      <sharedItems containsString="0" containsBlank="1" containsNumber="1" containsInteger="1" minValue="0" maxValue="0"/>
    </cacheField>
    <cacheField name="172" numFmtId="0">
      <sharedItems containsString="0" containsBlank="1" containsNumber="1" containsInteger="1" minValue="0" maxValue="0"/>
    </cacheField>
    <cacheField name="173" numFmtId="0">
      <sharedItems containsString="0" containsBlank="1" containsNumber="1" containsInteger="1" minValue="0" maxValue="0"/>
    </cacheField>
    <cacheField name="174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-15.172221800000003"/>
    <n v="-14.716586400000001"/>
    <n v="-14.633743600000003"/>
    <n v="-14.550900800000001"/>
    <n v="392.34307999999999"/>
    <n v="391.43184000000002"/>
    <n v="391.26616000000001"/>
    <n v="391.10048"/>
    <n v="33.528459999999995"/>
    <n v="32.884079999999997"/>
    <n v="32.766919999999999"/>
    <n v="32.649760000000001"/>
    <n v="146.64349000000001"/>
    <n v="145.77339000000001"/>
    <n v="145.61519000000001"/>
    <n v="145.45699000000002"/>
    <n v="33.219649999999994"/>
    <n v="32.596829999999997"/>
    <n v="32.48359"/>
    <n v="32.370349999999995"/>
    <n v="-29.171770000000002"/>
    <n v="-28.624850000000002"/>
    <n v="-28.525410000000004"/>
    <n v="-28.42597"/>
    <n v="-392.14435000000003"/>
    <n v="-391.23948999999999"/>
    <n v="-391.07497000000001"/>
    <n v="-390.91045000000003"/>
    <n v="51.068440000000002"/>
    <n v="50.950630000000004"/>
    <n v="50.929210000000005"/>
    <n v="50.907790000000006"/>
    <n v="-38.088739999999994"/>
    <n v="-37.340409999999991"/>
    <n v="-37.204349999999998"/>
    <n v="-37.06828999999999"/>
    <n v="-33.447670000000002"/>
    <n v="-32.790530000000004"/>
    <n v="-32.671050000000008"/>
    <n v="-32.551569999999998"/>
    <n v="-197.48391000000001"/>
    <n v="-196.53032000000002"/>
    <n v="-196.35694000000001"/>
    <n v="-196.18356"/>
    <n v="0"/>
    <n v="0"/>
    <n v="0"/>
    <n v="0"/>
    <n v="33.528459999999995"/>
    <n v="32.884079999999997"/>
    <n v="32.766919999999999"/>
    <n v="32.649760000000001"/>
    <n v="-33.528459999999995"/>
    <n v="-32.884079999999997"/>
    <n v="-32.766919999999999"/>
    <n v="-32.649760000000001"/>
    <n v="33.528459999999995"/>
    <n v="32.884079999999997"/>
    <n v="32.766919999999999"/>
    <n v="32.649760000000001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-15.172221800000003"/>
    <n v="-14.716586400000001"/>
    <n v="-14.633743600000003"/>
    <n v="-14.550900800000001"/>
    <n v="429.23500000000001"/>
    <n v="428.26776999999998"/>
    <n v="428.09190999999998"/>
    <n v="427.91604999999998"/>
    <n v="33.342309999999998"/>
    <n v="32.682969999999997"/>
    <n v="32.563090000000003"/>
    <n v="32.443210000000001"/>
    <n v="269.95958000000002"/>
    <n v="269.09674000000001"/>
    <n v="268.93986000000001"/>
    <n v="268.78298000000001"/>
    <n v="27.768250000000002"/>
    <n v="27.266100000000002"/>
    <n v="27.174800000000005"/>
    <n v="27.083500000000001"/>
    <n v="-29.143380000000001"/>
    <n v="-28.61637"/>
    <n v="-28.520550000000004"/>
    <n v="-28.42473"/>
    <n v="-382.65069"/>
    <n v="-381.79764"/>
    <n v="-381.64254000000005"/>
    <n v="-381.48743999999999"/>
    <n v="46.973280000000003"/>
    <n v="46.868560000000002"/>
    <n v="46.849520000000005"/>
    <n v="46.830480000000001"/>
    <n v="-37.820639999999997"/>
    <n v="-37.078470000000003"/>
    <n v="-36.94353000000001"/>
    <n v="-36.808590000000002"/>
    <n v="-33.459820000000001"/>
    <n v="-32.803229999999999"/>
    <n v="-32.683850000000007"/>
    <n v="-32.56447"/>
    <n v="-317.27575999999999"/>
    <n v="-316.32470000000001"/>
    <n v="-316.15177999999997"/>
    <n v="-315.97886"/>
    <n v="-46.486190000000001"/>
    <n v="-46.337580000000003"/>
    <n v="-46.310560000000002"/>
    <n v="-46.283540000000002"/>
    <n v="39.572659999999999"/>
    <n v="38.790120000000002"/>
    <n v="38.647840000000002"/>
    <n v="38.505560000000003"/>
    <n v="-33.528459999999995"/>
    <n v="-32.884079999999997"/>
    <n v="-32.766919999999999"/>
    <n v="-32.649760000000001"/>
    <n v="33.528459999999995"/>
    <n v="32.884079999999997"/>
    <n v="32.766919999999999"/>
    <n v="32.649760000000001"/>
    <n v="0"/>
    <n v="0"/>
    <n v="0"/>
    <n v="0"/>
    <n v="0"/>
    <n v="0"/>
    <n v="0"/>
    <n v="0"/>
  </r>
  <r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-15.172221800000003"/>
    <n v="-14.716586400000001"/>
    <n v="-14.633743600000003"/>
    <n v="-14.550900800000001"/>
    <n v="392.34307999999999"/>
    <n v="391.43184000000002"/>
    <n v="391.26616000000001"/>
    <n v="391.10048"/>
    <n v="33.528459999999995"/>
    <n v="32.884079999999997"/>
    <n v="32.766919999999999"/>
    <n v="32.649760000000001"/>
    <n v="207.55360999999999"/>
    <n v="206.66392999999999"/>
    <n v="206.50217000000001"/>
    <n v="206.34041000000002"/>
    <n v="33.416200000000003"/>
    <n v="32.781940000000006"/>
    <n v="32.666620000000009"/>
    <n v="32.551299999999998"/>
    <n v="-31.24288"/>
    <n v="-30.64987"/>
    <n v="-30.542050000000003"/>
    <n v="-30.434229999999999"/>
    <n v="-392.29259999999999"/>
    <n v="-391.38300999999996"/>
    <n v="-391.21762999999999"/>
    <n v="-391.05224999999996"/>
    <n v="26.40155"/>
    <n v="26.340389999999999"/>
    <n v="26.329269999999998"/>
    <n v="26.318149999999999"/>
    <n v="-35.86938"/>
    <n v="-35.171869999999998"/>
    <n v="-35.045050000000003"/>
    <n v="-34.918229999999994"/>
    <n v="-33.538449999999997"/>
    <n v="-32.88626"/>
    <n v="-32.767680000000006"/>
    <n v="-32.649100000000004"/>
    <n v="-233.83777000000001"/>
    <n v="-232.90475000000001"/>
    <n v="-232.73511000000002"/>
    <n v="-232.56547"/>
    <n v="0"/>
    <n v="0"/>
    <n v="0"/>
    <n v="0"/>
    <n v="33.528459999999995"/>
    <n v="32.884079999999997"/>
    <n v="32.766919999999999"/>
    <n v="32.649760000000001"/>
    <n v="-33.528459999999995"/>
    <n v="-32.884079999999997"/>
    <n v="-32.766919999999999"/>
    <n v="-32.649760000000001"/>
    <n v="33.528459999999995"/>
    <n v="32.884079999999997"/>
    <n v="32.766919999999999"/>
    <n v="32.649760000000001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B546A-B818-4DAB-892B-0A5F022321D3}" name="Kontingenční tabulka1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multipleFieldFilters="0">
  <location ref="A3:BP4" firstHeaderRow="0" firstDataRow="1" firstDataCol="0" rowPageCount="1" colPageCount="1"/>
  <pivotFields count="69">
    <pivotField axis="axisPage" showAll="0">
      <items count="6">
        <item x="0"/>
        <item x="3"/>
        <item m="1" x="4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  <i i="66">
      <x v="66"/>
    </i>
    <i i="67">
      <x v="67"/>
    </i>
  </colItems>
  <pageFields count="1">
    <pageField fld="0" item="1" hier="-1"/>
  </pageFields>
  <dataFields count="68">
    <dataField name="Součet z 1" fld="1" baseField="0" baseItem="0"/>
    <dataField name="Součet z 1.I" fld="2" baseField="0" baseItem="0"/>
    <dataField name="Součet z 1.II" fld="3" baseField="0" baseItem="0"/>
    <dataField name="Součet z 1.III" fld="4" baseField="0" baseItem="0"/>
    <dataField name="Součet z 2" fld="5" baseField="0" baseItem="0"/>
    <dataField name="Součet z 22" fld="6" baseField="0" baseItem="2"/>
    <dataField name="Součet z 23" fld="7" baseField="0" baseItem="3"/>
    <dataField name="Součet z 24" fld="8" baseField="0" baseItem="4"/>
    <dataField name="Součet z 3" fld="9" baseField="0" baseItem="0"/>
    <dataField name="Součet z 32" fld="10" baseField="0" baseItem="0"/>
    <dataField name="Součet z 33" fld="11" baseField="0" baseItem="0"/>
    <dataField name="Součet z 34" fld="12" baseField="0" baseItem="0"/>
    <dataField name="Součet z 4" fld="13" baseField="0" baseItem="0"/>
    <dataField name="Součet z 42" fld="14" baseField="0" baseItem="10"/>
    <dataField name="Součet z 43" fld="15" baseField="0" baseItem="11"/>
    <dataField name="Součet z 44" fld="16" baseField="0" baseItem="12"/>
    <dataField name="Součet z 5" fld="17" baseField="0" baseItem="0"/>
    <dataField name="Součet z 52" fld="18" baseField="0" baseItem="14"/>
    <dataField name="Součet z 53" fld="19" baseField="0" baseItem="15"/>
    <dataField name="Součet z 54" fld="20" baseField="0" baseItem="16"/>
    <dataField name="Součet z 6" fld="21" baseField="0" baseItem="0"/>
    <dataField name="Součet z 62" fld="22" baseField="0" baseItem="18"/>
    <dataField name="Součet z 63" fld="23" baseField="0" baseItem="19"/>
    <dataField name="Součet z 64" fld="24" baseField="0" baseItem="20"/>
    <dataField name="Součet z 7" fld="25" baseField="0" baseItem="0"/>
    <dataField name="Součet z 72" fld="26" baseField="0" baseItem="22"/>
    <dataField name="Součet z 73" fld="27" baseField="0" baseItem="23"/>
    <dataField name="Součet z 74" fld="28" baseField="0" baseItem="24"/>
    <dataField name="Součet z 8" fld="29" baseField="0" baseItem="0"/>
    <dataField name="Součet z 82" fld="30" baseField="0" baseItem="26"/>
    <dataField name="Součet z 83" fld="31" baseField="0" baseItem="27"/>
    <dataField name="Součet z 84" fld="32" baseField="0" baseItem="28"/>
    <dataField name="Součet z 9" fld="33" baseField="0" baseItem="0"/>
    <dataField name="Součet z 92" fld="34" baseField="0" baseItem="30"/>
    <dataField name="Součet z 93" fld="35" baseField="0" baseItem="31"/>
    <dataField name="Součet z 94" fld="36" baseField="0" baseItem="32"/>
    <dataField name="Součet z 10" fld="37" baseField="0" baseItem="0"/>
    <dataField name="Součet z 102" fld="38" baseField="0" baseItem="34"/>
    <dataField name="Součet z 103" fld="39" baseField="0" baseItem="35"/>
    <dataField name="Součet z 104" fld="40" baseField="0" baseItem="36"/>
    <dataField name="Součet z 11" fld="41" baseField="0" baseItem="0"/>
    <dataField name="Součet z 112" fld="42" baseField="0" baseItem="38"/>
    <dataField name="Součet z 113" fld="43" baseField="0" baseItem="39"/>
    <dataField name="Součet z 114" fld="44" baseField="0" baseItem="40"/>
    <dataField name="Součet z 12" fld="45" baseField="0" baseItem="0"/>
    <dataField name="Součet z 122" fld="46" baseField="0" baseItem="0"/>
    <dataField name="Součet z 123" fld="47" baseField="0" baseItem="0"/>
    <dataField name="Součet z 124" fld="48" baseField="0" baseItem="0"/>
    <dataField name="Součet z 13" fld="49" baseField="0" baseItem="45"/>
    <dataField name="Součet z 132" fld="50" baseField="0" baseItem="46"/>
    <dataField name="Součet z 133" fld="51" baseField="0" baseItem="47"/>
    <dataField name="Součet z 134" fld="52" baseField="0" baseItem="48"/>
    <dataField name="Součet z 14" fld="53" baseField="0" baseItem="49"/>
    <dataField name="Součet z 142" fld="54" baseField="0" baseItem="50"/>
    <dataField name="Součet z 143" fld="55" baseField="0" baseItem="51"/>
    <dataField name="Součet z 144" fld="56" baseField="0" baseItem="52"/>
    <dataField name="Součet z 15" fld="57" baseField="0" baseItem="53"/>
    <dataField name="Součet z 152" fld="58" baseField="0" baseItem="54"/>
    <dataField name="Součet z 153" fld="59" baseField="0" baseItem="55"/>
    <dataField name="Součet z 154" fld="60" baseField="0" baseItem="0"/>
    <dataField name="Součet z 16" fld="61" baseField="0" baseItem="60"/>
    <dataField name="Součet z 162" fld="62" baseField="0" baseItem="61"/>
    <dataField name="Součet z 163" fld="63" baseField="0" baseItem="62"/>
    <dataField name="Součet z 164" fld="64" baseField="0" baseItem="63"/>
    <dataField name="Součet z 17" fld="65" baseField="0" baseItem="0"/>
    <dataField name="Součet z 172" fld="66" baseField="0" baseItem="0"/>
    <dataField name="Součet z 173" fld="67" baseField="0" baseItem="0"/>
    <dataField name="Součet z 174" fld="68" baseField="0" baseItem="0"/>
  </dataFields>
  <formats count="3"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fieldPosition="0">
        <references count="1">
          <reference field="4294967294" count="12">
            <x v="0"/>
            <x v="4"/>
            <x v="8"/>
            <x v="12"/>
            <x v="16"/>
            <x v="20"/>
            <x v="24"/>
            <x v="28"/>
            <x v="32"/>
            <x v="36"/>
            <x v="40"/>
            <x v="4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64636-979E-4E91-881E-37205C6798DA}" name="Tabulka1" displayName="Tabulka1" ref="A2:BQ7" totalsRowShown="0" headerRowDxfId="76" dataDxfId="74" headerRowBorderDxfId="75" tableBorderDxfId="73" totalsRowBorderDxfId="72">
  <tableColumns count="69">
    <tableColumn id="1" xr3:uid="{B42C7A3F-CEA3-4E47-B3E2-779E8A1E2026}" name="Part number" dataDxfId="71"/>
    <tableColumn id="2" xr3:uid="{5A29700C-6D7C-46DF-9B4D-0239B91A1BD0}" name="1" dataDxfId="70"/>
    <tableColumn id="61" xr3:uid="{FCABE55D-5912-4961-BFD3-15A9CD116DC0}" name="1.I" dataDxfId="69">
      <calculatedColumnFormula>-((('Part program'!#REF!)*0.414214)-5)</calculatedColumnFormula>
    </tableColumn>
    <tableColumn id="60" xr3:uid="{DFC510F3-2C1F-4C3D-806D-D5F8E987EC45}" name="1.II" dataDxfId="68">
      <calculatedColumnFormula>-((('Part program'!#REF!)*0.414214)-5)</calculatedColumnFormula>
    </tableColumn>
    <tableColumn id="59" xr3:uid="{76B13E6B-C8CF-4506-8E1C-19E1023A449E}" name="1.III" dataDxfId="67">
      <calculatedColumnFormula>-((('Part program'!#REF!)*0.414214)-5)</calculatedColumnFormula>
    </tableColumn>
    <tableColumn id="3" xr3:uid="{D86ED8FD-B926-4184-9E85-E17A87B1E827}" name="2" dataDxfId="66"/>
    <tableColumn id="20" xr3:uid="{5E9B821B-E5BF-4975-A316-7DF385581DB6}" name="22" dataDxfId="65">
      <calculatedColumnFormula>(0.08284*(('Part program'!#REF!)*10)+352)</calculatedColumnFormula>
    </tableColumn>
    <tableColumn id="21" xr3:uid="{CA60F7B3-60F8-4E5E-B904-F39F65C2CA31}" name="23" dataDxfId="64">
      <calculatedColumnFormula>(0.08284*(('Part program'!#REF!)*10)+352)</calculatedColumnFormula>
    </tableColumn>
    <tableColumn id="22" xr3:uid="{6CB97433-13B8-46A5-BC92-48CEFDFEC082}" name="24" dataDxfId="63">
      <calculatedColumnFormula>(0.08284*(('Part program'!#REF!)*10)+352)</calculatedColumnFormula>
    </tableColumn>
    <tableColumn id="4" xr3:uid="{1582796B-A1D9-4985-8BF0-AE584D315EC4}" name="3" dataDxfId="62"/>
    <tableColumn id="23" xr3:uid="{687C307F-E727-402B-B9D3-4D3D06583840}" name="32" dataDxfId="61">
      <calculatedColumnFormula>(0.05858*(('Part program'!#REF!)*10)+5)</calculatedColumnFormula>
    </tableColumn>
    <tableColumn id="24" xr3:uid="{12CC9F87-5D2D-44D7-A086-3ABEA3A90528}" name="33" dataDxfId="60">
      <calculatedColumnFormula>(0.05858*(('Part program'!#REF!)*10)+5)</calculatedColumnFormula>
    </tableColumn>
    <tableColumn id="25" xr3:uid="{6D36EB13-DFC5-4893-883E-4F957D1EE78F}" name="34" dataDxfId="59">
      <calculatedColumnFormula>(0.05858*(('Part program'!#REF!)*10)+5)</calculatedColumnFormula>
    </tableColumn>
    <tableColumn id="5" xr3:uid="{DDA5E018-57F8-4118-8882-0B035622A0E0}" name="4" dataDxfId="58"/>
    <tableColumn id="26" xr3:uid="{5914D9EA-B8BD-4B28-8D68-0343AE8C4DC9}" name="42" dataDxfId="57">
      <calculatedColumnFormula>(0.0791*(('Part program'!#REF!)*10)+108.12179)</calculatedColumnFormula>
    </tableColumn>
    <tableColumn id="27" xr3:uid="{6C74EDB7-CEC3-4979-A425-5FAE327115D9}" name="43" dataDxfId="56">
      <calculatedColumnFormula>(0.0791*(('Part program'!#REF!)*10)+108.12179)</calculatedColumnFormula>
    </tableColumn>
    <tableColumn id="28" xr3:uid="{6B02BF1B-4C8B-4A6B-8B2F-F3BEFC908076}" name="44" dataDxfId="55">
      <calculatedColumnFormula>(0.0791*(('Part program'!#REF!)*10)+108.12179)</calculatedColumnFormula>
    </tableColumn>
    <tableColumn id="6" xr3:uid="{AA705B5F-9553-41C8-9092-A80BD180135C}" name="5" dataDxfId="54"/>
    <tableColumn id="29" xr3:uid="{79D31114-BA5F-4193-87F2-DCBDF2ECF820}" name="52" dataDxfId="53">
      <calculatedColumnFormula>(0.05662*(('Part program'!#REF!)*10)+5.64571)</calculatedColumnFormula>
    </tableColumn>
    <tableColumn id="30" xr3:uid="{74BDA681-4D5D-4213-B6C3-8DE828E2FD0C}" name="53" dataDxfId="52">
      <calculatedColumnFormula>(0.05662*(('Part program'!#REF!)*10)+5.64571)</calculatedColumnFormula>
    </tableColumn>
    <tableColumn id="31" xr3:uid="{079FA115-37B4-4F9B-9230-0FADA9D190AA}" name="54" dataDxfId="51">
      <calculatedColumnFormula>(0.05662*(('Part program'!#REF!)*10)+5.64571)</calculatedColumnFormula>
    </tableColumn>
    <tableColumn id="7" xr3:uid="{45D77986-36F9-4DF8-A6DE-30D5D797F4E6}" name="6" dataDxfId="50"/>
    <tableColumn id="32" xr3:uid="{4CFDD769-81B2-44EF-8A89-70959CF34325}" name="62" dataDxfId="49">
      <calculatedColumnFormula>-(0.04972*(('Part program'!#REF!)*10)+4.95813)</calculatedColumnFormula>
    </tableColumn>
    <tableColumn id="33" xr3:uid="{F4EFA4AF-852E-4C3A-AF9E-6F5F8885A9DF}" name="63" dataDxfId="48">
      <calculatedColumnFormula>-(0.04972*(('Part program'!#REF!)*10)+4.95813)</calculatedColumnFormula>
    </tableColumn>
    <tableColumn id="34" xr3:uid="{105CB2FC-2C0E-4F3F-94E2-3EBDB88CF9F9}" name="64" dataDxfId="47">
      <calculatedColumnFormula>-(0.04972*(('Part program'!#REF!)*10)+4.95813)</calculatedColumnFormula>
    </tableColumn>
    <tableColumn id="8" xr3:uid="{8C7C676B-98C1-4048-A45F-C412A976D972}" name="7" dataDxfId="46"/>
    <tableColumn id="35" xr3:uid="{A43DC1C6-5AD8-42C4-BAAA-53A374AB0F06}" name="72" dataDxfId="45">
      <calculatedColumnFormula>-(0.08226*(('Part program'!#REF!)*10)+352.08373)</calculatedColumnFormula>
    </tableColumn>
    <tableColumn id="36" xr3:uid="{7279B591-2F5E-4B7C-85E7-B445FD3B18FA}" name="73" dataDxfId="44">
      <calculatedColumnFormula>-(0.08226*(('Part program'!#REF!)*10)+352.08373)</calculatedColumnFormula>
    </tableColumn>
    <tableColumn id="37" xr3:uid="{E41C0DEF-4E9A-436A-91C7-5B14E2643547}" name="74" dataDxfId="43">
      <calculatedColumnFormula>-(0.08226*(('Part program'!#REF!)*10)+352.08373)</calculatedColumnFormula>
    </tableColumn>
    <tableColumn id="9" xr3:uid="{CEDC48EA-DB15-462E-B51F-E05A3A66B129}" name="8" dataDxfId="42"/>
    <tableColumn id="38" xr3:uid="{8FA86173-955B-469B-9CB7-0E5CB4B72E92}" name="82" dataDxfId="41">
      <calculatedColumnFormula>(0.01071*(('Part program'!#REF!)*10)+45.85267)</calculatedColumnFormula>
    </tableColumn>
    <tableColumn id="39" xr3:uid="{60730343-F231-49BD-A0DC-7AE292690748}" name="83" dataDxfId="40">
      <calculatedColumnFormula>(0.01071*(('Part program'!#REF!)*10)+45.85267)</calculatedColumnFormula>
    </tableColumn>
    <tableColumn id="40" xr3:uid="{DF5D7371-E0D7-44C6-85AD-9221DEBE8128}" name="84" dataDxfId="39">
      <calculatedColumnFormula>(0.01071*(('Part program'!#REF!)*10)+45.85267)</calculatedColumnFormula>
    </tableColumn>
    <tableColumn id="10" xr3:uid="{C64DB024-80B3-49AB-A84C-166CD3DFA6D7}" name="9" dataDxfId="38"/>
    <tableColumn id="41" xr3:uid="{987EEE0A-AAB4-414C-8B9C-2FCAD40CDCFE}" name="92" dataDxfId="37">
      <calculatedColumnFormula>-(0.06803*(('Part program'!#REF!)*10)+4.95813)</calculatedColumnFormula>
    </tableColumn>
    <tableColumn id="42" xr3:uid="{F37BB217-178F-4803-9601-7C2CC0B05C66}" name="93" dataDxfId="36">
      <calculatedColumnFormula>-(0.06803*(('Part program'!#REF!)*10)+4.95813)</calculatedColumnFormula>
    </tableColumn>
    <tableColumn id="43" xr3:uid="{F8AB7434-5799-468D-84AA-D5A356291CF0}" name="94" dataDxfId="35">
      <calculatedColumnFormula>-(0.06803*(('Part program'!#REF!)*10)+4.95813)</calculatedColumnFormula>
    </tableColumn>
    <tableColumn id="11" xr3:uid="{8615DB79-630F-49F2-8CF7-588541504A2D}" name="10" dataDxfId="34"/>
    <tableColumn id="44" xr3:uid="{7D3F570F-A736-48BD-B30A-66B2B1E421CF}" name="102" dataDxfId="33">
      <calculatedColumnFormula>-(0.05974*(('Part program'!#REF!)*10)+4.35429)</calculatedColumnFormula>
    </tableColumn>
    <tableColumn id="45" xr3:uid="{67A6A08F-BE30-4C3B-BDD1-6F384CA1B927}" name="103" dataDxfId="32">
      <calculatedColumnFormula>-(0.05974*(('Part program'!#REF!)*10)+4.35429)</calculatedColumnFormula>
    </tableColumn>
    <tableColumn id="46" xr3:uid="{0E24D62D-0C71-4276-AC34-E0F76901E79D}" name="104" dataDxfId="31">
      <calculatedColumnFormula>-(0.05974*(('Part program'!#REF!)*10)+4.35429)</calculatedColumnFormula>
    </tableColumn>
    <tableColumn id="12" xr3:uid="{57048EE9-FE1C-4BAF-B8BF-F47404B70DFE}" name="11" dataDxfId="30"/>
    <tableColumn id="47" xr3:uid="{E60966F5-3A96-493B-BFB4-802A938EB5AC}" name="112" dataDxfId="29">
      <calculatedColumnFormula>-(0.08669*(('Part program'!#REF!)*10)+155.26588)</calculatedColumnFormula>
    </tableColumn>
    <tableColumn id="48" xr3:uid="{078782AA-730E-484B-9D9F-9C9929D050E9}" name="113" dataDxfId="28">
      <calculatedColumnFormula>-(0.08669*(('Part program'!#REF!)*10)+155.26588)</calculatedColumnFormula>
    </tableColumn>
    <tableColumn id="49" xr3:uid="{6D21C3D5-5E2B-4680-AFC4-4B7E9E60DC80}" name="114" dataDxfId="27">
      <calculatedColumnFormula>-(0.08669*(('Part program'!#REF!)*10)+155.26588)</calculatedColumnFormula>
    </tableColumn>
    <tableColumn id="15" xr3:uid="{3BE490BE-E227-4E6A-A435-8905670AD5DC}" name="12" dataDxfId="26"/>
    <tableColumn id="16" xr3:uid="{781ABF75-3799-45BC-A062-2680C2BDD9B8}" name="122" dataDxfId="25"/>
    <tableColumn id="17" xr3:uid="{40318221-E960-4F7A-9107-C2C16FCA4AD5}" name="123" dataDxfId="24"/>
    <tableColumn id="14" xr3:uid="{6F3773E2-EDC7-4381-98B7-BBA7EE84F916}" name="124" dataDxfId="23"/>
    <tableColumn id="50" xr3:uid="{31423361-516C-4110-B31D-47F3A7E01B52}" name="13" dataDxfId="22">
      <calculatedColumnFormula>(0.05858*(('Part program'!#REF!)*10)+5)</calculatedColumnFormula>
    </tableColumn>
    <tableColumn id="52" xr3:uid="{040F6AAB-F769-49E8-9112-A7DD6B69DAF9}" name="132" dataDxfId="21">
      <calculatedColumnFormula>(0.05858*(('Part program'!#REF!)*10)+5)</calculatedColumnFormula>
    </tableColumn>
    <tableColumn id="53" xr3:uid="{32FAB0B6-7F26-4FAD-A21F-AF7F48453C4E}" name="133" dataDxfId="20">
      <calculatedColumnFormula>(0.05858*(('Part program'!#REF!)*10)+5)</calculatedColumnFormula>
    </tableColumn>
    <tableColumn id="54" xr3:uid="{A1E3EB8E-BBC4-4608-9459-7EDFA284E100}" name="134" dataDxfId="19">
      <calculatedColumnFormula>(0.05858*(('Part program'!#REF!)*10)+5)</calculatedColumnFormula>
    </tableColumn>
    <tableColumn id="19" xr3:uid="{1EE3BD92-3657-48F6-9F0A-F02BC8151521}" name="14" dataDxfId="18">
      <calculatedColumnFormula>(0.05858*(('Part program'!#REF!)*10)+5)</calculatedColumnFormula>
    </tableColumn>
    <tableColumn id="55" xr3:uid="{9A3E1DAC-BFD7-46BF-AE53-39E0B1ED6928}" name="142" dataDxfId="17">
      <calculatedColumnFormula>(0.05858*(('Part program'!#REF!)*10)+5)</calculatedColumnFormula>
    </tableColumn>
    <tableColumn id="56" xr3:uid="{5BCF101C-A23F-4294-809E-FC8EA76CD18F}" name="143" dataDxfId="16">
      <calculatedColumnFormula>(0.05858*(('Part program'!#REF!)*10)+5)</calculatedColumnFormula>
    </tableColumn>
    <tableColumn id="57" xr3:uid="{A43E6AA9-4BD5-4930-9764-1D3203439031}" name="144" dataDxfId="15">
      <calculatedColumnFormula>(0.05858*(('Part program'!#REF!)*10)+5)</calculatedColumnFormula>
    </tableColumn>
    <tableColumn id="18" xr3:uid="{FBEF83BA-6773-42B5-9EA7-2946D9C10E79}" name="15" dataDxfId="14">
      <calculatedColumnFormula>(0.05858*(('Part program'!#REF!)*10)+5)</calculatedColumnFormula>
    </tableColumn>
    <tableColumn id="51" xr3:uid="{2E055B51-91D2-41A2-9914-CFEA29DFDFED}" name="152" dataDxfId="13">
      <calculatedColumnFormula>(0.05858*(('Part program'!#REF!)*10)+5)</calculatedColumnFormula>
    </tableColumn>
    <tableColumn id="58" xr3:uid="{3679E6A4-E494-4C68-995A-FD6036E483C8}" name="153" dataDxfId="12">
      <calculatedColumnFormula>(0.05858*(('Part program'!#REF!)*10)+5)</calculatedColumnFormula>
    </tableColumn>
    <tableColumn id="62" xr3:uid="{4CF51379-91D5-48E9-B0A9-5D82091D7759}" name="154" dataDxfId="11">
      <calculatedColumnFormula>(0.05858*(('Part program'!#REF!)*10)+5)</calculatedColumnFormula>
    </tableColumn>
    <tableColumn id="63" xr3:uid="{4D2277B3-4E5C-44F7-87B9-96B903730D7B}" name="16" dataDxfId="10"/>
    <tableColumn id="65" xr3:uid="{F07F4ADD-3D0F-41C7-B888-EA2AA77B8992}" name="162" dataDxfId="9"/>
    <tableColumn id="64" xr3:uid="{3816A11B-B01C-4BD9-AF2C-2E238A6D38AC}" name="163" dataDxfId="8"/>
    <tableColumn id="69" xr3:uid="{17A7C108-1735-4715-BE5D-FAB55B4434B5}" name="164" dataDxfId="7"/>
    <tableColumn id="68" xr3:uid="{0E2CBD6C-3091-4BC9-9B59-AEEAA73783E8}" name="17" dataDxfId="6"/>
    <tableColumn id="67" xr3:uid="{9AA1287D-4793-463C-B722-1023546C175F}" name="172" dataDxfId="5"/>
    <tableColumn id="66" xr3:uid="{23176C71-5A57-45B6-AD9B-E3C3E276DC16}" name="173" dataDxfId="4"/>
    <tableColumn id="13" xr3:uid="{5114B67A-26E0-4960-8084-5738E8C0DF1F}" name="17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90AB-096E-4B86-A443-CFA8F7F693E2}">
  <dimension ref="A1:BP25"/>
  <sheetViews>
    <sheetView zoomScaleNormal="100" workbookViewId="0">
      <selection activeCell="B1" sqref="B1"/>
    </sheetView>
  </sheetViews>
  <sheetFormatPr defaultRowHeight="14.4" x14ac:dyDescent="0.3"/>
  <cols>
    <col min="1" max="1" width="11.6640625" style="5" bestFit="1" customWidth="1"/>
    <col min="2" max="2" width="18.5546875" style="5" bestFit="1" customWidth="1"/>
    <col min="3" max="4" width="11.6640625" style="5" bestFit="1" customWidth="1"/>
    <col min="5" max="5" width="10" style="5" bestFit="1" customWidth="1"/>
    <col min="6" max="8" width="10.44140625" style="5" bestFit="1" customWidth="1"/>
    <col min="9" max="9" width="9.44140625" style="5" bestFit="1" customWidth="1"/>
    <col min="10" max="12" width="10.44140625" style="5" bestFit="1" customWidth="1"/>
    <col min="13" max="13" width="10" style="5" bestFit="1" customWidth="1"/>
    <col min="14" max="16" width="10.44140625" style="5" bestFit="1" customWidth="1"/>
    <col min="17" max="17" width="9.44140625" style="5" bestFit="1" customWidth="1"/>
    <col min="18" max="20" width="10.44140625" style="5" bestFit="1" customWidth="1"/>
    <col min="21" max="21" width="9.6640625" style="5" bestFit="1" customWidth="1"/>
    <col min="22" max="24" width="10.44140625" style="5" bestFit="1" customWidth="1"/>
    <col min="25" max="25" width="9.6640625" style="5" bestFit="1" customWidth="1"/>
    <col min="26" max="28" width="10.6640625" style="5" bestFit="1" customWidth="1"/>
    <col min="29" max="29" width="9.44140625" style="5" bestFit="1" customWidth="1"/>
    <col min="30" max="32" width="10.44140625" style="5" bestFit="1" customWidth="1"/>
    <col min="33" max="33" width="9.6640625" style="5" bestFit="1" customWidth="1"/>
    <col min="34" max="37" width="10.44140625" style="5" bestFit="1" customWidth="1"/>
    <col min="38" max="40" width="11.44140625" style="5" bestFit="1" customWidth="1"/>
    <col min="41" max="41" width="10.6640625" style="5" bestFit="1" customWidth="1"/>
    <col min="42" max="44" width="11.44140625" style="5" bestFit="1" customWidth="1"/>
    <col min="45" max="45" width="10.44140625" style="5" bestFit="1" customWidth="1"/>
    <col min="46" max="48" width="11.44140625" style="5" bestFit="1" customWidth="1"/>
    <col min="49" max="49" width="10.44140625" style="5" bestFit="1" customWidth="1"/>
    <col min="50" max="52" width="11.44140625" style="5" bestFit="1" customWidth="1"/>
    <col min="53" max="53" width="10.44140625" style="5" bestFit="1" customWidth="1"/>
    <col min="54" max="56" width="11.44140625" style="5" bestFit="1" customWidth="1"/>
    <col min="57" max="57" width="10.44140625" style="5" bestFit="1" customWidth="1"/>
    <col min="58" max="60" width="11.44140625" style="5" bestFit="1" customWidth="1"/>
    <col min="61" max="61" width="10.44140625" style="5" bestFit="1" customWidth="1"/>
    <col min="62" max="64" width="11.44140625" style="5" bestFit="1" customWidth="1"/>
    <col min="65" max="65" width="10.44140625" style="5" bestFit="1" customWidth="1"/>
    <col min="66" max="68" width="11.44140625" style="5" bestFit="1" customWidth="1"/>
    <col min="69" max="16384" width="8.88671875" style="5"/>
  </cols>
  <sheetData>
    <row r="1" spans="1:68" x14ac:dyDescent="0.3">
      <c r="A1" s="27" t="s">
        <v>59</v>
      </c>
      <c r="B1" s="5" t="s">
        <v>58</v>
      </c>
    </row>
    <row r="3" spans="1:68" x14ac:dyDescent="0.3">
      <c r="A3" s="5" t="s">
        <v>71</v>
      </c>
      <c r="B3" s="5" t="s">
        <v>181</v>
      </c>
      <c r="C3" s="5" t="s">
        <v>182</v>
      </c>
      <c r="D3" s="5" t="s">
        <v>183</v>
      </c>
      <c r="E3" s="5" t="s">
        <v>72</v>
      </c>
      <c r="F3" s="5" t="s">
        <v>128</v>
      </c>
      <c r="G3" s="5" t="s">
        <v>129</v>
      </c>
      <c r="H3" s="5" t="s">
        <v>130</v>
      </c>
      <c r="I3" s="5" t="s">
        <v>73</v>
      </c>
      <c r="J3" s="5" t="s">
        <v>131</v>
      </c>
      <c r="K3" s="5" t="s">
        <v>132</v>
      </c>
      <c r="L3" s="5" t="s">
        <v>133</v>
      </c>
      <c r="M3" s="5" t="s">
        <v>74</v>
      </c>
      <c r="N3" s="5" t="s">
        <v>134</v>
      </c>
      <c r="O3" s="5" t="s">
        <v>135</v>
      </c>
      <c r="P3" s="5" t="s">
        <v>136</v>
      </c>
      <c r="Q3" s="5" t="s">
        <v>75</v>
      </c>
      <c r="R3" s="5" t="s">
        <v>137</v>
      </c>
      <c r="S3" s="5" t="s">
        <v>138</v>
      </c>
      <c r="T3" s="5" t="s">
        <v>139</v>
      </c>
      <c r="U3" s="5" t="s">
        <v>76</v>
      </c>
      <c r="V3" s="5" t="s">
        <v>140</v>
      </c>
      <c r="W3" s="5" t="s">
        <v>141</v>
      </c>
      <c r="X3" s="5" t="s">
        <v>142</v>
      </c>
      <c r="Y3" s="5" t="s">
        <v>77</v>
      </c>
      <c r="Z3" s="5" t="s">
        <v>143</v>
      </c>
      <c r="AA3" s="5" t="s">
        <v>144</v>
      </c>
      <c r="AB3" s="5" t="s">
        <v>145</v>
      </c>
      <c r="AC3" s="5" t="s">
        <v>78</v>
      </c>
      <c r="AD3" s="5" t="s">
        <v>146</v>
      </c>
      <c r="AE3" s="5" t="s">
        <v>147</v>
      </c>
      <c r="AF3" s="5" t="s">
        <v>148</v>
      </c>
      <c r="AG3" s="5" t="s">
        <v>79</v>
      </c>
      <c r="AH3" s="5" t="s">
        <v>149</v>
      </c>
      <c r="AI3" s="5" t="s">
        <v>150</v>
      </c>
      <c r="AJ3" s="5" t="s">
        <v>151</v>
      </c>
      <c r="AK3" s="5" t="s">
        <v>80</v>
      </c>
      <c r="AL3" s="5" t="s">
        <v>152</v>
      </c>
      <c r="AM3" s="5" t="s">
        <v>153</v>
      </c>
      <c r="AN3" s="5" t="s">
        <v>127</v>
      </c>
      <c r="AO3" s="5" t="s">
        <v>81</v>
      </c>
      <c r="AP3" s="5" t="s">
        <v>126</v>
      </c>
      <c r="AQ3" s="5" t="s">
        <v>125</v>
      </c>
      <c r="AR3" s="5" t="s">
        <v>124</v>
      </c>
      <c r="AS3" s="5" t="s">
        <v>82</v>
      </c>
      <c r="AT3" s="5" t="s">
        <v>123</v>
      </c>
      <c r="AU3" s="5" t="s">
        <v>122</v>
      </c>
      <c r="AV3" s="5" t="s">
        <v>121</v>
      </c>
      <c r="AW3" s="5" t="s">
        <v>167</v>
      </c>
      <c r="AX3" s="5" t="s">
        <v>168</v>
      </c>
      <c r="AY3" s="5" t="s">
        <v>169</v>
      </c>
      <c r="AZ3" s="5" t="s">
        <v>170</v>
      </c>
      <c r="BA3" s="5" t="s">
        <v>171</v>
      </c>
      <c r="BB3" s="5" t="s">
        <v>172</v>
      </c>
      <c r="BC3" s="5" t="s">
        <v>173</v>
      </c>
      <c r="BD3" s="5" t="s">
        <v>174</v>
      </c>
      <c r="BE3" s="5" t="s">
        <v>175</v>
      </c>
      <c r="BF3" s="5" t="s">
        <v>176</v>
      </c>
      <c r="BG3" s="5" t="s">
        <v>177</v>
      </c>
      <c r="BH3" s="5" t="s">
        <v>166</v>
      </c>
      <c r="BI3" s="5" t="s">
        <v>188</v>
      </c>
      <c r="BJ3" s="5" t="s">
        <v>189</v>
      </c>
      <c r="BK3" s="5" t="s">
        <v>190</v>
      </c>
      <c r="BL3" s="5" t="s">
        <v>191</v>
      </c>
      <c r="BM3" s="5" t="s">
        <v>196</v>
      </c>
      <c r="BN3" s="5" t="s">
        <v>197</v>
      </c>
      <c r="BO3" s="5" t="s">
        <v>198</v>
      </c>
      <c r="BP3" s="5" t="s">
        <v>199</v>
      </c>
    </row>
    <row r="4" spans="1:68" x14ac:dyDescent="0.3">
      <c r="A4" s="79">
        <v>-15.172221800000003</v>
      </c>
      <c r="B4" s="79">
        <v>-14.716586400000001</v>
      </c>
      <c r="C4" s="79">
        <v>-14.633743600000003</v>
      </c>
      <c r="D4" s="79">
        <v>-14.550900800000001</v>
      </c>
      <c r="E4" s="79">
        <v>392.34307999999999</v>
      </c>
      <c r="F4" s="79">
        <v>391.43184000000002</v>
      </c>
      <c r="G4" s="79">
        <v>391.26616000000001</v>
      </c>
      <c r="H4" s="79">
        <v>391.10048</v>
      </c>
      <c r="I4" s="79">
        <v>33.528459999999995</v>
      </c>
      <c r="J4" s="79">
        <v>32.884079999999997</v>
      </c>
      <c r="K4" s="79">
        <v>32.766919999999999</v>
      </c>
      <c r="L4" s="79">
        <v>32.649760000000001</v>
      </c>
      <c r="M4" s="79">
        <v>207.55360999999999</v>
      </c>
      <c r="N4" s="79">
        <v>206.66392999999999</v>
      </c>
      <c r="O4" s="79">
        <v>206.50217000000001</v>
      </c>
      <c r="P4" s="79">
        <v>206.34041000000002</v>
      </c>
      <c r="Q4" s="79">
        <v>33.416200000000003</v>
      </c>
      <c r="R4" s="79">
        <v>32.781940000000006</v>
      </c>
      <c r="S4" s="79">
        <v>32.666620000000009</v>
      </c>
      <c r="T4" s="79">
        <v>32.551299999999998</v>
      </c>
      <c r="U4" s="79">
        <v>-31.24288</v>
      </c>
      <c r="V4" s="79">
        <v>-30.64987</v>
      </c>
      <c r="W4" s="79">
        <v>-30.542050000000003</v>
      </c>
      <c r="X4" s="79">
        <v>-30.434229999999999</v>
      </c>
      <c r="Y4" s="79">
        <v>-392.29259999999999</v>
      </c>
      <c r="Z4" s="79">
        <v>-391.38300999999996</v>
      </c>
      <c r="AA4" s="79">
        <v>-391.21762999999999</v>
      </c>
      <c r="AB4" s="79">
        <v>-391.05224999999996</v>
      </c>
      <c r="AC4" s="79">
        <v>26.40155</v>
      </c>
      <c r="AD4" s="79">
        <v>26.340389999999999</v>
      </c>
      <c r="AE4" s="79">
        <v>26.329269999999998</v>
      </c>
      <c r="AF4" s="79">
        <v>26.318149999999999</v>
      </c>
      <c r="AG4" s="79">
        <v>-35.86938</v>
      </c>
      <c r="AH4" s="79">
        <v>-35.171869999999998</v>
      </c>
      <c r="AI4" s="79">
        <v>-35.045050000000003</v>
      </c>
      <c r="AJ4" s="79">
        <v>-34.918229999999994</v>
      </c>
      <c r="AK4" s="79">
        <v>-33.538449999999997</v>
      </c>
      <c r="AL4" s="79">
        <v>-32.88626</v>
      </c>
      <c r="AM4" s="79">
        <v>-32.767680000000006</v>
      </c>
      <c r="AN4" s="79">
        <v>-32.649100000000004</v>
      </c>
      <c r="AO4" s="79">
        <v>-233.83777000000001</v>
      </c>
      <c r="AP4" s="79">
        <v>-232.90475000000001</v>
      </c>
      <c r="AQ4" s="79">
        <v>-232.73511000000002</v>
      </c>
      <c r="AR4" s="79">
        <v>-232.56547</v>
      </c>
      <c r="AS4" s="79">
        <v>0</v>
      </c>
      <c r="AT4" s="79">
        <v>0</v>
      </c>
      <c r="AU4" s="79">
        <v>0</v>
      </c>
      <c r="AV4" s="79">
        <v>0</v>
      </c>
      <c r="AW4" s="79">
        <v>33.528459999999995</v>
      </c>
      <c r="AX4" s="79">
        <v>32.884079999999997</v>
      </c>
      <c r="AY4" s="79">
        <v>32.766919999999999</v>
      </c>
      <c r="AZ4" s="79">
        <v>32.649760000000001</v>
      </c>
      <c r="BA4" s="79">
        <v>-33.528459999999995</v>
      </c>
      <c r="BB4" s="79">
        <v>-32.884079999999997</v>
      </c>
      <c r="BC4" s="79">
        <v>-32.766919999999999</v>
      </c>
      <c r="BD4" s="79">
        <v>-32.649760000000001</v>
      </c>
      <c r="BE4" s="79">
        <v>33.528459999999995</v>
      </c>
      <c r="BF4" s="79">
        <v>32.884079999999997</v>
      </c>
      <c r="BG4" s="79">
        <v>32.766919999999999</v>
      </c>
      <c r="BH4" s="79">
        <v>32.649760000000001</v>
      </c>
      <c r="BI4" s="79">
        <v>0</v>
      </c>
      <c r="BJ4" s="79">
        <v>0</v>
      </c>
      <c r="BK4" s="79">
        <v>0</v>
      </c>
      <c r="BL4" s="79">
        <v>0</v>
      </c>
      <c r="BM4" s="79">
        <v>0</v>
      </c>
      <c r="BN4" s="79">
        <v>0</v>
      </c>
      <c r="BO4" s="79">
        <v>0</v>
      </c>
      <c r="BP4" s="79">
        <v>0</v>
      </c>
    </row>
    <row r="5" spans="1:68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8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</row>
    <row r="7" spans="1:68" ht="15" thickBo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</row>
    <row r="8" spans="1:68" ht="24" x14ac:dyDescent="0.3">
      <c r="A8" s="41"/>
      <c r="B8" s="42" t="s">
        <v>201</v>
      </c>
      <c r="C8" s="43">
        <v>94.4</v>
      </c>
      <c r="D8" s="58" t="s">
        <v>24</v>
      </c>
      <c r="E8" s="56">
        <f>C8/2</f>
        <v>47.2</v>
      </c>
      <c r="F8" s="44" t="s">
        <v>34</v>
      </c>
      <c r="G8" s="44"/>
      <c r="H8" s="44"/>
      <c r="I8" s="45"/>
      <c r="J8" s="46">
        <f>E8+1.5</f>
        <v>48.7</v>
      </c>
      <c r="K8" s="64" t="s">
        <v>45</v>
      </c>
      <c r="L8" s="65"/>
      <c r="M8"/>
      <c r="N8" s="46">
        <f>-(J8+(C14/2))</f>
        <v>-48.7</v>
      </c>
      <c r="O8" s="70" t="s">
        <v>203</v>
      </c>
      <c r="P8" s="71"/>
      <c r="Q8" s="72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8" ht="24.6" thickBot="1" x14ac:dyDescent="0.35">
      <c r="A9" s="41"/>
      <c r="B9" s="47" t="s">
        <v>202</v>
      </c>
      <c r="C9" s="48">
        <v>24.3</v>
      </c>
      <c r="D9" s="59" t="s">
        <v>23</v>
      </c>
      <c r="E9" s="57">
        <f>((C9-C12)/2)+C12</f>
        <v>21.65</v>
      </c>
      <c r="F9" s="44" t="s">
        <v>33</v>
      </c>
      <c r="G9" s="44"/>
      <c r="H9" s="44"/>
      <c r="I9" s="45"/>
      <c r="J9" s="49">
        <f>E8+0.4</f>
        <v>47.6</v>
      </c>
      <c r="K9" s="66" t="s">
        <v>46</v>
      </c>
      <c r="L9" s="67"/>
      <c r="M9"/>
      <c r="N9" s="49">
        <f>-(J9+(C14/2))</f>
        <v>-47.6</v>
      </c>
      <c r="O9" s="73" t="s">
        <v>204</v>
      </c>
      <c r="P9" s="74"/>
      <c r="Q9" s="75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1:68" ht="24" x14ac:dyDescent="0.3">
      <c r="A10" s="41"/>
      <c r="B10" s="47" t="s">
        <v>49</v>
      </c>
      <c r="C10" s="50" t="s">
        <v>8</v>
      </c>
      <c r="D10" s="44"/>
      <c r="E10" s="45"/>
      <c r="F10" s="44"/>
      <c r="G10" s="44"/>
      <c r="H10" s="44"/>
      <c r="I10" s="45"/>
      <c r="J10" s="49">
        <f>E8+0.2</f>
        <v>47.400000000000006</v>
      </c>
      <c r="K10" s="66" t="s">
        <v>47</v>
      </c>
      <c r="L10" s="67"/>
      <c r="M10"/>
      <c r="N10" s="49">
        <f>-(J10+(C14/2))</f>
        <v>-47.400000000000006</v>
      </c>
      <c r="O10" s="73" t="s">
        <v>205</v>
      </c>
      <c r="P10" s="74"/>
      <c r="Q10" s="75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68" ht="24.6" thickBot="1" x14ac:dyDescent="0.35">
      <c r="A11" s="41"/>
      <c r="B11" s="47" t="s">
        <v>18</v>
      </c>
      <c r="C11" s="50">
        <f>'Part type'!B7</f>
        <v>0</v>
      </c>
      <c r="D11" s="44"/>
      <c r="E11" s="45"/>
      <c r="F11" s="44"/>
      <c r="G11" s="44"/>
      <c r="H11" s="44"/>
      <c r="I11" s="45"/>
      <c r="J11" s="51">
        <f>E8</f>
        <v>47.2</v>
      </c>
      <c r="K11" s="68" t="s">
        <v>48</v>
      </c>
      <c r="L11" s="69"/>
      <c r="M11"/>
      <c r="N11" s="51">
        <f>-(J11+(C14/2))</f>
        <v>-47.2</v>
      </c>
      <c r="O11" s="76" t="s">
        <v>206</v>
      </c>
      <c r="P11" s="77"/>
      <c r="Q11" s="78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68" ht="24" x14ac:dyDescent="0.3">
      <c r="A12" s="41"/>
      <c r="B12" s="47" t="s">
        <v>50</v>
      </c>
      <c r="C12" s="52">
        <v>19</v>
      </c>
      <c r="D12" s="44"/>
      <c r="E12" s="45"/>
      <c r="F12" s="44"/>
      <c r="G12" s="44"/>
      <c r="H12" s="44"/>
      <c r="I12" s="45"/>
      <c r="J12" s="44"/>
      <c r="K12" s="45"/>
      <c r="L12" s="44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68" ht="36.6" thickBot="1" x14ac:dyDescent="0.35">
      <c r="A13" s="41"/>
      <c r="B13" s="47" t="s">
        <v>56</v>
      </c>
      <c r="C13" s="53">
        <v>0</v>
      </c>
      <c r="D13" s="58" t="s">
        <v>24</v>
      </c>
      <c r="E13" s="57">
        <f>C13/2</f>
        <v>0</v>
      </c>
      <c r="F13" s="44"/>
      <c r="G13" s="44"/>
      <c r="H13" s="44"/>
      <c r="I13" s="45"/>
      <c r="J13" s="44"/>
      <c r="K13" s="45"/>
      <c r="L13" s="44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1:68" ht="36" x14ac:dyDescent="0.3">
      <c r="A14" s="41"/>
      <c r="B14" s="47" t="s">
        <v>57</v>
      </c>
      <c r="C14" s="53">
        <v>0</v>
      </c>
      <c r="D14" s="44"/>
      <c r="E14" s="45"/>
      <c r="F14" s="44"/>
      <c r="G14" s="44"/>
      <c r="H14" s="44"/>
      <c r="I14" s="45"/>
      <c r="J14" s="44"/>
      <c r="K14" s="45"/>
      <c r="L14" s="4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68" ht="24" x14ac:dyDescent="0.3">
      <c r="A15" s="41"/>
      <c r="B15" s="47" t="s">
        <v>43</v>
      </c>
      <c r="C15" s="50">
        <v>1000</v>
      </c>
      <c r="D15" s="44"/>
      <c r="E15" s="45"/>
      <c r="F15" s="44"/>
      <c r="G15" s="44"/>
      <c r="H15" s="44"/>
      <c r="I15" s="45"/>
      <c r="J15" s="44"/>
      <c r="K15" s="45"/>
      <c r="L15" s="44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68" ht="24.6" thickBot="1" x14ac:dyDescent="0.35">
      <c r="A16" s="41"/>
      <c r="B16" s="54" t="s">
        <v>44</v>
      </c>
      <c r="C16" s="55">
        <v>2000</v>
      </c>
      <c r="D16" s="44"/>
      <c r="E16" s="45"/>
      <c r="F16" s="44"/>
      <c r="G16" s="44"/>
      <c r="H16" s="44"/>
      <c r="I16" s="45"/>
      <c r="J16" s="44"/>
      <c r="K16" s="45"/>
      <c r="L16" s="44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0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1:30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30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30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1:30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30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30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30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3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</sheetData>
  <mergeCells count="8">
    <mergeCell ref="K8:L8"/>
    <mergeCell ref="K9:L9"/>
    <mergeCell ref="K10:L10"/>
    <mergeCell ref="K11:L11"/>
    <mergeCell ref="O8:Q8"/>
    <mergeCell ref="O9:Q9"/>
    <mergeCell ref="O10:Q10"/>
    <mergeCell ref="O11:Q11"/>
  </mergeCells>
  <pageMargins left="0.7" right="0.7" top="0.78740157499999996" bottom="0.78740157499999996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1259-C03C-48EC-9938-16322A0C9F68}">
  <dimension ref="A1:T209"/>
  <sheetViews>
    <sheetView tabSelected="1" topLeftCell="A25" zoomScaleNormal="100" workbookViewId="0">
      <selection activeCell="B37" sqref="B37"/>
    </sheetView>
  </sheetViews>
  <sheetFormatPr defaultRowHeight="14.4" x14ac:dyDescent="0.3"/>
  <cols>
    <col min="1" max="1" width="62.21875" customWidth="1"/>
    <col min="2" max="2" width="40.21875" customWidth="1"/>
    <col min="3" max="3" width="23.21875" style="5" customWidth="1"/>
    <col min="4" max="4" width="16.77734375" customWidth="1"/>
    <col min="5" max="5" width="7.77734375" style="6" customWidth="1"/>
    <col min="6" max="8" width="7.77734375" customWidth="1"/>
    <col min="9" max="9" width="7.77734375" style="6" customWidth="1"/>
    <col min="10" max="10" width="7.77734375" customWidth="1"/>
    <col min="11" max="11" width="7.77734375" style="6" customWidth="1"/>
    <col min="12" max="14" width="7.77734375" customWidth="1"/>
    <col min="15" max="15" width="15.5546875" customWidth="1"/>
    <col min="16" max="16" width="3.44140625" style="5" customWidth="1"/>
    <col min="17" max="20" width="10.77734375" style="5" customWidth="1"/>
  </cols>
  <sheetData>
    <row r="1" spans="1:16" x14ac:dyDescent="0.3">
      <c r="A1" t="str">
        <f>_xlfn.CONCAT(E1:N1)</f>
        <v>%</v>
      </c>
      <c r="E1" s="6" t="s">
        <v>0</v>
      </c>
      <c r="P1" s="60"/>
    </row>
    <row r="2" spans="1:16" x14ac:dyDescent="0.3">
      <c r="A2" t="str">
        <f>_xlfn.CONCAT(D2:N2)</f>
        <v>O0001</v>
      </c>
      <c r="E2" s="6" t="s">
        <v>1</v>
      </c>
      <c r="P2" s="60"/>
    </row>
    <row r="3" spans="1:16" x14ac:dyDescent="0.3">
      <c r="A3" t="str">
        <f t="shared" ref="A3" si="0">_xlfn.CONCAT(D3:N3)</f>
        <v>(PART NAME/NUMBER:129-122-03-211/ THK 19MM/PERIMETER)</v>
      </c>
      <c r="E3" s="6" t="s">
        <v>11</v>
      </c>
      <c r="F3" t="str">
        <f>'Part type'!B1</f>
        <v>129-122-03-211</v>
      </c>
      <c r="G3" t="s">
        <v>17</v>
      </c>
      <c r="H3">
        <f>'Part type'!C12</f>
        <v>19</v>
      </c>
      <c r="I3" s="6" t="s">
        <v>16</v>
      </c>
      <c r="J3" t="s">
        <v>14</v>
      </c>
      <c r="P3" s="60"/>
    </row>
    <row r="4" spans="1:16" x14ac:dyDescent="0.3">
      <c r="A4" t="str">
        <f t="shared" ref="A4" si="1">_xlfn.CONCAT(D4:N4)</f>
        <v>(TOOL:ØX94,4MM/THK24,3MM)</v>
      </c>
      <c r="E4" s="6" t="s">
        <v>12</v>
      </c>
      <c r="F4" s="4" t="s">
        <v>13</v>
      </c>
      <c r="H4" t="s">
        <v>15</v>
      </c>
      <c r="I4" s="10">
        <f>'Part type'!C8</f>
        <v>94.4</v>
      </c>
      <c r="J4" t="s">
        <v>16</v>
      </c>
      <c r="K4" s="6" t="s">
        <v>28</v>
      </c>
      <c r="L4" s="7">
        <f>'Part type'!C9</f>
        <v>24.3</v>
      </c>
      <c r="M4" t="s">
        <v>19</v>
      </c>
      <c r="P4" s="60"/>
    </row>
    <row r="5" spans="1:16" x14ac:dyDescent="0.3">
      <c r="A5" t="str">
        <f t="shared" ref="A5:A25" si="2">_xlfn.CONCAT(D5:N5)</f>
        <v>S5500M03</v>
      </c>
      <c r="E5" s="6" t="s">
        <v>21</v>
      </c>
      <c r="F5" s="63">
        <f>IF(I4&lt;110,5500,3800)</f>
        <v>5500</v>
      </c>
      <c r="G5" t="s">
        <v>20</v>
      </c>
      <c r="O5" s="62"/>
      <c r="P5" s="60"/>
    </row>
    <row r="6" spans="1:16" x14ac:dyDescent="0.3">
      <c r="A6" t="str">
        <f t="shared" si="2"/>
        <v>G90G40G49G80G98</v>
      </c>
      <c r="E6" s="3" t="s">
        <v>6</v>
      </c>
      <c r="F6" s="3" t="s">
        <v>2</v>
      </c>
      <c r="G6" s="3" t="s">
        <v>3</v>
      </c>
      <c r="H6" s="3" t="s">
        <v>4</v>
      </c>
      <c r="I6" s="3" t="s">
        <v>5</v>
      </c>
      <c r="P6" s="60"/>
    </row>
    <row r="7" spans="1:16" x14ac:dyDescent="0.3">
      <c r="A7" t="str">
        <f t="shared" si="2"/>
        <v>G21G00G58G17</v>
      </c>
      <c r="E7" s="3" t="s">
        <v>9</v>
      </c>
      <c r="F7" s="3" t="s">
        <v>22</v>
      </c>
      <c r="G7" s="3" t="str">
        <f>'Part type'!C10</f>
        <v>G58</v>
      </c>
      <c r="H7" s="3" t="s">
        <v>7</v>
      </c>
      <c r="I7" s="3"/>
      <c r="P7" s="60"/>
    </row>
    <row r="8" spans="1:16" x14ac:dyDescent="0.3">
      <c r="A8" t="str">
        <f t="shared" si="2"/>
        <v>T01M06</v>
      </c>
      <c r="E8" s="6" t="s">
        <v>29</v>
      </c>
      <c r="F8" t="s">
        <v>30</v>
      </c>
      <c r="P8" s="60"/>
    </row>
    <row r="9" spans="1:16" x14ac:dyDescent="0.3">
      <c r="A9" t="str">
        <f t="shared" si="2"/>
        <v>G90G00G43Z50,0H01</v>
      </c>
      <c r="E9" s="6" t="s">
        <v>6</v>
      </c>
      <c r="F9" t="s">
        <v>22</v>
      </c>
      <c r="G9" t="s">
        <v>25</v>
      </c>
      <c r="H9" s="1"/>
      <c r="I9" s="9"/>
      <c r="K9" s="1" t="s">
        <v>26</v>
      </c>
      <c r="L9" s="14" t="s">
        <v>32</v>
      </c>
      <c r="M9" t="s">
        <v>27</v>
      </c>
      <c r="N9" s="8" t="s">
        <v>31</v>
      </c>
    </row>
    <row r="10" spans="1:16" x14ac:dyDescent="0.3">
      <c r="A10" t="str">
        <f t="shared" si="2"/>
        <v>G90G00X-47,2Y-57,2</v>
      </c>
      <c r="E10" s="6" t="s">
        <v>6</v>
      </c>
      <c r="F10" t="s">
        <v>22</v>
      </c>
      <c r="G10" t="s">
        <v>15</v>
      </c>
      <c r="H10" s="28">
        <f>-('Part type'!E8)</f>
        <v>-47.2</v>
      </c>
      <c r="I10" s="6" t="s">
        <v>35</v>
      </c>
      <c r="J10" s="29">
        <f>-('Part type'!E8+10)</f>
        <v>-57.2</v>
      </c>
    </row>
    <row r="11" spans="1:16" x14ac:dyDescent="0.3">
      <c r="A11" t="str">
        <f t="shared" si="2"/>
        <v>Z10,0</v>
      </c>
      <c r="K11" s="1" t="s">
        <v>26</v>
      </c>
      <c r="L11" s="14" t="s">
        <v>37</v>
      </c>
    </row>
    <row r="12" spans="1:16" x14ac:dyDescent="0.3">
      <c r="A12" t="str">
        <f t="shared" si="2"/>
        <v>G01Z-21,65F3000</v>
      </c>
      <c r="F12" t="s">
        <v>41</v>
      </c>
      <c r="H12" s="2"/>
      <c r="K12" s="1" t="s">
        <v>26</v>
      </c>
      <c r="L12" s="7">
        <f>-('Part type'!E9)</f>
        <v>-21.65</v>
      </c>
      <c r="M12" t="s">
        <v>42</v>
      </c>
      <c r="N12" s="7">
        <v>3000</v>
      </c>
    </row>
    <row r="13" spans="1:16" x14ac:dyDescent="0.3">
      <c r="A13" t="str">
        <f t="shared" ref="A13" si="3">_xlfn.CONCAT(D13:N13)</f>
        <v/>
      </c>
    </row>
    <row r="14" spans="1:16" x14ac:dyDescent="0.3">
      <c r="A14" t="str">
        <f t="shared" si="2"/>
        <v>G01X-47,2Y-48,7F1000</v>
      </c>
      <c r="F14" t="s">
        <v>41</v>
      </c>
      <c r="G14" t="s">
        <v>15</v>
      </c>
      <c r="H14" s="40">
        <f>-('Part type'!E8)</f>
        <v>-47.2</v>
      </c>
      <c r="I14" s="6" t="s">
        <v>35</v>
      </c>
      <c r="J14" s="61">
        <f>'Part type'!N8</f>
        <v>-48.7</v>
      </c>
      <c r="M14" t="s">
        <v>42</v>
      </c>
      <c r="N14" s="7">
        <f>'Part type'!C15</f>
        <v>1000</v>
      </c>
    </row>
    <row r="15" spans="1:16" x14ac:dyDescent="0.3">
      <c r="A15" t="str">
        <f t="shared" si="2"/>
        <v/>
      </c>
    </row>
    <row r="16" spans="1:16" x14ac:dyDescent="0.3">
      <c r="A16" t="str">
        <f t="shared" si="2"/>
        <v>G90G01X-15,1722218Y-48,7Z-21,65</v>
      </c>
      <c r="E16" s="6" t="s">
        <v>6</v>
      </c>
      <c r="F16" t="s">
        <v>41</v>
      </c>
      <c r="G16" t="s">
        <v>15</v>
      </c>
      <c r="H16" s="12">
        <f>'Part type'!A4</f>
        <v>-15.172221800000003</v>
      </c>
      <c r="I16" s="6" t="s">
        <v>35</v>
      </c>
      <c r="J16" s="17">
        <f>'Part type'!N8</f>
        <v>-48.7</v>
      </c>
      <c r="K16" s="1" t="s">
        <v>26</v>
      </c>
      <c r="L16" s="7">
        <f>-('Part type'!E9)</f>
        <v>-21.65</v>
      </c>
    </row>
    <row r="17" spans="1:14" x14ac:dyDescent="0.3">
      <c r="A17" t="str">
        <f t="shared" si="2"/>
        <v>G91G01X392,34308Y0Z0,3</v>
      </c>
      <c r="E17" s="6" t="s">
        <v>51</v>
      </c>
      <c r="F17" t="s">
        <v>41</v>
      </c>
      <c r="G17" t="s">
        <v>15</v>
      </c>
      <c r="H17" s="19">
        <f>'Part type'!E4</f>
        <v>392.34307999999999</v>
      </c>
      <c r="I17" s="6" t="s">
        <v>35</v>
      </c>
      <c r="J17">
        <f>'Part type'!BM4</f>
        <v>0</v>
      </c>
      <c r="K17" s="1" t="s">
        <v>26</v>
      </c>
      <c r="L17" s="11">
        <v>0.3</v>
      </c>
    </row>
    <row r="18" spans="1:14" x14ac:dyDescent="0.3">
      <c r="A18" t="str">
        <f t="shared" si="2"/>
        <v>X33,52846Y33,52846</v>
      </c>
      <c r="G18" t="s">
        <v>15</v>
      </c>
      <c r="H18" s="13">
        <f>'Part type'!I4</f>
        <v>33.528459999999995</v>
      </c>
      <c r="I18" s="6" t="s">
        <v>35</v>
      </c>
      <c r="J18" s="13">
        <f>'Part type'!AW4</f>
        <v>33.528459999999995</v>
      </c>
    </row>
    <row r="19" spans="1:14" x14ac:dyDescent="0.3">
      <c r="A19" t="str">
        <f t="shared" si="2"/>
        <v>X0Y207,55361</v>
      </c>
      <c r="G19" t="s">
        <v>15</v>
      </c>
      <c r="H19">
        <f>'Part type'!AS4</f>
        <v>0</v>
      </c>
      <c r="I19" s="6" t="s">
        <v>35</v>
      </c>
      <c r="J19" s="18">
        <f>'Part type'!M4</f>
        <v>207.55360999999999</v>
      </c>
    </row>
    <row r="20" spans="1:14" x14ac:dyDescent="0.3">
      <c r="A20" t="str">
        <f t="shared" si="2"/>
        <v>X-31,24288Y33,4162</v>
      </c>
      <c r="G20" t="s">
        <v>15</v>
      </c>
      <c r="H20" s="7">
        <f>'Part type'!U4</f>
        <v>-31.24288</v>
      </c>
      <c r="I20" s="6" t="s">
        <v>35</v>
      </c>
      <c r="J20" s="7">
        <f>'Part type'!Q4</f>
        <v>33.416200000000003</v>
      </c>
    </row>
    <row r="21" spans="1:14" x14ac:dyDescent="0.3">
      <c r="A21" t="str">
        <f t="shared" si="2"/>
        <v>X-392,2926Y26,40155Z-0,3</v>
      </c>
      <c r="G21" t="s">
        <v>15</v>
      </c>
      <c r="H21" s="18">
        <f>'Part type'!Y4</f>
        <v>-392.29259999999999</v>
      </c>
      <c r="I21" s="6" t="s">
        <v>35</v>
      </c>
      <c r="J21" s="7">
        <f>'Part type'!AC4</f>
        <v>26.40155</v>
      </c>
      <c r="K21" s="1" t="s">
        <v>26</v>
      </c>
      <c r="L21" s="7">
        <v>-0.3</v>
      </c>
    </row>
    <row r="22" spans="1:14" x14ac:dyDescent="0.3">
      <c r="A22" t="str">
        <f t="shared" si="2"/>
        <v>X-35,86938Y-33,53845</v>
      </c>
      <c r="G22" t="s">
        <v>15</v>
      </c>
      <c r="H22" s="7">
        <f>'Part type'!AG4</f>
        <v>-35.86938</v>
      </c>
      <c r="I22" s="6" t="s">
        <v>35</v>
      </c>
      <c r="J22" s="7">
        <f>'Part type'!AK4</f>
        <v>-33.538449999999997</v>
      </c>
    </row>
    <row r="23" spans="1:14" x14ac:dyDescent="0.3">
      <c r="A23" t="str">
        <f t="shared" si="2"/>
        <v>X0Y-233,83777</v>
      </c>
      <c r="G23" t="s">
        <v>15</v>
      </c>
      <c r="H23">
        <f>'Part type'!BI4</f>
        <v>0</v>
      </c>
      <c r="I23" s="6" t="s">
        <v>35</v>
      </c>
      <c r="J23" s="18">
        <f>'Part type'!AO4</f>
        <v>-233.83777000000001</v>
      </c>
    </row>
    <row r="24" spans="1:14" x14ac:dyDescent="0.3">
      <c r="A24" t="str">
        <f t="shared" si="2"/>
        <v>X33,52846Y-33,52846</v>
      </c>
      <c r="G24" t="s">
        <v>15</v>
      </c>
      <c r="H24" s="7">
        <f>'Part type'!BE4</f>
        <v>33.528459999999995</v>
      </c>
      <c r="I24" s="6" t="s">
        <v>35</v>
      </c>
      <c r="J24" s="7">
        <f>'Part type'!BA4</f>
        <v>-33.528459999999995</v>
      </c>
    </row>
    <row r="25" spans="1:14" x14ac:dyDescent="0.3">
      <c r="A25" t="str">
        <f t="shared" si="2"/>
        <v/>
      </c>
    </row>
    <row r="26" spans="1:14" x14ac:dyDescent="0.3">
      <c r="A26" t="str">
        <f t="shared" ref="A26:A35" si="4">_xlfn.CONCAT(D26:N26)</f>
        <v>G90G01X-14,7165864Y-47,6Z-21,65F1000</v>
      </c>
      <c r="E26" s="6" t="s">
        <v>6</v>
      </c>
      <c r="F26" t="s">
        <v>41</v>
      </c>
      <c r="G26" t="s">
        <v>15</v>
      </c>
      <c r="H26" s="12">
        <f>'Part type'!B4</f>
        <v>-14.716586400000001</v>
      </c>
      <c r="I26" s="6" t="s">
        <v>35</v>
      </c>
      <c r="J26" s="17">
        <f>'Part type'!N9</f>
        <v>-47.6</v>
      </c>
      <c r="K26" s="1" t="s">
        <v>26</v>
      </c>
      <c r="L26" s="7">
        <f>-('Part type'!E9)</f>
        <v>-21.65</v>
      </c>
      <c r="M26" t="s">
        <v>42</v>
      </c>
      <c r="N26" s="7">
        <f>'Part type'!C15</f>
        <v>1000</v>
      </c>
    </row>
    <row r="27" spans="1:14" x14ac:dyDescent="0.3">
      <c r="A27" t="str">
        <f t="shared" si="4"/>
        <v>G91G01X391,43184Y0Z0,3</v>
      </c>
      <c r="E27" s="6" t="s">
        <v>51</v>
      </c>
      <c r="F27" t="s">
        <v>41</v>
      </c>
      <c r="G27" t="s">
        <v>15</v>
      </c>
      <c r="H27" s="19">
        <f>'Part type'!F4</f>
        <v>391.43184000000002</v>
      </c>
      <c r="I27" s="6" t="s">
        <v>35</v>
      </c>
      <c r="J27">
        <f>'Part type'!BN4</f>
        <v>0</v>
      </c>
      <c r="K27" s="1" t="s">
        <v>26</v>
      </c>
      <c r="L27" s="11">
        <v>0.3</v>
      </c>
    </row>
    <row r="28" spans="1:14" x14ac:dyDescent="0.3">
      <c r="A28" t="str">
        <f t="shared" si="4"/>
        <v>X32,88408Y32,88408</v>
      </c>
      <c r="G28" t="s">
        <v>15</v>
      </c>
      <c r="H28" s="13">
        <f>'Part type'!J4</f>
        <v>32.884079999999997</v>
      </c>
      <c r="I28" s="6" t="s">
        <v>35</v>
      </c>
      <c r="J28" s="13">
        <f>'Part type'!AX4</f>
        <v>32.884079999999997</v>
      </c>
    </row>
    <row r="29" spans="1:14" x14ac:dyDescent="0.3">
      <c r="A29" t="str">
        <f t="shared" si="4"/>
        <v>X0Y206,66393</v>
      </c>
      <c r="G29" t="s">
        <v>15</v>
      </c>
      <c r="H29">
        <f>'Part type'!AT4</f>
        <v>0</v>
      </c>
      <c r="I29" s="6" t="s">
        <v>35</v>
      </c>
      <c r="J29" s="18">
        <f>'Part type'!N4</f>
        <v>206.66392999999999</v>
      </c>
    </row>
    <row r="30" spans="1:14" x14ac:dyDescent="0.3">
      <c r="A30" t="str">
        <f t="shared" si="4"/>
        <v>X-30,64987Y32,78194</v>
      </c>
      <c r="G30" t="s">
        <v>15</v>
      </c>
      <c r="H30" s="7">
        <f>'Part type'!V4</f>
        <v>-30.64987</v>
      </c>
      <c r="I30" s="6" t="s">
        <v>35</v>
      </c>
      <c r="J30" s="7">
        <f>'Part type'!R4</f>
        <v>32.781940000000006</v>
      </c>
    </row>
    <row r="31" spans="1:14" x14ac:dyDescent="0.3">
      <c r="A31" t="str">
        <f t="shared" si="4"/>
        <v>X-391,38301Y26,34039Z-0,3</v>
      </c>
      <c r="G31" t="s">
        <v>15</v>
      </c>
      <c r="H31" s="18">
        <f>'Part type'!Z4</f>
        <v>-391.38300999999996</v>
      </c>
      <c r="I31" s="6" t="s">
        <v>35</v>
      </c>
      <c r="J31" s="7">
        <f>'Part type'!AD4</f>
        <v>26.340389999999999</v>
      </c>
      <c r="K31" s="1" t="s">
        <v>26</v>
      </c>
      <c r="L31" s="7">
        <v>-0.3</v>
      </c>
    </row>
    <row r="32" spans="1:14" x14ac:dyDescent="0.3">
      <c r="A32" t="str">
        <f t="shared" si="4"/>
        <v>X-35,17187Y-32,88626</v>
      </c>
      <c r="G32" t="s">
        <v>15</v>
      </c>
      <c r="H32" s="7">
        <f>'Part type'!AH4</f>
        <v>-35.171869999999998</v>
      </c>
      <c r="I32" s="6" t="s">
        <v>35</v>
      </c>
      <c r="J32" s="7">
        <f>'Part type'!AL4</f>
        <v>-32.88626</v>
      </c>
    </row>
    <row r="33" spans="1:14" x14ac:dyDescent="0.3">
      <c r="A33" t="str">
        <f t="shared" si="4"/>
        <v>X0Y-232,90475</v>
      </c>
      <c r="G33" t="s">
        <v>15</v>
      </c>
      <c r="H33">
        <f>'Part type'!BJ4</f>
        <v>0</v>
      </c>
      <c r="I33" s="6" t="s">
        <v>35</v>
      </c>
      <c r="J33" s="18">
        <f>'Part type'!AP4</f>
        <v>-232.90475000000001</v>
      </c>
    </row>
    <row r="34" spans="1:14" x14ac:dyDescent="0.3">
      <c r="A34" t="str">
        <f t="shared" si="4"/>
        <v>X32,88408Y-32,88408</v>
      </c>
      <c r="G34" t="s">
        <v>15</v>
      </c>
      <c r="H34" s="7">
        <f>'Part type'!BF4</f>
        <v>32.884079999999997</v>
      </c>
      <c r="I34" s="6" t="s">
        <v>35</v>
      </c>
      <c r="J34" s="7">
        <f>'Part type'!BB4</f>
        <v>-32.884079999999997</v>
      </c>
    </row>
    <row r="35" spans="1:14" x14ac:dyDescent="0.3">
      <c r="A35" t="str">
        <f t="shared" si="4"/>
        <v/>
      </c>
    </row>
    <row r="36" spans="1:14" x14ac:dyDescent="0.3">
      <c r="A36" t="str">
        <f t="shared" ref="A36:A45" si="5">_xlfn.CONCAT(D36:N36)</f>
        <v>G90G01X-14,6337436Y-47,4Z-21,65F2000</v>
      </c>
      <c r="E36" s="6" t="s">
        <v>6</v>
      </c>
      <c r="F36" t="s">
        <v>41</v>
      </c>
      <c r="G36" t="s">
        <v>15</v>
      </c>
      <c r="H36" s="12">
        <f>'Part type'!C4</f>
        <v>-14.633743600000003</v>
      </c>
      <c r="I36" s="6" t="s">
        <v>35</v>
      </c>
      <c r="J36" s="17">
        <f>'Part type'!N10</f>
        <v>-47.400000000000006</v>
      </c>
      <c r="K36" s="1" t="s">
        <v>26</v>
      </c>
      <c r="L36" s="7">
        <f>-('Part type'!E9)</f>
        <v>-21.65</v>
      </c>
      <c r="M36" t="s">
        <v>42</v>
      </c>
      <c r="N36" s="7">
        <f>'Part type'!C16</f>
        <v>2000</v>
      </c>
    </row>
    <row r="37" spans="1:14" x14ac:dyDescent="0.3">
      <c r="A37" t="str">
        <f t="shared" si="5"/>
        <v>G91G01X391,26616Y0Z0,3</v>
      </c>
      <c r="E37" s="6" t="s">
        <v>51</v>
      </c>
      <c r="F37" t="s">
        <v>41</v>
      </c>
      <c r="G37" t="s">
        <v>15</v>
      </c>
      <c r="H37" s="19">
        <f>'Part type'!G4</f>
        <v>391.26616000000001</v>
      </c>
      <c r="I37" s="6" t="s">
        <v>35</v>
      </c>
      <c r="J37">
        <f>'Part type'!BO4</f>
        <v>0</v>
      </c>
      <c r="K37" s="1" t="s">
        <v>26</v>
      </c>
      <c r="L37" s="11">
        <v>0.3</v>
      </c>
    </row>
    <row r="38" spans="1:14" x14ac:dyDescent="0.3">
      <c r="A38" t="str">
        <f t="shared" si="5"/>
        <v>X32,76692Y32,76692</v>
      </c>
      <c r="G38" t="s">
        <v>15</v>
      </c>
      <c r="H38" s="13">
        <f>'Part type'!K4</f>
        <v>32.766919999999999</v>
      </c>
      <c r="I38" s="6" t="s">
        <v>35</v>
      </c>
      <c r="J38" s="13">
        <f>'Part type'!AY4</f>
        <v>32.766919999999999</v>
      </c>
    </row>
    <row r="39" spans="1:14" x14ac:dyDescent="0.3">
      <c r="A39" t="str">
        <f t="shared" si="5"/>
        <v>X0Y206,50217</v>
      </c>
      <c r="G39" t="s">
        <v>15</v>
      </c>
      <c r="H39">
        <f>'Part type'!AU4</f>
        <v>0</v>
      </c>
      <c r="I39" s="6" t="s">
        <v>35</v>
      </c>
      <c r="J39" s="18">
        <f>'Part type'!O4</f>
        <v>206.50217000000001</v>
      </c>
    </row>
    <row r="40" spans="1:14" x14ac:dyDescent="0.3">
      <c r="A40" t="str">
        <f t="shared" si="5"/>
        <v>X-30,54205Y32,66662</v>
      </c>
      <c r="G40" t="s">
        <v>15</v>
      </c>
      <c r="H40" s="7">
        <f>'Part type'!W4</f>
        <v>-30.542050000000003</v>
      </c>
      <c r="I40" s="6" t="s">
        <v>35</v>
      </c>
      <c r="J40" s="7">
        <f>'Part type'!S4</f>
        <v>32.666620000000009</v>
      </c>
    </row>
    <row r="41" spans="1:14" x14ac:dyDescent="0.3">
      <c r="A41" t="str">
        <f t="shared" si="5"/>
        <v>X-391,21763Y26,32927Z-0,3</v>
      </c>
      <c r="G41" t="s">
        <v>15</v>
      </c>
      <c r="H41" s="18">
        <f>'Part type'!AA4</f>
        <v>-391.21762999999999</v>
      </c>
      <c r="I41" s="6" t="s">
        <v>35</v>
      </c>
      <c r="J41" s="7">
        <f>'Part type'!AE4</f>
        <v>26.329269999999998</v>
      </c>
      <c r="K41" s="1" t="s">
        <v>26</v>
      </c>
      <c r="L41" s="7">
        <v>-0.3</v>
      </c>
    </row>
    <row r="42" spans="1:14" x14ac:dyDescent="0.3">
      <c r="A42" t="str">
        <f t="shared" si="5"/>
        <v>X-35,04505Y-32,76768</v>
      </c>
      <c r="G42" t="s">
        <v>15</v>
      </c>
      <c r="H42" s="7">
        <f>'Part type'!AI4</f>
        <v>-35.045050000000003</v>
      </c>
      <c r="I42" s="6" t="s">
        <v>35</v>
      </c>
      <c r="J42" s="7">
        <f>'Part type'!AM4</f>
        <v>-32.767680000000006</v>
      </c>
    </row>
    <row r="43" spans="1:14" x14ac:dyDescent="0.3">
      <c r="A43" t="str">
        <f t="shared" si="5"/>
        <v>X0Y-232,73511</v>
      </c>
      <c r="G43" t="s">
        <v>15</v>
      </c>
      <c r="H43">
        <f>'Part type'!BK4</f>
        <v>0</v>
      </c>
      <c r="I43" s="6" t="s">
        <v>35</v>
      </c>
      <c r="J43" s="18">
        <f>'Part type'!AQ4</f>
        <v>-232.73511000000002</v>
      </c>
    </row>
    <row r="44" spans="1:14" x14ac:dyDescent="0.3">
      <c r="A44" t="str">
        <f t="shared" si="5"/>
        <v>X32,76692Y-32,76692</v>
      </c>
      <c r="G44" t="s">
        <v>15</v>
      </c>
      <c r="H44" s="7">
        <f>'Part type'!BG4</f>
        <v>32.766919999999999</v>
      </c>
      <c r="I44" s="6" t="s">
        <v>35</v>
      </c>
      <c r="J44" s="7">
        <f>'Part type'!BC4</f>
        <v>-32.766919999999999</v>
      </c>
    </row>
    <row r="45" spans="1:14" x14ac:dyDescent="0.3">
      <c r="A45" t="str">
        <f t="shared" si="5"/>
        <v/>
      </c>
    </row>
    <row r="46" spans="1:14" x14ac:dyDescent="0.3">
      <c r="A46" t="str">
        <f t="shared" ref="A46:A55" si="6">_xlfn.CONCAT(D46:N46)</f>
        <v>G90G01X-14,5509008Y-47,2Z-21,65F2000</v>
      </c>
      <c r="E46" s="6" t="s">
        <v>6</v>
      </c>
      <c r="F46" t="s">
        <v>41</v>
      </c>
      <c r="G46" t="s">
        <v>15</v>
      </c>
      <c r="H46" s="12">
        <f>'Part type'!D4</f>
        <v>-14.550900800000001</v>
      </c>
      <c r="I46" s="6" t="s">
        <v>35</v>
      </c>
      <c r="J46" s="17">
        <f>'Part type'!N11</f>
        <v>-47.2</v>
      </c>
      <c r="K46" s="1" t="s">
        <v>26</v>
      </c>
      <c r="L46" s="7">
        <f>-('Part type'!E9)</f>
        <v>-21.65</v>
      </c>
      <c r="M46" t="s">
        <v>42</v>
      </c>
      <c r="N46" s="16">
        <f>'Part type'!C16</f>
        <v>2000</v>
      </c>
    </row>
    <row r="47" spans="1:14" x14ac:dyDescent="0.3">
      <c r="A47" t="str">
        <f t="shared" si="6"/>
        <v>G91G01X391,10048Y0Z0,3</v>
      </c>
      <c r="E47" s="6" t="s">
        <v>51</v>
      </c>
      <c r="F47" t="s">
        <v>41</v>
      </c>
      <c r="G47" t="s">
        <v>15</v>
      </c>
      <c r="H47" s="19">
        <f>'Part type'!H4</f>
        <v>391.10048</v>
      </c>
      <c r="I47" s="6" t="s">
        <v>35</v>
      </c>
      <c r="J47">
        <f>'Part type'!BP4</f>
        <v>0</v>
      </c>
      <c r="K47" s="1" t="s">
        <v>26</v>
      </c>
      <c r="L47" s="11">
        <v>0.3</v>
      </c>
    </row>
    <row r="48" spans="1:14" x14ac:dyDescent="0.3">
      <c r="A48" t="str">
        <f t="shared" si="6"/>
        <v>X32,64976Y32,64976</v>
      </c>
      <c r="G48" t="s">
        <v>15</v>
      </c>
      <c r="H48" s="13">
        <f>'Part type'!L4</f>
        <v>32.649760000000001</v>
      </c>
      <c r="I48" s="6" t="s">
        <v>35</v>
      </c>
      <c r="J48" s="13">
        <f>'Part type'!AZ4</f>
        <v>32.649760000000001</v>
      </c>
    </row>
    <row r="49" spans="1:14" x14ac:dyDescent="0.3">
      <c r="A49" t="str">
        <f t="shared" si="6"/>
        <v>X0Y206,34041</v>
      </c>
      <c r="G49" t="s">
        <v>15</v>
      </c>
      <c r="H49">
        <f>'Part type'!AV4</f>
        <v>0</v>
      </c>
      <c r="I49" s="6" t="s">
        <v>35</v>
      </c>
      <c r="J49" s="18">
        <f>'Part type'!P4</f>
        <v>206.34041000000002</v>
      </c>
    </row>
    <row r="50" spans="1:14" x14ac:dyDescent="0.3">
      <c r="A50" t="str">
        <f t="shared" si="6"/>
        <v>X-30,43423Y32,5513</v>
      </c>
      <c r="G50" t="s">
        <v>15</v>
      </c>
      <c r="H50" s="7">
        <f>'Part type'!X4</f>
        <v>-30.434229999999999</v>
      </c>
      <c r="I50" s="6" t="s">
        <v>35</v>
      </c>
      <c r="J50" s="7">
        <f>'Part type'!T4</f>
        <v>32.551299999999998</v>
      </c>
    </row>
    <row r="51" spans="1:14" x14ac:dyDescent="0.3">
      <c r="A51" t="str">
        <f t="shared" si="6"/>
        <v>X-391,05225Y26,31815Z-0,3</v>
      </c>
      <c r="G51" t="s">
        <v>15</v>
      </c>
      <c r="H51" s="18">
        <f>'Part type'!AB4</f>
        <v>-391.05224999999996</v>
      </c>
      <c r="I51" s="6" t="s">
        <v>35</v>
      </c>
      <c r="J51" s="7">
        <f>'Part type'!AF4</f>
        <v>26.318149999999999</v>
      </c>
      <c r="K51" s="1" t="s">
        <v>26</v>
      </c>
      <c r="L51" s="7">
        <v>-0.3</v>
      </c>
    </row>
    <row r="52" spans="1:14" x14ac:dyDescent="0.3">
      <c r="A52" t="str">
        <f t="shared" si="6"/>
        <v>X-34,91823Y-32,6491</v>
      </c>
      <c r="G52" t="s">
        <v>15</v>
      </c>
      <c r="H52" s="7">
        <f>'Part type'!AJ4</f>
        <v>-34.918229999999994</v>
      </c>
      <c r="I52" s="6" t="s">
        <v>35</v>
      </c>
      <c r="J52" s="7">
        <f>'Part type'!AN4</f>
        <v>-32.649100000000004</v>
      </c>
    </row>
    <row r="53" spans="1:14" x14ac:dyDescent="0.3">
      <c r="A53" t="str">
        <f t="shared" si="6"/>
        <v>X0Y-232,56547</v>
      </c>
      <c r="G53" t="s">
        <v>15</v>
      </c>
      <c r="H53">
        <f>'Part type'!BL4</f>
        <v>0</v>
      </c>
      <c r="I53" s="6" t="s">
        <v>35</v>
      </c>
      <c r="J53" s="18">
        <f>'Part type'!AR4</f>
        <v>-232.56547</v>
      </c>
    </row>
    <row r="54" spans="1:14" x14ac:dyDescent="0.3">
      <c r="A54" t="str">
        <f t="shared" si="6"/>
        <v>X32,64976Y-32,64976</v>
      </c>
      <c r="G54" t="s">
        <v>15</v>
      </c>
      <c r="H54" s="7">
        <f>'Part type'!BH4</f>
        <v>32.649760000000001</v>
      </c>
      <c r="I54" s="6" t="s">
        <v>35</v>
      </c>
      <c r="J54" s="7">
        <f>'Part type'!BD4</f>
        <v>-32.649760000000001</v>
      </c>
    </row>
    <row r="55" spans="1:14" x14ac:dyDescent="0.3">
      <c r="A55" t="str">
        <f t="shared" si="6"/>
        <v/>
      </c>
    </row>
    <row r="56" spans="1:14" x14ac:dyDescent="0.3">
      <c r="A56" t="str">
        <f t="shared" ref="A56:A64" si="7">_xlfn.CONCAT(D56:N56)</f>
        <v>G90G01X-14,5509008Y-47,2Z-21,65F2000</v>
      </c>
      <c r="E56" s="6" t="s">
        <v>6</v>
      </c>
      <c r="F56" t="s">
        <v>41</v>
      </c>
      <c r="G56" t="s">
        <v>15</v>
      </c>
      <c r="H56" s="12">
        <f>'Part type'!D4</f>
        <v>-14.550900800000001</v>
      </c>
      <c r="I56" s="6" t="s">
        <v>35</v>
      </c>
      <c r="J56" s="17">
        <f>'Part type'!N11</f>
        <v>-47.2</v>
      </c>
      <c r="K56" s="1" t="s">
        <v>26</v>
      </c>
      <c r="L56" s="7">
        <f>-('Part type'!E9)</f>
        <v>-21.65</v>
      </c>
      <c r="M56" t="s">
        <v>42</v>
      </c>
      <c r="N56" s="16">
        <f>'Part type'!C16</f>
        <v>2000</v>
      </c>
    </row>
    <row r="57" spans="1:14" x14ac:dyDescent="0.3">
      <c r="A57" t="str">
        <f t="shared" si="7"/>
        <v>G91G01X391,10048Y0Z0,3</v>
      </c>
      <c r="E57" s="6" t="s">
        <v>51</v>
      </c>
      <c r="F57" t="s">
        <v>41</v>
      </c>
      <c r="G57" t="s">
        <v>15</v>
      </c>
      <c r="H57" s="19">
        <f>'Part type'!H4</f>
        <v>391.10048</v>
      </c>
      <c r="I57" s="6" t="s">
        <v>35</v>
      </c>
      <c r="J57">
        <f>'Part type'!BP4</f>
        <v>0</v>
      </c>
      <c r="K57" s="1" t="s">
        <v>26</v>
      </c>
      <c r="L57" s="11">
        <v>0.3</v>
      </c>
    </row>
    <row r="58" spans="1:14" x14ac:dyDescent="0.3">
      <c r="A58" t="str">
        <f t="shared" si="7"/>
        <v>X32,64976Y32,64976</v>
      </c>
      <c r="G58" t="s">
        <v>15</v>
      </c>
      <c r="H58" s="13">
        <f>'Part type'!L4</f>
        <v>32.649760000000001</v>
      </c>
      <c r="I58" s="6" t="s">
        <v>35</v>
      </c>
      <c r="J58" s="13">
        <f>'Part type'!AZ4</f>
        <v>32.649760000000001</v>
      </c>
    </row>
    <row r="59" spans="1:14" x14ac:dyDescent="0.3">
      <c r="A59" t="str">
        <f t="shared" si="7"/>
        <v>X0Y206,34041</v>
      </c>
      <c r="G59" t="s">
        <v>15</v>
      </c>
      <c r="H59">
        <f>'Part type'!AV4</f>
        <v>0</v>
      </c>
      <c r="I59" s="6" t="s">
        <v>35</v>
      </c>
      <c r="J59" s="18">
        <f>'Part type'!P4</f>
        <v>206.34041000000002</v>
      </c>
    </row>
    <row r="60" spans="1:14" x14ac:dyDescent="0.3">
      <c r="A60" t="str">
        <f t="shared" si="7"/>
        <v>X-30,43423Y32,5513</v>
      </c>
      <c r="G60" t="s">
        <v>15</v>
      </c>
      <c r="H60" s="7">
        <f>'Part type'!X4</f>
        <v>-30.434229999999999</v>
      </c>
      <c r="I60" s="6" t="s">
        <v>35</v>
      </c>
      <c r="J60" s="7">
        <f>'Part type'!T4</f>
        <v>32.551299999999998</v>
      </c>
    </row>
    <row r="61" spans="1:14" x14ac:dyDescent="0.3">
      <c r="A61" t="str">
        <f t="shared" si="7"/>
        <v>X-391,05225Y26,31815Z-0,3</v>
      </c>
      <c r="G61" t="s">
        <v>15</v>
      </c>
      <c r="H61" s="18">
        <f>'Part type'!AB4</f>
        <v>-391.05224999999996</v>
      </c>
      <c r="I61" s="6" t="s">
        <v>35</v>
      </c>
      <c r="J61" s="7">
        <f>'Part type'!AF4</f>
        <v>26.318149999999999</v>
      </c>
      <c r="K61" s="1" t="s">
        <v>26</v>
      </c>
      <c r="L61" s="7">
        <v>-0.3</v>
      </c>
    </row>
    <row r="62" spans="1:14" x14ac:dyDescent="0.3">
      <c r="A62" t="str">
        <f t="shared" si="7"/>
        <v>X-34,91823Y-32,6491</v>
      </c>
      <c r="G62" t="s">
        <v>15</v>
      </c>
      <c r="H62" s="7">
        <f>'Part type'!AJ4</f>
        <v>-34.918229999999994</v>
      </c>
      <c r="I62" s="6" t="s">
        <v>35</v>
      </c>
      <c r="J62" s="7">
        <f>'Part type'!AN4</f>
        <v>-32.649100000000004</v>
      </c>
    </row>
    <row r="63" spans="1:14" x14ac:dyDescent="0.3">
      <c r="A63" t="str">
        <f t="shared" si="7"/>
        <v>X0Y-232,56547</v>
      </c>
      <c r="G63" t="s">
        <v>15</v>
      </c>
      <c r="H63">
        <f>'Part type'!BL4</f>
        <v>0</v>
      </c>
      <c r="I63" s="6" t="s">
        <v>35</v>
      </c>
      <c r="J63" s="18">
        <f>'Part type'!AR4</f>
        <v>-232.56547</v>
      </c>
    </row>
    <row r="64" spans="1:14" x14ac:dyDescent="0.3">
      <c r="A64" t="str">
        <f t="shared" si="7"/>
        <v>X32,64976Y-32,64976</v>
      </c>
      <c r="G64" t="s">
        <v>15</v>
      </c>
      <c r="H64" s="7">
        <f>'Part type'!BH4</f>
        <v>32.649760000000001</v>
      </c>
      <c r="I64" s="6" t="s">
        <v>35</v>
      </c>
      <c r="J64" s="7">
        <f>'Part type'!BD4</f>
        <v>-32.649760000000001</v>
      </c>
    </row>
    <row r="65" spans="1:12" x14ac:dyDescent="0.3">
      <c r="A65" t="str">
        <f t="shared" ref="A65:A96" si="8">_xlfn.CONCAT(D65:N65)</f>
        <v/>
      </c>
      <c r="E65" s="3"/>
      <c r="F65" s="3"/>
      <c r="G65" s="3"/>
      <c r="H65" s="3"/>
      <c r="I65" s="3"/>
    </row>
    <row r="66" spans="1:12" x14ac:dyDescent="0.3">
      <c r="A66" t="str">
        <f t="shared" si="8"/>
        <v>X5,0Y-5,0</v>
      </c>
      <c r="E66" s="3"/>
      <c r="F66" s="3"/>
      <c r="G66" t="s">
        <v>15</v>
      </c>
      <c r="H66" s="15" t="s">
        <v>52</v>
      </c>
      <c r="I66" s="6" t="s">
        <v>35</v>
      </c>
      <c r="J66" s="12" t="s">
        <v>53</v>
      </c>
    </row>
    <row r="67" spans="1:12" x14ac:dyDescent="0.3">
      <c r="A67" t="str">
        <f t="shared" si="8"/>
        <v/>
      </c>
      <c r="E67" s="3"/>
      <c r="F67" s="3"/>
      <c r="G67" s="3"/>
      <c r="H67" s="3"/>
      <c r="I67" s="3"/>
    </row>
    <row r="68" spans="1:12" x14ac:dyDescent="0.3">
      <c r="A68" t="str">
        <f t="shared" si="8"/>
        <v>G90G00X-60,0Y-60,0</v>
      </c>
      <c r="E68" s="6" t="s">
        <v>6</v>
      </c>
      <c r="F68" t="s">
        <v>22</v>
      </c>
      <c r="G68" t="s">
        <v>15</v>
      </c>
      <c r="H68" s="15" t="s">
        <v>36</v>
      </c>
      <c r="I68" s="6" t="s">
        <v>35</v>
      </c>
      <c r="J68" s="12" t="s">
        <v>36</v>
      </c>
    </row>
    <row r="69" spans="1:12" x14ac:dyDescent="0.3">
      <c r="A69" t="str">
        <f t="shared" si="8"/>
        <v>Z50,0</v>
      </c>
      <c r="E69" s="3"/>
      <c r="F69" s="3"/>
      <c r="G69" s="3"/>
      <c r="H69" s="3"/>
      <c r="I69" s="3"/>
      <c r="K69" s="1" t="s">
        <v>26</v>
      </c>
      <c r="L69" s="12" t="s">
        <v>32</v>
      </c>
    </row>
    <row r="70" spans="1:12" x14ac:dyDescent="0.3">
      <c r="A70" t="str">
        <f t="shared" si="8"/>
        <v>X-400,0Y300,0</v>
      </c>
      <c r="E70" s="3"/>
      <c r="F70" s="3"/>
      <c r="G70" t="s">
        <v>15</v>
      </c>
      <c r="H70" s="15" t="s">
        <v>54</v>
      </c>
      <c r="I70" s="6" t="s">
        <v>35</v>
      </c>
      <c r="J70" s="12" t="s">
        <v>55</v>
      </c>
    </row>
    <row r="71" spans="1:12" x14ac:dyDescent="0.3">
      <c r="A71" t="str">
        <f t="shared" si="8"/>
        <v>M05</v>
      </c>
      <c r="E71" s="3" t="s">
        <v>38</v>
      </c>
      <c r="F71" s="3"/>
      <c r="G71" s="3"/>
      <c r="H71" s="3"/>
      <c r="I71" s="3"/>
    </row>
    <row r="72" spans="1:12" x14ac:dyDescent="0.3">
      <c r="A72" t="str">
        <f t="shared" si="8"/>
        <v>M09</v>
      </c>
      <c r="E72" s="3" t="s">
        <v>39</v>
      </c>
      <c r="F72" s="3"/>
      <c r="G72" s="3"/>
      <c r="H72" s="3"/>
      <c r="I72" s="3"/>
    </row>
    <row r="73" spans="1:12" x14ac:dyDescent="0.3">
      <c r="A73" t="str">
        <f t="shared" si="8"/>
        <v>G49</v>
      </c>
      <c r="E73" s="3" t="s">
        <v>3</v>
      </c>
      <c r="F73" s="3"/>
      <c r="G73" s="3"/>
      <c r="H73" s="3"/>
      <c r="I73" s="3"/>
    </row>
    <row r="74" spans="1:12" x14ac:dyDescent="0.3">
      <c r="A74" t="str">
        <f t="shared" si="8"/>
        <v>M30</v>
      </c>
      <c r="E74" s="3" t="s">
        <v>40</v>
      </c>
      <c r="F74" s="3"/>
      <c r="G74" s="3"/>
      <c r="H74" s="3"/>
      <c r="I74" s="3"/>
    </row>
    <row r="75" spans="1:12" x14ac:dyDescent="0.3">
      <c r="A75" t="str">
        <f t="shared" si="8"/>
        <v>%</v>
      </c>
      <c r="E75" s="3" t="s">
        <v>0</v>
      </c>
      <c r="F75" s="3"/>
      <c r="G75" s="3"/>
      <c r="H75" s="3"/>
      <c r="I75" s="3"/>
    </row>
    <row r="76" spans="1:12" x14ac:dyDescent="0.3">
      <c r="A76" t="str">
        <f t="shared" si="8"/>
        <v/>
      </c>
      <c r="E76" s="3"/>
      <c r="F76" s="3"/>
      <c r="G76" s="3"/>
      <c r="H76" s="3"/>
      <c r="I76" s="3"/>
    </row>
    <row r="77" spans="1:12" x14ac:dyDescent="0.3">
      <c r="A77" t="str">
        <f t="shared" si="8"/>
        <v/>
      </c>
      <c r="E77" s="3"/>
      <c r="F77" s="3"/>
      <c r="G77" s="3"/>
      <c r="H77" s="3"/>
      <c r="I77" s="3"/>
    </row>
    <row r="78" spans="1:12" x14ac:dyDescent="0.3">
      <c r="A78" t="str">
        <f t="shared" si="8"/>
        <v/>
      </c>
      <c r="E78" s="3"/>
      <c r="F78" s="3"/>
      <c r="G78" s="3"/>
      <c r="H78" s="3"/>
      <c r="I78" s="3"/>
    </row>
    <row r="79" spans="1:12" x14ac:dyDescent="0.3">
      <c r="A79" t="str">
        <f t="shared" si="8"/>
        <v/>
      </c>
      <c r="E79" s="3"/>
      <c r="F79" s="3"/>
      <c r="G79" s="3"/>
      <c r="H79" s="3"/>
      <c r="I79" s="3"/>
    </row>
    <row r="80" spans="1:12" x14ac:dyDescent="0.3">
      <c r="A80" t="str">
        <f t="shared" si="8"/>
        <v/>
      </c>
      <c r="E80" s="3"/>
      <c r="F80" s="3"/>
      <c r="G80" s="3"/>
      <c r="H80" s="3"/>
      <c r="I80" s="3"/>
    </row>
    <row r="81" spans="1:9" x14ac:dyDescent="0.3">
      <c r="A81" t="str">
        <f t="shared" si="8"/>
        <v/>
      </c>
      <c r="E81" s="3"/>
      <c r="F81" s="3"/>
      <c r="G81" s="3"/>
      <c r="H81" s="3"/>
      <c r="I81" s="3"/>
    </row>
    <row r="82" spans="1:9" x14ac:dyDescent="0.3">
      <c r="A82" t="str">
        <f t="shared" si="8"/>
        <v/>
      </c>
      <c r="E82" s="3"/>
      <c r="F82" s="3"/>
      <c r="G82" s="3"/>
      <c r="H82" s="3"/>
      <c r="I82" s="3"/>
    </row>
    <row r="83" spans="1:9" x14ac:dyDescent="0.3">
      <c r="A83" t="str">
        <f t="shared" si="8"/>
        <v/>
      </c>
      <c r="E83" s="3"/>
      <c r="F83" s="3"/>
      <c r="G83" s="3"/>
      <c r="H83" s="3"/>
      <c r="I83" s="3"/>
    </row>
    <row r="84" spans="1:9" x14ac:dyDescent="0.3">
      <c r="A84" t="str">
        <f t="shared" si="8"/>
        <v/>
      </c>
      <c r="E84" s="3"/>
      <c r="F84" s="3"/>
      <c r="G84" s="3"/>
      <c r="H84" s="3"/>
      <c r="I84" s="3"/>
    </row>
    <row r="85" spans="1:9" x14ac:dyDescent="0.3">
      <c r="A85" t="str">
        <f t="shared" si="8"/>
        <v/>
      </c>
      <c r="E85" s="3"/>
      <c r="F85" s="3"/>
      <c r="G85" s="3"/>
      <c r="H85" s="3"/>
      <c r="I85" s="3"/>
    </row>
    <row r="86" spans="1:9" x14ac:dyDescent="0.3">
      <c r="A86" t="str">
        <f t="shared" si="8"/>
        <v/>
      </c>
      <c r="E86" s="3"/>
      <c r="F86" s="3"/>
      <c r="G86" s="3"/>
      <c r="H86" s="3"/>
      <c r="I86" s="3"/>
    </row>
    <row r="87" spans="1:9" x14ac:dyDescent="0.3">
      <c r="A87" t="str">
        <f t="shared" si="8"/>
        <v/>
      </c>
      <c r="E87" s="3"/>
      <c r="F87" s="3"/>
      <c r="G87" s="3"/>
      <c r="H87" s="3"/>
      <c r="I87" s="3"/>
    </row>
    <row r="88" spans="1:9" x14ac:dyDescent="0.3">
      <c r="A88" t="str">
        <f t="shared" si="8"/>
        <v/>
      </c>
      <c r="E88" s="3"/>
      <c r="F88" s="3"/>
      <c r="G88" s="3"/>
      <c r="H88" s="3"/>
      <c r="I88" s="3"/>
    </row>
    <row r="89" spans="1:9" x14ac:dyDescent="0.3">
      <c r="A89" t="str">
        <f t="shared" si="8"/>
        <v/>
      </c>
      <c r="E89" s="3"/>
      <c r="F89" s="3"/>
      <c r="G89" s="3"/>
      <c r="H89" s="3"/>
      <c r="I89" s="3"/>
    </row>
    <row r="90" spans="1:9" x14ac:dyDescent="0.3">
      <c r="A90" t="str">
        <f t="shared" si="8"/>
        <v/>
      </c>
      <c r="E90" s="3"/>
      <c r="F90" s="3"/>
      <c r="G90" s="3"/>
      <c r="H90" s="3"/>
      <c r="I90" s="3"/>
    </row>
    <row r="91" spans="1:9" x14ac:dyDescent="0.3">
      <c r="A91" t="str">
        <f t="shared" si="8"/>
        <v/>
      </c>
      <c r="E91" s="3"/>
      <c r="F91" s="3"/>
      <c r="G91" s="3"/>
      <c r="H91" s="3"/>
      <c r="I91" s="3"/>
    </row>
    <row r="92" spans="1:9" x14ac:dyDescent="0.3">
      <c r="A92" t="str">
        <f t="shared" si="8"/>
        <v/>
      </c>
      <c r="E92" s="3"/>
      <c r="F92" s="3"/>
      <c r="G92" s="3"/>
      <c r="H92" s="3"/>
      <c r="I92" s="3"/>
    </row>
    <row r="93" spans="1:9" x14ac:dyDescent="0.3">
      <c r="A93" t="str">
        <f t="shared" si="8"/>
        <v/>
      </c>
      <c r="E93" s="3"/>
      <c r="F93" s="3"/>
      <c r="G93" s="3"/>
      <c r="H93" s="3"/>
      <c r="I93" s="3"/>
    </row>
    <row r="94" spans="1:9" x14ac:dyDescent="0.3">
      <c r="A94" t="str">
        <f t="shared" si="8"/>
        <v/>
      </c>
      <c r="E94" s="3"/>
      <c r="F94" s="3"/>
      <c r="G94" s="3"/>
      <c r="H94" s="3"/>
      <c r="I94" s="3"/>
    </row>
    <row r="95" spans="1:9" x14ac:dyDescent="0.3">
      <c r="A95" t="str">
        <f t="shared" si="8"/>
        <v/>
      </c>
      <c r="E95" s="3"/>
      <c r="F95" s="3"/>
      <c r="G95" s="3"/>
      <c r="H95" s="3"/>
      <c r="I95" s="3"/>
    </row>
    <row r="96" spans="1:9" x14ac:dyDescent="0.3">
      <c r="A96" t="str">
        <f t="shared" si="8"/>
        <v/>
      </c>
      <c r="E96" s="3"/>
      <c r="F96" s="3"/>
      <c r="G96" s="3"/>
      <c r="H96" s="3"/>
      <c r="I96" s="3"/>
    </row>
    <row r="97" spans="1:9" x14ac:dyDescent="0.3">
      <c r="A97" t="str">
        <f t="shared" ref="A97:A160" si="9">_xlfn.CONCAT(D97:N97)</f>
        <v/>
      </c>
      <c r="E97" s="3"/>
      <c r="F97" s="3"/>
      <c r="G97" s="3"/>
      <c r="H97" s="3"/>
      <c r="I97" s="3"/>
    </row>
    <row r="98" spans="1:9" x14ac:dyDescent="0.3">
      <c r="A98" t="str">
        <f t="shared" si="9"/>
        <v/>
      </c>
      <c r="E98" s="3"/>
      <c r="F98" s="3"/>
      <c r="G98" s="3"/>
      <c r="H98" s="3"/>
      <c r="I98" s="3"/>
    </row>
    <row r="99" spans="1:9" x14ac:dyDescent="0.3">
      <c r="A99" t="str">
        <f t="shared" si="9"/>
        <v/>
      </c>
      <c r="E99" s="3"/>
      <c r="F99" s="3"/>
      <c r="G99" s="3"/>
      <c r="H99" s="3"/>
      <c r="I99" s="3"/>
    </row>
    <row r="100" spans="1:9" x14ac:dyDescent="0.3">
      <c r="A100" t="str">
        <f t="shared" si="9"/>
        <v/>
      </c>
      <c r="E100" s="3"/>
      <c r="F100" s="3"/>
      <c r="G100" s="3"/>
      <c r="H100" s="3"/>
      <c r="I100" s="3"/>
    </row>
    <row r="101" spans="1:9" x14ac:dyDescent="0.3">
      <c r="A101" t="str">
        <f t="shared" si="9"/>
        <v/>
      </c>
      <c r="E101" s="3"/>
      <c r="F101" s="3"/>
      <c r="G101" s="3"/>
      <c r="H101" s="3"/>
      <c r="I101" s="3"/>
    </row>
    <row r="102" spans="1:9" x14ac:dyDescent="0.3">
      <c r="A102" t="str">
        <f t="shared" si="9"/>
        <v/>
      </c>
      <c r="E102" s="3"/>
      <c r="F102" s="3"/>
      <c r="G102" s="3"/>
      <c r="H102" s="3"/>
      <c r="I102" s="3"/>
    </row>
    <row r="103" spans="1:9" x14ac:dyDescent="0.3">
      <c r="A103" t="str">
        <f t="shared" si="9"/>
        <v/>
      </c>
      <c r="E103" s="3"/>
      <c r="F103" s="3"/>
      <c r="G103" s="3"/>
      <c r="H103" s="3"/>
      <c r="I103" s="3"/>
    </row>
    <row r="104" spans="1:9" x14ac:dyDescent="0.3">
      <c r="A104" t="str">
        <f t="shared" si="9"/>
        <v/>
      </c>
      <c r="E104" s="3"/>
      <c r="F104" s="3"/>
      <c r="G104" s="3"/>
      <c r="H104" s="3"/>
      <c r="I104" s="3"/>
    </row>
    <row r="105" spans="1:9" x14ac:dyDescent="0.3">
      <c r="A105" t="str">
        <f t="shared" si="9"/>
        <v/>
      </c>
      <c r="E105" s="3"/>
      <c r="F105" s="3"/>
      <c r="G105" s="3"/>
      <c r="H105" s="3"/>
      <c r="I105" s="3"/>
    </row>
    <row r="106" spans="1:9" x14ac:dyDescent="0.3">
      <c r="A106" t="str">
        <f t="shared" si="9"/>
        <v/>
      </c>
      <c r="E106" s="3"/>
      <c r="F106" s="3"/>
      <c r="G106" s="3"/>
      <c r="H106" s="3"/>
      <c r="I106" s="3"/>
    </row>
    <row r="107" spans="1:9" x14ac:dyDescent="0.3">
      <c r="A107" t="str">
        <f t="shared" si="9"/>
        <v/>
      </c>
      <c r="E107" s="3"/>
      <c r="F107" s="3"/>
      <c r="G107" s="3"/>
      <c r="H107" s="3"/>
      <c r="I107" s="3"/>
    </row>
    <row r="108" spans="1:9" x14ac:dyDescent="0.3">
      <c r="A108" t="str">
        <f t="shared" si="9"/>
        <v/>
      </c>
      <c r="E108" s="3"/>
      <c r="F108" s="3"/>
      <c r="G108" s="3"/>
      <c r="H108" s="3"/>
      <c r="I108" s="3"/>
    </row>
    <row r="109" spans="1:9" x14ac:dyDescent="0.3">
      <c r="A109" t="str">
        <f t="shared" si="9"/>
        <v/>
      </c>
      <c r="E109" s="3"/>
      <c r="F109" s="3"/>
      <c r="G109" s="3"/>
      <c r="H109" s="3"/>
      <c r="I109" s="3"/>
    </row>
    <row r="110" spans="1:9" x14ac:dyDescent="0.3">
      <c r="A110" t="str">
        <f t="shared" si="9"/>
        <v/>
      </c>
      <c r="E110" s="3"/>
      <c r="F110" s="3"/>
      <c r="G110" s="3"/>
      <c r="H110" s="3"/>
      <c r="I110" s="3"/>
    </row>
    <row r="111" spans="1:9" x14ac:dyDescent="0.3">
      <c r="A111" t="str">
        <f t="shared" si="9"/>
        <v/>
      </c>
      <c r="E111" s="3"/>
      <c r="F111" s="3"/>
      <c r="G111" s="3"/>
      <c r="H111" s="3"/>
      <c r="I111" s="3"/>
    </row>
    <row r="112" spans="1:9" x14ac:dyDescent="0.3">
      <c r="A112" t="str">
        <f t="shared" si="9"/>
        <v/>
      </c>
      <c r="E112" s="3"/>
      <c r="F112" s="3"/>
      <c r="G112" s="3"/>
      <c r="H112" s="3"/>
      <c r="I112" s="3"/>
    </row>
    <row r="113" spans="1:9" x14ac:dyDescent="0.3">
      <c r="A113" t="str">
        <f t="shared" si="9"/>
        <v/>
      </c>
      <c r="E113" s="3"/>
      <c r="F113" s="3"/>
      <c r="G113" s="3"/>
      <c r="H113" s="3"/>
      <c r="I113" s="3"/>
    </row>
    <row r="114" spans="1:9" x14ac:dyDescent="0.3">
      <c r="A114" t="str">
        <f t="shared" si="9"/>
        <v/>
      </c>
      <c r="E114" s="3"/>
      <c r="F114" s="3"/>
      <c r="G114" s="3"/>
      <c r="H114" s="3"/>
      <c r="I114" s="3"/>
    </row>
    <row r="115" spans="1:9" x14ac:dyDescent="0.3">
      <c r="A115" t="str">
        <f t="shared" si="9"/>
        <v/>
      </c>
      <c r="E115" s="3"/>
      <c r="F115" s="3"/>
      <c r="G115" s="3"/>
      <c r="H115" s="3"/>
      <c r="I115" s="3"/>
    </row>
    <row r="116" spans="1:9" x14ac:dyDescent="0.3">
      <c r="A116" t="str">
        <f t="shared" si="9"/>
        <v/>
      </c>
      <c r="E116" s="3"/>
      <c r="F116" s="3"/>
      <c r="G116" s="3"/>
      <c r="H116" s="3"/>
      <c r="I116" s="3"/>
    </row>
    <row r="117" spans="1:9" x14ac:dyDescent="0.3">
      <c r="A117" t="str">
        <f t="shared" si="9"/>
        <v/>
      </c>
      <c r="E117" s="3"/>
      <c r="F117" s="3"/>
      <c r="G117" s="3"/>
      <c r="H117" s="3"/>
      <c r="I117" s="3"/>
    </row>
    <row r="118" spans="1:9" x14ac:dyDescent="0.3">
      <c r="A118" t="str">
        <f t="shared" si="9"/>
        <v/>
      </c>
      <c r="E118" s="3"/>
      <c r="F118" s="3"/>
      <c r="G118" s="3"/>
      <c r="H118" s="3"/>
      <c r="I118" s="3"/>
    </row>
    <row r="119" spans="1:9" x14ac:dyDescent="0.3">
      <c r="A119" t="str">
        <f t="shared" si="9"/>
        <v/>
      </c>
      <c r="E119" s="3"/>
      <c r="F119" s="3"/>
      <c r="G119" s="3"/>
      <c r="H119" s="3"/>
      <c r="I119" s="3"/>
    </row>
    <row r="120" spans="1:9" x14ac:dyDescent="0.3">
      <c r="A120" t="str">
        <f t="shared" si="9"/>
        <v/>
      </c>
      <c r="E120" s="3"/>
      <c r="F120" s="3"/>
      <c r="G120" s="3"/>
      <c r="H120" s="3"/>
      <c r="I120" s="3"/>
    </row>
    <row r="121" spans="1:9" x14ac:dyDescent="0.3">
      <c r="A121" t="str">
        <f t="shared" si="9"/>
        <v/>
      </c>
      <c r="E121" s="3"/>
      <c r="F121" s="3"/>
      <c r="G121" s="3"/>
      <c r="H121" s="3"/>
      <c r="I121" s="3"/>
    </row>
    <row r="122" spans="1:9" x14ac:dyDescent="0.3">
      <c r="A122" t="str">
        <f t="shared" si="9"/>
        <v/>
      </c>
      <c r="E122" s="3"/>
      <c r="F122" s="3"/>
      <c r="G122" s="3"/>
      <c r="H122" s="3"/>
      <c r="I122" s="3"/>
    </row>
    <row r="123" spans="1:9" x14ac:dyDescent="0.3">
      <c r="A123" t="str">
        <f t="shared" si="9"/>
        <v/>
      </c>
      <c r="E123" s="3"/>
      <c r="F123" s="3"/>
      <c r="G123" s="3"/>
      <c r="H123" s="3"/>
      <c r="I123" s="3"/>
    </row>
    <row r="124" spans="1:9" x14ac:dyDescent="0.3">
      <c r="A124" t="str">
        <f t="shared" si="9"/>
        <v/>
      </c>
      <c r="E124" s="3"/>
      <c r="F124" s="3"/>
      <c r="G124" s="3"/>
      <c r="H124" s="3"/>
      <c r="I124" s="3"/>
    </row>
    <row r="125" spans="1:9" x14ac:dyDescent="0.3">
      <c r="A125" t="str">
        <f t="shared" si="9"/>
        <v/>
      </c>
      <c r="E125" s="3"/>
      <c r="F125" s="3"/>
      <c r="G125" s="3"/>
      <c r="H125" s="3"/>
      <c r="I125" s="3"/>
    </row>
    <row r="126" spans="1:9" x14ac:dyDescent="0.3">
      <c r="A126" t="str">
        <f t="shared" si="9"/>
        <v/>
      </c>
      <c r="E126" s="3"/>
      <c r="F126" s="3"/>
      <c r="G126" s="3"/>
      <c r="H126" s="3"/>
      <c r="I126" s="3"/>
    </row>
    <row r="127" spans="1:9" x14ac:dyDescent="0.3">
      <c r="A127" t="str">
        <f t="shared" si="9"/>
        <v/>
      </c>
      <c r="E127" s="3"/>
      <c r="F127" s="3"/>
      <c r="G127" s="3"/>
      <c r="H127" s="3"/>
      <c r="I127" s="3"/>
    </row>
    <row r="128" spans="1:9" x14ac:dyDescent="0.3">
      <c r="A128" t="str">
        <f t="shared" si="9"/>
        <v/>
      </c>
      <c r="E128" s="3"/>
      <c r="F128" s="3"/>
      <c r="G128" s="3"/>
      <c r="H128" s="3"/>
      <c r="I128" s="3"/>
    </row>
    <row r="129" spans="1:9" x14ac:dyDescent="0.3">
      <c r="A129" t="str">
        <f t="shared" si="9"/>
        <v/>
      </c>
      <c r="E129" s="3"/>
      <c r="F129" s="3"/>
      <c r="G129" s="3"/>
      <c r="H129" s="3"/>
      <c r="I129" s="3"/>
    </row>
    <row r="130" spans="1:9" x14ac:dyDescent="0.3">
      <c r="A130" t="str">
        <f t="shared" si="9"/>
        <v/>
      </c>
      <c r="E130" s="3"/>
      <c r="F130" s="3"/>
      <c r="G130" s="3"/>
      <c r="H130" s="3"/>
      <c r="I130" s="3"/>
    </row>
    <row r="131" spans="1:9" x14ac:dyDescent="0.3">
      <c r="A131" t="str">
        <f t="shared" si="9"/>
        <v/>
      </c>
      <c r="E131" s="3"/>
      <c r="F131" s="3"/>
      <c r="G131" s="3"/>
      <c r="H131" s="3"/>
      <c r="I131" s="3"/>
    </row>
    <row r="132" spans="1:9" x14ac:dyDescent="0.3">
      <c r="A132" t="str">
        <f t="shared" si="9"/>
        <v/>
      </c>
      <c r="E132" s="3"/>
      <c r="F132" s="3"/>
      <c r="G132" s="3"/>
      <c r="H132" s="3"/>
      <c r="I132" s="3"/>
    </row>
    <row r="133" spans="1:9" x14ac:dyDescent="0.3">
      <c r="A133" t="str">
        <f t="shared" si="9"/>
        <v/>
      </c>
      <c r="E133" s="3"/>
      <c r="F133" s="3"/>
      <c r="G133" s="3"/>
      <c r="H133" s="3"/>
      <c r="I133" s="3"/>
    </row>
    <row r="134" spans="1:9" x14ac:dyDescent="0.3">
      <c r="A134" t="str">
        <f t="shared" si="9"/>
        <v/>
      </c>
      <c r="E134" s="3"/>
      <c r="F134" s="3"/>
      <c r="G134" s="3"/>
      <c r="H134" s="3"/>
      <c r="I134" s="3"/>
    </row>
    <row r="135" spans="1:9" x14ac:dyDescent="0.3">
      <c r="A135" t="str">
        <f t="shared" si="9"/>
        <v/>
      </c>
      <c r="E135" s="3"/>
      <c r="F135" s="3"/>
      <c r="G135" s="3"/>
      <c r="H135" s="3"/>
      <c r="I135" s="3"/>
    </row>
    <row r="136" spans="1:9" x14ac:dyDescent="0.3">
      <c r="A136" t="str">
        <f t="shared" si="9"/>
        <v/>
      </c>
      <c r="E136" s="3"/>
      <c r="F136" s="3"/>
      <c r="G136" s="3"/>
      <c r="H136" s="3"/>
      <c r="I136" s="3"/>
    </row>
    <row r="137" spans="1:9" x14ac:dyDescent="0.3">
      <c r="A137" t="str">
        <f t="shared" si="9"/>
        <v/>
      </c>
      <c r="E137" s="3"/>
      <c r="F137" s="3"/>
      <c r="G137" s="3"/>
      <c r="H137" s="3"/>
      <c r="I137" s="3"/>
    </row>
    <row r="138" spans="1:9" x14ac:dyDescent="0.3">
      <c r="A138" t="str">
        <f t="shared" si="9"/>
        <v/>
      </c>
      <c r="E138" s="3"/>
      <c r="F138" s="3"/>
      <c r="G138" s="3"/>
      <c r="H138" s="3"/>
      <c r="I138" s="3"/>
    </row>
    <row r="139" spans="1:9" x14ac:dyDescent="0.3">
      <c r="A139" t="str">
        <f t="shared" si="9"/>
        <v/>
      </c>
      <c r="E139" s="3"/>
      <c r="F139" s="3"/>
      <c r="G139" s="3"/>
      <c r="H139" s="3"/>
      <c r="I139" s="3"/>
    </row>
    <row r="140" spans="1:9" x14ac:dyDescent="0.3">
      <c r="A140" t="str">
        <f t="shared" si="9"/>
        <v/>
      </c>
      <c r="E140" s="3"/>
      <c r="F140" s="3"/>
      <c r="G140" s="3"/>
      <c r="H140" s="3"/>
      <c r="I140" s="3"/>
    </row>
    <row r="141" spans="1:9" x14ac:dyDescent="0.3">
      <c r="A141" t="str">
        <f t="shared" si="9"/>
        <v/>
      </c>
      <c r="E141" s="3"/>
      <c r="F141" s="3"/>
      <c r="G141" s="3"/>
      <c r="H141" s="3"/>
      <c r="I141" s="3"/>
    </row>
    <row r="142" spans="1:9" x14ac:dyDescent="0.3">
      <c r="A142" t="str">
        <f t="shared" si="9"/>
        <v/>
      </c>
      <c r="E142" s="3"/>
      <c r="F142" s="3"/>
      <c r="G142" s="3"/>
      <c r="H142" s="3"/>
      <c r="I142" s="3"/>
    </row>
    <row r="143" spans="1:9" x14ac:dyDescent="0.3">
      <c r="A143" t="str">
        <f t="shared" si="9"/>
        <v/>
      </c>
      <c r="E143" s="3"/>
      <c r="F143" s="3"/>
      <c r="G143" s="3"/>
      <c r="H143" s="3"/>
      <c r="I143" s="3"/>
    </row>
    <row r="144" spans="1:9" x14ac:dyDescent="0.3">
      <c r="A144" t="str">
        <f t="shared" si="9"/>
        <v/>
      </c>
      <c r="E144" s="3"/>
      <c r="F144" s="3"/>
      <c r="G144" s="3"/>
      <c r="H144" s="3"/>
      <c r="I144" s="3"/>
    </row>
    <row r="145" spans="1:9" x14ac:dyDescent="0.3">
      <c r="A145" t="str">
        <f t="shared" si="9"/>
        <v/>
      </c>
      <c r="E145" s="3"/>
      <c r="F145" s="3"/>
      <c r="G145" s="3"/>
      <c r="H145" s="3"/>
      <c r="I145" s="3"/>
    </row>
    <row r="146" spans="1:9" x14ac:dyDescent="0.3">
      <c r="A146" t="str">
        <f t="shared" si="9"/>
        <v/>
      </c>
      <c r="E146" s="3"/>
      <c r="F146" s="3"/>
      <c r="G146" s="3"/>
      <c r="H146" s="3"/>
      <c r="I146" s="3"/>
    </row>
    <row r="147" spans="1:9" x14ac:dyDescent="0.3">
      <c r="A147" t="str">
        <f t="shared" si="9"/>
        <v/>
      </c>
      <c r="E147" s="3"/>
      <c r="F147" s="3"/>
      <c r="G147" s="3"/>
      <c r="H147" s="3"/>
      <c r="I147" s="3"/>
    </row>
    <row r="148" spans="1:9" x14ac:dyDescent="0.3">
      <c r="A148" t="str">
        <f t="shared" si="9"/>
        <v/>
      </c>
      <c r="E148" s="3"/>
      <c r="F148" s="3"/>
      <c r="G148" s="3"/>
      <c r="H148" s="3"/>
      <c r="I148" s="3"/>
    </row>
    <row r="149" spans="1:9" x14ac:dyDescent="0.3">
      <c r="A149" t="str">
        <f t="shared" si="9"/>
        <v/>
      </c>
      <c r="E149" s="3"/>
      <c r="F149" s="3"/>
      <c r="G149" s="3"/>
      <c r="H149" s="3"/>
      <c r="I149" s="3"/>
    </row>
    <row r="150" spans="1:9" x14ac:dyDescent="0.3">
      <c r="A150" t="str">
        <f t="shared" si="9"/>
        <v/>
      </c>
      <c r="E150" s="3"/>
      <c r="F150" s="3"/>
      <c r="G150" s="3"/>
      <c r="H150" s="3"/>
      <c r="I150" s="3"/>
    </row>
    <row r="151" spans="1:9" x14ac:dyDescent="0.3">
      <c r="A151" t="str">
        <f t="shared" si="9"/>
        <v/>
      </c>
      <c r="E151" s="3"/>
      <c r="F151" s="3"/>
      <c r="G151" s="3"/>
      <c r="H151" s="3"/>
      <c r="I151" s="3"/>
    </row>
    <row r="152" spans="1:9" x14ac:dyDescent="0.3">
      <c r="A152" t="str">
        <f t="shared" si="9"/>
        <v/>
      </c>
      <c r="E152" s="3"/>
      <c r="F152" s="3"/>
      <c r="G152" s="3"/>
      <c r="H152" s="3"/>
      <c r="I152" s="3"/>
    </row>
    <row r="153" spans="1:9" x14ac:dyDescent="0.3">
      <c r="A153" t="str">
        <f t="shared" si="9"/>
        <v/>
      </c>
      <c r="E153" s="3"/>
      <c r="F153" s="3"/>
      <c r="G153" s="3"/>
      <c r="H153" s="3"/>
      <c r="I153" s="3"/>
    </row>
    <row r="154" spans="1:9" x14ac:dyDescent="0.3">
      <c r="A154" t="str">
        <f t="shared" si="9"/>
        <v/>
      </c>
      <c r="E154" s="3"/>
      <c r="F154" s="3"/>
      <c r="G154" s="3"/>
      <c r="H154" s="3"/>
      <c r="I154" s="3"/>
    </row>
    <row r="155" spans="1:9" x14ac:dyDescent="0.3">
      <c r="A155" t="str">
        <f t="shared" si="9"/>
        <v/>
      </c>
      <c r="E155" s="3"/>
      <c r="F155" s="3"/>
      <c r="G155" s="3"/>
      <c r="H155" s="3"/>
      <c r="I155" s="3"/>
    </row>
    <row r="156" spans="1:9" x14ac:dyDescent="0.3">
      <c r="A156" t="str">
        <f t="shared" si="9"/>
        <v/>
      </c>
      <c r="E156" s="3"/>
      <c r="F156" s="3"/>
      <c r="G156" s="3"/>
      <c r="H156" s="3"/>
      <c r="I156" s="3"/>
    </row>
    <row r="157" spans="1:9" x14ac:dyDescent="0.3">
      <c r="A157" t="str">
        <f t="shared" si="9"/>
        <v/>
      </c>
      <c r="E157" s="3"/>
      <c r="F157" s="3"/>
      <c r="G157" s="3"/>
      <c r="H157" s="3"/>
      <c r="I157" s="3"/>
    </row>
    <row r="158" spans="1:9" x14ac:dyDescent="0.3">
      <c r="A158" t="str">
        <f t="shared" si="9"/>
        <v/>
      </c>
      <c r="E158" s="3"/>
      <c r="F158" s="3"/>
      <c r="G158" s="3"/>
      <c r="H158" s="3"/>
      <c r="I158" s="3"/>
    </row>
    <row r="159" spans="1:9" x14ac:dyDescent="0.3">
      <c r="A159" t="str">
        <f t="shared" si="9"/>
        <v/>
      </c>
      <c r="E159" s="3"/>
      <c r="F159" s="3"/>
      <c r="G159" s="3"/>
      <c r="H159" s="3"/>
      <c r="I159" s="3"/>
    </row>
    <row r="160" spans="1:9" x14ac:dyDescent="0.3">
      <c r="A160" t="str">
        <f t="shared" si="9"/>
        <v/>
      </c>
      <c r="E160" s="3"/>
      <c r="F160" s="3"/>
      <c r="G160" s="3"/>
      <c r="H160" s="3"/>
      <c r="I160" s="3"/>
    </row>
    <row r="161" spans="1:9" x14ac:dyDescent="0.3">
      <c r="A161" t="str">
        <f t="shared" ref="A161:A201" si="10">_xlfn.CONCAT(D161:N161)</f>
        <v/>
      </c>
      <c r="E161" s="3"/>
      <c r="F161" s="3"/>
      <c r="G161" s="3"/>
      <c r="H161" s="3"/>
      <c r="I161" s="3"/>
    </row>
    <row r="162" spans="1:9" x14ac:dyDescent="0.3">
      <c r="A162" t="str">
        <f t="shared" si="10"/>
        <v/>
      </c>
      <c r="E162" s="3"/>
      <c r="F162" s="3"/>
      <c r="G162" s="3"/>
      <c r="H162" s="3"/>
      <c r="I162" s="3"/>
    </row>
    <row r="163" spans="1:9" x14ac:dyDescent="0.3">
      <c r="A163" t="str">
        <f t="shared" si="10"/>
        <v/>
      </c>
      <c r="E163" s="3"/>
      <c r="F163" s="3"/>
      <c r="G163" s="3"/>
      <c r="H163" s="3"/>
      <c r="I163" s="3"/>
    </row>
    <row r="164" spans="1:9" x14ac:dyDescent="0.3">
      <c r="A164" t="str">
        <f t="shared" si="10"/>
        <v/>
      </c>
      <c r="E164" s="3"/>
      <c r="F164" s="3"/>
      <c r="G164" s="3"/>
      <c r="H164" s="3"/>
      <c r="I164" s="3"/>
    </row>
    <row r="165" spans="1:9" x14ac:dyDescent="0.3">
      <c r="A165" t="str">
        <f t="shared" si="10"/>
        <v/>
      </c>
      <c r="E165" s="3"/>
      <c r="F165" s="3"/>
      <c r="G165" s="3"/>
      <c r="H165" s="3"/>
      <c r="I165" s="3"/>
    </row>
    <row r="166" spans="1:9" x14ac:dyDescent="0.3">
      <c r="A166" t="str">
        <f t="shared" si="10"/>
        <v/>
      </c>
      <c r="E166" s="3"/>
      <c r="F166" s="3"/>
      <c r="G166" s="3"/>
      <c r="H166" s="3"/>
      <c r="I166" s="3"/>
    </row>
    <row r="167" spans="1:9" x14ac:dyDescent="0.3">
      <c r="A167" t="str">
        <f t="shared" si="10"/>
        <v/>
      </c>
      <c r="E167" s="3"/>
      <c r="F167" s="3"/>
      <c r="G167" s="3"/>
      <c r="H167" s="3"/>
      <c r="I167" s="3"/>
    </row>
    <row r="168" spans="1:9" x14ac:dyDescent="0.3">
      <c r="A168" t="str">
        <f t="shared" si="10"/>
        <v/>
      </c>
      <c r="E168" s="3"/>
      <c r="F168" s="3"/>
      <c r="G168" s="3"/>
      <c r="H168" s="3"/>
      <c r="I168" s="3"/>
    </row>
    <row r="169" spans="1:9" x14ac:dyDescent="0.3">
      <c r="A169" t="str">
        <f t="shared" si="10"/>
        <v/>
      </c>
      <c r="E169" s="3"/>
      <c r="F169" s="3"/>
      <c r="G169" s="3"/>
      <c r="H169" s="3"/>
      <c r="I169" s="3"/>
    </row>
    <row r="170" spans="1:9" x14ac:dyDescent="0.3">
      <c r="A170" t="str">
        <f t="shared" si="10"/>
        <v/>
      </c>
      <c r="E170" s="3"/>
      <c r="F170" s="3"/>
      <c r="G170" s="3"/>
      <c r="H170" s="3"/>
      <c r="I170" s="3"/>
    </row>
    <row r="171" spans="1:9" x14ac:dyDescent="0.3">
      <c r="A171" t="str">
        <f t="shared" si="10"/>
        <v/>
      </c>
      <c r="E171" s="3"/>
      <c r="F171" s="3"/>
      <c r="G171" s="3"/>
      <c r="H171" s="3"/>
      <c r="I171" s="3"/>
    </row>
    <row r="172" spans="1:9" x14ac:dyDescent="0.3">
      <c r="A172" t="str">
        <f t="shared" si="10"/>
        <v/>
      </c>
      <c r="E172" s="3"/>
      <c r="F172" s="3"/>
      <c r="G172" s="3"/>
      <c r="H172" s="3"/>
      <c r="I172" s="3"/>
    </row>
    <row r="173" spans="1:9" x14ac:dyDescent="0.3">
      <c r="A173" t="str">
        <f t="shared" si="10"/>
        <v/>
      </c>
      <c r="E173" s="3"/>
      <c r="F173" s="3"/>
      <c r="G173" s="3"/>
      <c r="H173" s="3"/>
      <c r="I173" s="3"/>
    </row>
    <row r="174" spans="1:9" x14ac:dyDescent="0.3">
      <c r="A174" t="str">
        <f t="shared" si="10"/>
        <v/>
      </c>
      <c r="E174" s="3"/>
      <c r="F174" s="3"/>
      <c r="G174" s="3"/>
      <c r="H174" s="3"/>
      <c r="I174" s="3"/>
    </row>
    <row r="175" spans="1:9" x14ac:dyDescent="0.3">
      <c r="A175" t="str">
        <f t="shared" si="10"/>
        <v/>
      </c>
      <c r="E175" s="3"/>
      <c r="F175" s="3"/>
      <c r="G175" s="3"/>
      <c r="H175" s="3"/>
      <c r="I175" s="3"/>
    </row>
    <row r="176" spans="1:9" x14ac:dyDescent="0.3">
      <c r="A176" t="str">
        <f t="shared" si="10"/>
        <v/>
      </c>
      <c r="E176" s="3"/>
      <c r="F176" s="3"/>
      <c r="G176" s="3"/>
      <c r="H176" s="3"/>
      <c r="I176" s="3"/>
    </row>
    <row r="177" spans="1:9" x14ac:dyDescent="0.3">
      <c r="A177" t="str">
        <f t="shared" si="10"/>
        <v/>
      </c>
      <c r="E177" s="3"/>
      <c r="F177" s="3"/>
      <c r="G177" s="3"/>
      <c r="H177" s="3"/>
      <c r="I177" s="3"/>
    </row>
    <row r="178" spans="1:9" x14ac:dyDescent="0.3">
      <c r="A178" t="str">
        <f t="shared" si="10"/>
        <v/>
      </c>
      <c r="E178" s="3"/>
      <c r="F178" s="3"/>
      <c r="G178" s="3"/>
      <c r="H178" s="3"/>
      <c r="I178" s="3"/>
    </row>
    <row r="179" spans="1:9" x14ac:dyDescent="0.3">
      <c r="A179" t="str">
        <f t="shared" si="10"/>
        <v/>
      </c>
      <c r="E179" s="3"/>
      <c r="F179" s="3"/>
      <c r="G179" s="3"/>
      <c r="H179" s="3"/>
      <c r="I179" s="3"/>
    </row>
    <row r="180" spans="1:9" x14ac:dyDescent="0.3">
      <c r="A180" t="str">
        <f t="shared" si="10"/>
        <v/>
      </c>
      <c r="E180" s="3"/>
      <c r="F180" s="3"/>
      <c r="G180" s="3"/>
      <c r="H180" s="3"/>
      <c r="I180" s="3"/>
    </row>
    <row r="181" spans="1:9" x14ac:dyDescent="0.3">
      <c r="A181" t="str">
        <f t="shared" si="10"/>
        <v/>
      </c>
      <c r="E181" s="3"/>
      <c r="F181" s="3"/>
      <c r="G181" s="3"/>
      <c r="H181" s="3"/>
      <c r="I181" s="3"/>
    </row>
    <row r="182" spans="1:9" x14ac:dyDescent="0.3">
      <c r="A182" t="str">
        <f t="shared" si="10"/>
        <v/>
      </c>
      <c r="E182" s="3"/>
      <c r="F182" s="3"/>
      <c r="G182" s="3"/>
      <c r="H182" s="3"/>
      <c r="I182" s="3"/>
    </row>
    <row r="183" spans="1:9" x14ac:dyDescent="0.3">
      <c r="A183" t="str">
        <f t="shared" si="10"/>
        <v/>
      </c>
      <c r="E183" s="3"/>
      <c r="F183" s="3"/>
      <c r="G183" s="3"/>
      <c r="H183" s="3"/>
      <c r="I183" s="3"/>
    </row>
    <row r="184" spans="1:9" x14ac:dyDescent="0.3">
      <c r="A184" t="str">
        <f t="shared" si="10"/>
        <v/>
      </c>
      <c r="E184" s="3"/>
      <c r="F184" s="3"/>
      <c r="G184" s="3"/>
      <c r="H184" s="3"/>
      <c r="I184" s="3"/>
    </row>
    <row r="185" spans="1:9" x14ac:dyDescent="0.3">
      <c r="A185" t="str">
        <f t="shared" si="10"/>
        <v/>
      </c>
      <c r="E185" s="3"/>
      <c r="F185" s="3"/>
      <c r="G185" s="3"/>
      <c r="H185" s="3"/>
      <c r="I185" s="3"/>
    </row>
    <row r="186" spans="1:9" x14ac:dyDescent="0.3">
      <c r="A186" t="str">
        <f t="shared" si="10"/>
        <v/>
      </c>
      <c r="E186" s="3"/>
      <c r="F186" s="3"/>
      <c r="G186" s="3"/>
      <c r="H186" s="3"/>
      <c r="I186" s="3"/>
    </row>
    <row r="187" spans="1:9" x14ac:dyDescent="0.3">
      <c r="A187" t="str">
        <f t="shared" si="10"/>
        <v/>
      </c>
      <c r="E187" s="3"/>
      <c r="F187" s="3"/>
      <c r="G187" s="3"/>
      <c r="H187" s="3"/>
      <c r="I187" s="3"/>
    </row>
    <row r="188" spans="1:9" x14ac:dyDescent="0.3">
      <c r="A188" t="str">
        <f t="shared" si="10"/>
        <v/>
      </c>
      <c r="E188" s="3"/>
      <c r="F188" s="3"/>
      <c r="G188" s="3"/>
      <c r="H188" s="3"/>
      <c r="I188" s="3"/>
    </row>
    <row r="189" spans="1:9" x14ac:dyDescent="0.3">
      <c r="A189" t="str">
        <f t="shared" si="10"/>
        <v/>
      </c>
      <c r="E189" s="3"/>
      <c r="F189" s="3"/>
      <c r="G189" s="3"/>
      <c r="H189" s="3"/>
      <c r="I189" s="3"/>
    </row>
    <row r="190" spans="1:9" x14ac:dyDescent="0.3">
      <c r="A190" t="str">
        <f t="shared" si="10"/>
        <v/>
      </c>
      <c r="E190" s="3"/>
      <c r="F190" s="3"/>
      <c r="G190" s="3"/>
      <c r="H190" s="3"/>
      <c r="I190" s="3"/>
    </row>
    <row r="191" spans="1:9" x14ac:dyDescent="0.3">
      <c r="A191" t="str">
        <f t="shared" si="10"/>
        <v/>
      </c>
      <c r="E191" s="3"/>
      <c r="F191" s="3"/>
      <c r="G191" s="3"/>
      <c r="H191" s="3"/>
      <c r="I191" s="3"/>
    </row>
    <row r="192" spans="1:9" x14ac:dyDescent="0.3">
      <c r="A192" t="str">
        <f t="shared" si="10"/>
        <v/>
      </c>
      <c r="E192" s="3"/>
      <c r="F192" s="3"/>
      <c r="G192" s="3"/>
      <c r="H192" s="3"/>
      <c r="I192" s="3"/>
    </row>
    <row r="193" spans="1:9" x14ac:dyDescent="0.3">
      <c r="A193" t="str">
        <f t="shared" si="10"/>
        <v/>
      </c>
      <c r="E193" s="3"/>
      <c r="F193" s="3"/>
      <c r="G193" s="3"/>
      <c r="H193" s="3"/>
      <c r="I193" s="3"/>
    </row>
    <row r="194" spans="1:9" x14ac:dyDescent="0.3">
      <c r="A194" t="str">
        <f t="shared" si="10"/>
        <v/>
      </c>
      <c r="E194" s="3"/>
      <c r="F194" s="3"/>
      <c r="G194" s="3"/>
      <c r="H194" s="3"/>
      <c r="I194" s="3"/>
    </row>
    <row r="195" spans="1:9" x14ac:dyDescent="0.3">
      <c r="A195" t="str">
        <f t="shared" si="10"/>
        <v/>
      </c>
      <c r="E195" s="3"/>
      <c r="F195" s="3"/>
      <c r="G195" s="3"/>
      <c r="H195" s="3"/>
      <c r="I195" s="3"/>
    </row>
    <row r="196" spans="1:9" x14ac:dyDescent="0.3">
      <c r="A196" t="str">
        <f t="shared" si="10"/>
        <v/>
      </c>
      <c r="E196" s="3"/>
      <c r="F196" s="3"/>
      <c r="G196" s="3"/>
      <c r="H196" s="3"/>
      <c r="I196" s="3"/>
    </row>
    <row r="197" spans="1:9" x14ac:dyDescent="0.3">
      <c r="A197" t="str">
        <f t="shared" si="10"/>
        <v/>
      </c>
      <c r="E197" s="3"/>
      <c r="F197" s="3"/>
      <c r="G197" s="3"/>
      <c r="H197" s="3"/>
      <c r="I197" s="3"/>
    </row>
    <row r="198" spans="1:9" x14ac:dyDescent="0.3">
      <c r="A198" t="str">
        <f t="shared" si="10"/>
        <v/>
      </c>
      <c r="E198" s="3"/>
      <c r="F198" s="3"/>
      <c r="G198" s="3"/>
      <c r="H198" s="3"/>
      <c r="I198" s="3"/>
    </row>
    <row r="199" spans="1:9" x14ac:dyDescent="0.3">
      <c r="A199" t="str">
        <f t="shared" si="10"/>
        <v/>
      </c>
      <c r="E199" s="3"/>
      <c r="F199" s="3"/>
      <c r="G199" s="3"/>
      <c r="H199" s="3"/>
      <c r="I199" s="3"/>
    </row>
    <row r="200" spans="1:9" x14ac:dyDescent="0.3">
      <c r="A200" t="str">
        <f t="shared" si="10"/>
        <v/>
      </c>
      <c r="E200" s="3"/>
      <c r="F200" s="3"/>
      <c r="G200" s="3"/>
      <c r="H200" s="3"/>
      <c r="I200" s="3"/>
    </row>
    <row r="201" spans="1:9" x14ac:dyDescent="0.3">
      <c r="A201" t="str">
        <f t="shared" si="10"/>
        <v/>
      </c>
      <c r="E201" s="3"/>
      <c r="F201" s="3"/>
      <c r="G201" s="3"/>
      <c r="H201" s="3"/>
      <c r="I201" s="3"/>
    </row>
    <row r="202" spans="1:9" x14ac:dyDescent="0.3">
      <c r="E202" s="3"/>
      <c r="F202" s="3"/>
      <c r="G202" s="3"/>
      <c r="H202" s="3"/>
      <c r="I202" s="3"/>
    </row>
    <row r="204" spans="1:9" x14ac:dyDescent="0.3">
      <c r="H204" s="1"/>
    </row>
    <row r="209" spans="8:8" x14ac:dyDescent="0.3">
      <c r="H209" s="2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15A0-5C73-4C1B-9955-CE5D43AB0C13}">
  <dimension ref="A1"/>
  <sheetViews>
    <sheetView topLeftCell="A107" zoomScaleNormal="100" workbookViewId="0">
      <selection activeCell="P180" sqref="P180"/>
    </sheetView>
  </sheetViews>
  <sheetFormatPr defaultRowHeight="14.4" x14ac:dyDescent="0.3"/>
  <sheetData/>
  <printOptions horizontalCentered="1" verticalCentered="1"/>
  <pageMargins left="0" right="0" top="0" bottom="0" header="0" footer="0"/>
  <pageSetup paperSize="9" scale="1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66A7-2B9B-4D5A-A50B-AA8B40069BB2}">
  <dimension ref="A1:BQ7"/>
  <sheetViews>
    <sheetView topLeftCell="D1" zoomScaleNormal="100" workbookViewId="0">
      <selection activeCell="Q8" sqref="Q8"/>
    </sheetView>
  </sheetViews>
  <sheetFormatPr defaultRowHeight="14.4" x14ac:dyDescent="0.3"/>
  <cols>
    <col min="1" max="1" width="20.5546875" style="5" customWidth="1"/>
    <col min="2" max="69" width="12.77734375" style="5" customWidth="1"/>
    <col min="70" max="16384" width="8.88671875" style="5"/>
  </cols>
  <sheetData>
    <row r="1" spans="1:69" ht="15" thickBot="1" x14ac:dyDescent="0.35">
      <c r="B1" s="33" t="s">
        <v>83</v>
      </c>
      <c r="C1" s="34" t="s">
        <v>84</v>
      </c>
      <c r="D1" s="34" t="s">
        <v>85</v>
      </c>
      <c r="E1" s="34" t="s">
        <v>86</v>
      </c>
      <c r="F1" s="34" t="s">
        <v>83</v>
      </c>
      <c r="G1" s="34" t="s">
        <v>84</v>
      </c>
      <c r="H1" s="34" t="s">
        <v>85</v>
      </c>
      <c r="I1" s="34" t="s">
        <v>86</v>
      </c>
      <c r="J1" s="34" t="s">
        <v>83</v>
      </c>
      <c r="K1" s="34" t="s">
        <v>84</v>
      </c>
      <c r="L1" s="34" t="s">
        <v>85</v>
      </c>
      <c r="M1" s="34" t="s">
        <v>86</v>
      </c>
      <c r="N1" s="34" t="s">
        <v>83</v>
      </c>
      <c r="O1" s="34" t="s">
        <v>84</v>
      </c>
      <c r="P1" s="34" t="s">
        <v>85</v>
      </c>
      <c r="Q1" s="34" t="s">
        <v>86</v>
      </c>
      <c r="R1" s="34" t="s">
        <v>83</v>
      </c>
      <c r="S1" s="34" t="s">
        <v>84</v>
      </c>
      <c r="T1" s="34" t="s">
        <v>85</v>
      </c>
      <c r="U1" s="34" t="s">
        <v>86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83</v>
      </c>
      <c r="AA1" s="34" t="s">
        <v>84</v>
      </c>
      <c r="AB1" s="34" t="s">
        <v>85</v>
      </c>
      <c r="AC1" s="34" t="s">
        <v>86</v>
      </c>
      <c r="AD1" s="34" t="s">
        <v>83</v>
      </c>
      <c r="AE1" s="34" t="s">
        <v>84</v>
      </c>
      <c r="AF1" s="34" t="s">
        <v>85</v>
      </c>
      <c r="AG1" s="34" t="s">
        <v>86</v>
      </c>
      <c r="AH1" s="34" t="s">
        <v>83</v>
      </c>
      <c r="AI1" s="34" t="s">
        <v>84</v>
      </c>
      <c r="AJ1" s="34" t="s">
        <v>85</v>
      </c>
      <c r="AK1" s="34" t="s">
        <v>86</v>
      </c>
      <c r="AL1" s="34" t="s">
        <v>83</v>
      </c>
      <c r="AM1" s="34" t="s">
        <v>84</v>
      </c>
      <c r="AN1" s="34" t="s">
        <v>85</v>
      </c>
      <c r="AO1" s="34" t="s">
        <v>86</v>
      </c>
      <c r="AP1" s="34" t="s">
        <v>83</v>
      </c>
      <c r="AQ1" s="34" t="s">
        <v>84</v>
      </c>
      <c r="AR1" s="34" t="s">
        <v>85</v>
      </c>
      <c r="AS1" s="34" t="s">
        <v>86</v>
      </c>
      <c r="AT1" s="34" t="s">
        <v>83</v>
      </c>
      <c r="AU1" s="34" t="s">
        <v>84</v>
      </c>
      <c r="AV1" s="34" t="s">
        <v>85</v>
      </c>
      <c r="AW1" s="34" t="s">
        <v>86</v>
      </c>
      <c r="AX1" s="34" t="s">
        <v>83</v>
      </c>
      <c r="AY1" s="34" t="s">
        <v>84</v>
      </c>
      <c r="AZ1" s="34" t="s">
        <v>85</v>
      </c>
      <c r="BA1" s="34" t="s">
        <v>86</v>
      </c>
      <c r="BB1" s="34" t="s">
        <v>83</v>
      </c>
      <c r="BC1" s="34" t="s">
        <v>84</v>
      </c>
      <c r="BD1" s="34" t="s">
        <v>85</v>
      </c>
      <c r="BE1" s="34" t="s">
        <v>86</v>
      </c>
      <c r="BF1" s="34" t="s">
        <v>83</v>
      </c>
      <c r="BG1" s="34" t="s">
        <v>84</v>
      </c>
      <c r="BH1" s="34" t="s">
        <v>85</v>
      </c>
      <c r="BI1" s="34" t="s">
        <v>86</v>
      </c>
      <c r="BJ1" s="34" t="s">
        <v>83</v>
      </c>
      <c r="BK1" s="34" t="s">
        <v>84</v>
      </c>
      <c r="BL1" s="34" t="s">
        <v>85</v>
      </c>
      <c r="BM1" s="34" t="s">
        <v>86</v>
      </c>
      <c r="BN1" s="34" t="s">
        <v>83</v>
      </c>
      <c r="BO1" s="34" t="s">
        <v>84</v>
      </c>
      <c r="BP1" s="34" t="s">
        <v>85</v>
      </c>
      <c r="BQ1" s="39" t="s">
        <v>86</v>
      </c>
    </row>
    <row r="2" spans="1:69" ht="15" thickBot="1" x14ac:dyDescent="0.35">
      <c r="A2" s="26" t="s">
        <v>59</v>
      </c>
      <c r="B2" s="30" t="s">
        <v>60</v>
      </c>
      <c r="C2" s="38" t="s">
        <v>178</v>
      </c>
      <c r="D2" s="30" t="s">
        <v>179</v>
      </c>
      <c r="E2" s="30" t="s">
        <v>180</v>
      </c>
      <c r="F2" s="30" t="s">
        <v>90</v>
      </c>
      <c r="G2" s="30" t="s">
        <v>91</v>
      </c>
      <c r="H2" s="30" t="s">
        <v>92</v>
      </c>
      <c r="I2" s="30" t="s">
        <v>93</v>
      </c>
      <c r="J2" s="30" t="s">
        <v>61</v>
      </c>
      <c r="K2" s="30" t="s">
        <v>87</v>
      </c>
      <c r="L2" s="30" t="s">
        <v>88</v>
      </c>
      <c r="M2" s="30" t="s">
        <v>89</v>
      </c>
      <c r="N2" s="30" t="s">
        <v>62</v>
      </c>
      <c r="O2" s="30" t="s">
        <v>94</v>
      </c>
      <c r="P2" s="30" t="s">
        <v>95</v>
      </c>
      <c r="Q2" s="30" t="s">
        <v>96</v>
      </c>
      <c r="R2" s="30" t="s">
        <v>63</v>
      </c>
      <c r="S2" s="30" t="s">
        <v>97</v>
      </c>
      <c r="T2" s="30" t="s">
        <v>98</v>
      </c>
      <c r="U2" s="30" t="s">
        <v>99</v>
      </c>
      <c r="V2" s="30" t="s">
        <v>64</v>
      </c>
      <c r="W2" s="30" t="s">
        <v>100</v>
      </c>
      <c r="X2" s="30" t="s">
        <v>101</v>
      </c>
      <c r="Y2" s="30" t="s">
        <v>102</v>
      </c>
      <c r="Z2" s="30" t="s">
        <v>65</v>
      </c>
      <c r="AA2" s="30" t="s">
        <v>103</v>
      </c>
      <c r="AB2" s="30" t="s">
        <v>104</v>
      </c>
      <c r="AC2" s="30" t="s">
        <v>105</v>
      </c>
      <c r="AD2" s="30" t="s">
        <v>66</v>
      </c>
      <c r="AE2" s="30" t="s">
        <v>106</v>
      </c>
      <c r="AF2" s="30" t="s">
        <v>107</v>
      </c>
      <c r="AG2" s="30" t="s">
        <v>108</v>
      </c>
      <c r="AH2" s="30" t="s">
        <v>67</v>
      </c>
      <c r="AI2" s="30" t="s">
        <v>109</v>
      </c>
      <c r="AJ2" s="30" t="s">
        <v>110</v>
      </c>
      <c r="AK2" s="30" t="s">
        <v>111</v>
      </c>
      <c r="AL2" s="30" t="s">
        <v>68</v>
      </c>
      <c r="AM2" s="30" t="s">
        <v>112</v>
      </c>
      <c r="AN2" s="30" t="s">
        <v>113</v>
      </c>
      <c r="AO2" s="30" t="s">
        <v>114</v>
      </c>
      <c r="AP2" s="30" t="s">
        <v>69</v>
      </c>
      <c r="AQ2" s="31" t="s">
        <v>115</v>
      </c>
      <c r="AR2" s="31" t="s">
        <v>116</v>
      </c>
      <c r="AS2" s="31" t="s">
        <v>117</v>
      </c>
      <c r="AT2" s="31" t="s">
        <v>70</v>
      </c>
      <c r="AU2" s="31" t="s">
        <v>118</v>
      </c>
      <c r="AV2" s="31" t="s">
        <v>119</v>
      </c>
      <c r="AW2" s="31" t="s">
        <v>120</v>
      </c>
      <c r="AX2" s="31" t="s">
        <v>154</v>
      </c>
      <c r="AY2" s="31" t="s">
        <v>156</v>
      </c>
      <c r="AZ2" s="31" t="s">
        <v>157</v>
      </c>
      <c r="BA2" s="31" t="s">
        <v>158</v>
      </c>
      <c r="BB2" s="31" t="s">
        <v>155</v>
      </c>
      <c r="BC2" s="31" t="s">
        <v>160</v>
      </c>
      <c r="BD2" s="31" t="s">
        <v>161</v>
      </c>
      <c r="BE2" s="31" t="s">
        <v>162</v>
      </c>
      <c r="BF2" s="31" t="s">
        <v>159</v>
      </c>
      <c r="BG2" s="31" t="s">
        <v>163</v>
      </c>
      <c r="BH2" s="31" t="s">
        <v>164</v>
      </c>
      <c r="BI2" s="31" t="s">
        <v>165</v>
      </c>
      <c r="BJ2" s="31" t="s">
        <v>184</v>
      </c>
      <c r="BK2" s="31" t="s">
        <v>185</v>
      </c>
      <c r="BL2" s="31" t="s">
        <v>186</v>
      </c>
      <c r="BM2" s="31" t="s">
        <v>187</v>
      </c>
      <c r="BN2" s="31" t="s">
        <v>192</v>
      </c>
      <c r="BO2" s="31" t="s">
        <v>193</v>
      </c>
      <c r="BP2" s="31" t="s">
        <v>194</v>
      </c>
      <c r="BQ2" s="32" t="s">
        <v>195</v>
      </c>
    </row>
    <row r="3" spans="1:69" x14ac:dyDescent="0.3">
      <c r="A3" s="23" t="s">
        <v>10</v>
      </c>
      <c r="B3" s="24">
        <f>-((('Part type'!J8)*0.414214)-5)</f>
        <v>-15.172221800000003</v>
      </c>
      <c r="C3" s="24">
        <f>-((('Part type'!J9)*0.414214)-5)</f>
        <v>-14.716586400000001</v>
      </c>
      <c r="D3" s="24">
        <f>-((('Part type'!J10)*0.414214)-5)</f>
        <v>-14.633743600000003</v>
      </c>
      <c r="E3" s="24">
        <f>-((('Part type'!J11)*0.414214)-5)</f>
        <v>-14.550900800000001</v>
      </c>
      <c r="F3" s="24">
        <f>(0.08284*(('Part type'!J8)*10)+352+('Part type'!E13))</f>
        <v>392.34307999999999</v>
      </c>
      <c r="G3" s="24">
        <f>(0.08284*(('Part type'!J9)*10)+352+('Part type'!E13))</f>
        <v>391.43184000000002</v>
      </c>
      <c r="H3" s="24">
        <f>(0.08284*(('Part type'!J10)*10)+352+('Part type'!E13))</f>
        <v>391.26616000000001</v>
      </c>
      <c r="I3" s="24">
        <f>(0.08284*(('Part type'!J11)*10)+352+('Part type'!E13))</f>
        <v>391.10048</v>
      </c>
      <c r="J3" s="24">
        <f>(0.05858*(('Part type'!J8)*10)+5)</f>
        <v>33.528459999999995</v>
      </c>
      <c r="K3" s="24">
        <f>(0.05858*(('Part type'!J9)*10)+5)</f>
        <v>32.884079999999997</v>
      </c>
      <c r="L3" s="24">
        <f>(0.05858*(('Part type'!J10)*10)+5)</f>
        <v>32.766919999999999</v>
      </c>
      <c r="M3" s="24">
        <f>(0.05858*(('Part type'!J11)*10)+5)</f>
        <v>32.649760000000001</v>
      </c>
      <c r="N3" s="24">
        <f>(0.0791*(('Part type'!J8)*10)+108.12179+('Part type'!C14))</f>
        <v>146.64349000000001</v>
      </c>
      <c r="O3" s="24">
        <f>(0.0791*(('Part type'!J9)*10)+108.12179+('Part type'!C14))</f>
        <v>145.77339000000001</v>
      </c>
      <c r="P3" s="24">
        <f>(0.0791*(('Part type'!J10)*10)+108.12179+('Part type'!C14))</f>
        <v>145.61519000000001</v>
      </c>
      <c r="Q3" s="24">
        <f>(0.0791*(('Part type'!J11)*10)+108.12179+('Part type'!C14))</f>
        <v>145.45699000000002</v>
      </c>
      <c r="R3" s="24">
        <f>(0.05662*(('Part type'!J8)*10)+5.64571)</f>
        <v>33.219649999999994</v>
      </c>
      <c r="S3" s="24">
        <f>(0.05662*(('Part type'!J9)*10)+5.64571)</f>
        <v>32.596829999999997</v>
      </c>
      <c r="T3" s="24">
        <f>(0.05662*(('Part type'!J10)*10)+5.64571)</f>
        <v>32.48359</v>
      </c>
      <c r="U3" s="24">
        <f>(0.05662*(('Part type'!J11)*10)+5.64571)</f>
        <v>32.370349999999995</v>
      </c>
      <c r="V3" s="24">
        <f>-(0.04972*(('Part type'!J8)*10)+4.95813)</f>
        <v>-29.171770000000002</v>
      </c>
      <c r="W3" s="24">
        <f>-(0.04972*(('Part type'!J9)*10)+4.95813)</f>
        <v>-28.624850000000002</v>
      </c>
      <c r="X3" s="24">
        <f>-(0.04972*(('Part type'!J10)*10)+4.95813)</f>
        <v>-28.525410000000004</v>
      </c>
      <c r="Y3" s="24">
        <f>-(0.04972*(('Part type'!J11)*10)+4.95813)</f>
        <v>-28.42597</v>
      </c>
      <c r="Z3" s="24">
        <f>-(0.08226*(('Part type'!J8)*10)+352.08373+('Part type'!C13))</f>
        <v>-392.14435000000003</v>
      </c>
      <c r="AA3" s="24">
        <f>-(0.08226*(('Part type'!J9)*10)+352.08373+('Part type'!C13))</f>
        <v>-391.23948999999999</v>
      </c>
      <c r="AB3" s="24">
        <f>-(0.08226*(('Part type'!J10)*10)+352.08373+('Part type'!C13))</f>
        <v>-391.07497000000001</v>
      </c>
      <c r="AC3" s="24">
        <f>-(0.08226*(('Part type'!J11)*10)+352.08373+('Part type'!C13))</f>
        <v>-390.91045000000003</v>
      </c>
      <c r="AD3" s="24">
        <f>(0.01071*(('Part type'!J8)*10)+45.85267)</f>
        <v>51.068440000000002</v>
      </c>
      <c r="AE3" s="24">
        <f>(0.01071*(('Part type'!J9)*10)+45.85267)</f>
        <v>50.950630000000004</v>
      </c>
      <c r="AF3" s="24">
        <f>(0.01071*(('Part type'!J10)*10)+45.85267)</f>
        <v>50.929210000000005</v>
      </c>
      <c r="AG3" s="24">
        <f>(0.01071*(('Part type'!J11)*10)+45.85267)</f>
        <v>50.907790000000006</v>
      </c>
      <c r="AH3" s="24">
        <f>-(0.06803*(('Part type'!J8)*10)+4.95813)</f>
        <v>-38.088739999999994</v>
      </c>
      <c r="AI3" s="24">
        <f>-(0.06803*(('Part type'!J9)*10)+4.95813)</f>
        <v>-37.340409999999991</v>
      </c>
      <c r="AJ3" s="24">
        <f>-(0.06803*(('Part type'!J10)*10)+4.95813)</f>
        <v>-37.204349999999998</v>
      </c>
      <c r="AK3" s="24">
        <f>-(0.06803*(('Part type'!J11)*10)+4.95813)</f>
        <v>-37.06828999999999</v>
      </c>
      <c r="AL3" s="24">
        <f>-(0.05974*(('Part type'!J8)*10)+4.35429)</f>
        <v>-33.447670000000002</v>
      </c>
      <c r="AM3" s="24">
        <f>-(0.05974*(('Part type'!J9)*10)+4.35429)</f>
        <v>-32.790530000000004</v>
      </c>
      <c r="AN3" s="24">
        <f>-(0.05974*(('Part type'!J10)*10)+4.35429)</f>
        <v>-32.671050000000008</v>
      </c>
      <c r="AO3" s="24">
        <f>-(0.05974*(('Part type'!J11)*10)+4.35429)</f>
        <v>-32.551569999999998</v>
      </c>
      <c r="AP3" s="24">
        <f>-(0.08669*(('Part type'!J8)*10)+155.26588+('Part type'!C14))</f>
        <v>-197.48391000000001</v>
      </c>
      <c r="AQ3" s="25">
        <f>-(0.08669*(('Part type'!J9)*10)+155.26588+('Part type'!C14))</f>
        <v>-196.53032000000002</v>
      </c>
      <c r="AR3" s="25">
        <f>-(0.08669*(('Part type'!J10)*10)+155.26588+('Part type'!C14))</f>
        <v>-196.35694000000001</v>
      </c>
      <c r="AS3" s="25">
        <f>-(0.08669*(('Part type'!J11)*10)+155.26588+('Part type'!C14))</f>
        <v>-196.18356</v>
      </c>
      <c r="AT3" s="25">
        <v>0</v>
      </c>
      <c r="AU3" s="25">
        <v>0</v>
      </c>
      <c r="AV3" s="25">
        <v>0</v>
      </c>
      <c r="AW3" s="25">
        <v>0</v>
      </c>
      <c r="AX3" s="25">
        <f>(0.05858*(('Part type'!J8)*10)+5)</f>
        <v>33.528459999999995</v>
      </c>
      <c r="AY3" s="25">
        <f>(0.05858*(('Part type'!J9)*10)+5)</f>
        <v>32.884079999999997</v>
      </c>
      <c r="AZ3" s="25">
        <f>(0.05858*(('Part type'!J10)*10)+5)</f>
        <v>32.766919999999999</v>
      </c>
      <c r="BA3" s="25">
        <f>(0.05858*(('Part type'!J11)*10)+5)</f>
        <v>32.649760000000001</v>
      </c>
      <c r="BB3" s="25">
        <f>-(0.05858*(('Part type'!J8)*10)+5)</f>
        <v>-33.528459999999995</v>
      </c>
      <c r="BC3" s="25">
        <f>-(0.05858*(('Part type'!J9)*10)+5)</f>
        <v>-32.884079999999997</v>
      </c>
      <c r="BD3" s="25">
        <f>-(0.05858*(('Part type'!J10)*10)+5)</f>
        <v>-32.766919999999999</v>
      </c>
      <c r="BE3" s="25">
        <f>-(0.05858*(('Part type'!J11)*10)+5)</f>
        <v>-32.649760000000001</v>
      </c>
      <c r="BF3" s="25">
        <f>(0.05858*(('Part type'!J8)*10)+5)</f>
        <v>33.528459999999995</v>
      </c>
      <c r="BG3" s="25">
        <f>(0.05858*(('Part type'!J9)*10)+5)</f>
        <v>32.884079999999997</v>
      </c>
      <c r="BH3" s="25">
        <f>(0.05858*(('Part type'!J10)*10)+5)</f>
        <v>32.766919999999999</v>
      </c>
      <c r="BI3" s="25">
        <f>(0.05858*(('Part type'!J11)*10)+5)</f>
        <v>32.649760000000001</v>
      </c>
      <c r="BJ3" s="25">
        <v>0</v>
      </c>
      <c r="BK3" s="25">
        <v>0</v>
      </c>
      <c r="BL3" s="25">
        <v>0</v>
      </c>
      <c r="BM3" s="25">
        <v>0</v>
      </c>
      <c r="BN3" s="25">
        <v>0</v>
      </c>
      <c r="BO3" s="25">
        <v>0</v>
      </c>
      <c r="BP3" s="25">
        <v>0</v>
      </c>
      <c r="BQ3" s="25">
        <v>0</v>
      </c>
    </row>
    <row r="4" spans="1:69" x14ac:dyDescent="0.3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7"/>
      <c r="AR4" s="37"/>
      <c r="AS4" s="37"/>
      <c r="AT4" s="37"/>
      <c r="AU4" s="37"/>
      <c r="AV4" s="37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37"/>
    </row>
    <row r="5" spans="1:69" x14ac:dyDescent="0.3">
      <c r="A5" s="35" t="s">
        <v>200</v>
      </c>
      <c r="B5" s="36">
        <f>-((('Part type'!J8)*0.414214)-5)</f>
        <v>-15.172221800000003</v>
      </c>
      <c r="C5" s="36">
        <f>-((('Part type'!J9)*0.414214)-5)</f>
        <v>-14.716586400000001</v>
      </c>
      <c r="D5" s="36">
        <f>-((('Part type'!J10)*0.414214)-5)</f>
        <v>-14.633743600000003</v>
      </c>
      <c r="E5" s="36">
        <f>-((('Part type'!J11)*0.414214)-5)</f>
        <v>-14.550900800000001</v>
      </c>
      <c r="F5" s="36">
        <f>(0.08793*(('Part type'!J8)*10)+386.41309+('Part type'!E13))</f>
        <v>429.23500000000001</v>
      </c>
      <c r="G5" s="36">
        <f>(0.08793*(('Part type'!J9)*10)+386.41309+('Part type'!E13))</f>
        <v>428.26776999999998</v>
      </c>
      <c r="H5" s="36">
        <f>(0.08793*(('Part type'!J10)*10)+386.41309+('Part type'!E13))</f>
        <v>428.09190999999998</v>
      </c>
      <c r="I5" s="36">
        <f>(0.08793*(('Part type'!J11)*10)+386.41309+('Part type'!E13))</f>
        <v>427.91604999999998</v>
      </c>
      <c r="J5" s="36">
        <f>(0.05994*(('Part type'!J8)*10)+4.15153)</f>
        <v>33.342309999999998</v>
      </c>
      <c r="K5" s="36">
        <f>(0.05994*(('Part type'!J9)*10)+4.15153)</f>
        <v>32.682969999999997</v>
      </c>
      <c r="L5" s="36">
        <f>(0.05994*(('Part type'!J10)*10)+4.15153)</f>
        <v>32.563090000000003</v>
      </c>
      <c r="M5" s="36">
        <f>(0.05994*(('Part type'!J11)*10)+4.15153)</f>
        <v>32.443210000000001</v>
      </c>
      <c r="N5" s="36">
        <f>(0.07844*(('Part type'!J8)*10)+231.7593+('Part type'!C14))</f>
        <v>269.95958000000002</v>
      </c>
      <c r="O5" s="36">
        <f>(0.07844*(('Part type'!J9)*10)+231.7593+('Part type'!C14))</f>
        <v>269.09674000000001</v>
      </c>
      <c r="P5" s="36">
        <f>(0.07844*(('Part type'!J10)*10)+231.7593+('Part type'!C14))</f>
        <v>268.93986000000001</v>
      </c>
      <c r="Q5" s="36">
        <f>(0.07844*(('Part type'!J11)*10)+231.7593+('Part type'!C14))</f>
        <v>268.78298000000001</v>
      </c>
      <c r="R5" s="36">
        <f>(0.04565*(('Part type'!J8)*10)+5.5367)</f>
        <v>27.768250000000002</v>
      </c>
      <c r="S5" s="36">
        <f>(0.04565*(('Part type'!J9)*10)+5.5367)</f>
        <v>27.266100000000002</v>
      </c>
      <c r="T5" s="36">
        <f>(0.04565*(('Part type'!J10)*10)+5.5367)</f>
        <v>27.174800000000005</v>
      </c>
      <c r="U5" s="36">
        <f>(0.04565*(('Part type'!J11)*10)+5.5367)</f>
        <v>27.083500000000001</v>
      </c>
      <c r="V5" s="36">
        <f>-(0.04791*(('Part type'!J8)*10)+5.81121)</f>
        <v>-29.143380000000001</v>
      </c>
      <c r="W5" s="36">
        <f>-(0.04791*(('Part type'!J9)*10)+5.81121)</f>
        <v>-28.61637</v>
      </c>
      <c r="X5" s="36">
        <f>-(0.04791*(('Part type'!J10)*10)+5.81121)</f>
        <v>-28.520550000000004</v>
      </c>
      <c r="Y5" s="36">
        <f>-(0.04791*(('Part type'!J11)*10)+5.81121)</f>
        <v>-28.42473</v>
      </c>
      <c r="Z5" s="36">
        <f>-(0.07755*(('Part type'!J8)*10)+344.88384+('Part type'!C13))</f>
        <v>-382.65069</v>
      </c>
      <c r="AA5" s="36">
        <f>-(0.07755*(('Part type'!J9)*10)+344.88384+('Part type'!C13))</f>
        <v>-381.79764</v>
      </c>
      <c r="AB5" s="36">
        <f>-(0.07755*(('Part type'!J10)*10)+344.88384+('Part type'!C13))</f>
        <v>-381.64254000000005</v>
      </c>
      <c r="AC5" s="36">
        <f>-(0.07755*(('Part type'!J11)*10)+344.88384+('Part type'!C13))</f>
        <v>-381.48743999999999</v>
      </c>
      <c r="AD5" s="36">
        <f>(0.00952*(('Part type'!J8)*10)+42.33704)</f>
        <v>46.973280000000003</v>
      </c>
      <c r="AE5" s="36">
        <f>(0.00952*(('Part type'!J9)*10)+42.33704)</f>
        <v>46.868560000000002</v>
      </c>
      <c r="AF5" s="36">
        <f>(0.00952*(('Part type'!J10)*10)+42.33704)</f>
        <v>46.849520000000005</v>
      </c>
      <c r="AG5" s="36">
        <f>(0.00952*(('Part type'!J11)*10)+42.33704)</f>
        <v>46.830480000000001</v>
      </c>
      <c r="AH5" s="36">
        <f>-(0.06747*(('Part type'!J8)*10)+4.96275)</f>
        <v>-37.820639999999997</v>
      </c>
      <c r="AI5" s="36">
        <f>-(0.06747*(('Part type'!J9)*10)+4.96275)</f>
        <v>-37.078470000000003</v>
      </c>
      <c r="AJ5" s="36">
        <f>-(0.06747*(('Part type'!J10)*10)+4.96275)</f>
        <v>-36.94353000000001</v>
      </c>
      <c r="AK5" s="36">
        <f>-(0.06747*(('Part type'!J11)*10)+4.96275)</f>
        <v>-36.808590000000002</v>
      </c>
      <c r="AL5" s="36">
        <f>-(0.05969*(('Part type'!J8)*10)+4.39079)</f>
        <v>-33.459820000000001</v>
      </c>
      <c r="AM5" s="36">
        <f>-(0.05969*(('Part type'!J9)*10)+4.39079)</f>
        <v>-32.803229999999999</v>
      </c>
      <c r="AN5" s="36">
        <f>-(0.05969*(('Part type'!J10)*10)+4.39079)</f>
        <v>-32.683850000000007</v>
      </c>
      <c r="AO5" s="36">
        <f>-(0.05969*(('Part type'!J11)*10)+4.39079)</f>
        <v>-32.56447</v>
      </c>
      <c r="AP5" s="36">
        <f>-(0.08646*(('Part type'!J8)*10)+275.16974+('Part type'!C14))</f>
        <v>-317.27575999999999</v>
      </c>
      <c r="AQ5" s="37">
        <f>-(0.08646*(('Part type'!J9)*10)+275.16974+('Part type'!C14))</f>
        <v>-316.32470000000001</v>
      </c>
      <c r="AR5" s="37">
        <f>-(0.08646*(('Part type'!J10)*10)+275.16974+('Part type'!C14))</f>
        <v>-316.15177999999997</v>
      </c>
      <c r="AS5" s="37">
        <f>-(0.08646*(('Part type'!J11)*10)+275.16974+('Part type'!C14))</f>
        <v>-315.97886</v>
      </c>
      <c r="AT5" s="37">
        <f>-(0.01351*(('Part type'!J8)*10)+39.90682)</f>
        <v>-46.486190000000001</v>
      </c>
      <c r="AU5" s="37">
        <f>-(0.01351*(('Part type'!J9)*10)+39.90682)</f>
        <v>-46.337580000000003</v>
      </c>
      <c r="AV5" s="37">
        <f>-(0.01351*(('Part type'!J10)*10)+39.90682)</f>
        <v>-46.310560000000002</v>
      </c>
      <c r="AW5" s="25">
        <f>-(0.01351*(('Part type'!J11)*10)+39.90682)</f>
        <v>-46.283540000000002</v>
      </c>
      <c r="AX5" s="25">
        <f>(0.07114*(('Part type'!J8)*10)+4.92748)</f>
        <v>39.572659999999999</v>
      </c>
      <c r="AY5" s="25">
        <f>(0.07114*(('Part type'!J9)*10)+4.92748)</f>
        <v>38.790120000000002</v>
      </c>
      <c r="AZ5" s="25">
        <f>(0.07114*(('Part type'!J10)*10)+4.92748)</f>
        <v>38.647840000000002</v>
      </c>
      <c r="BA5" s="25">
        <f>(0.07114*(('Part type'!J11)*10)+4.92748)</f>
        <v>38.505560000000003</v>
      </c>
      <c r="BB5" s="25">
        <f>-(0.05858*(('Part type'!J8)*10)+5)</f>
        <v>-33.528459999999995</v>
      </c>
      <c r="BC5" s="25">
        <f>-(0.05858*(('Part type'!J9)*10)+5)</f>
        <v>-32.884079999999997</v>
      </c>
      <c r="BD5" s="25">
        <f>-(0.05858*(('Part type'!J10)*10)+5)</f>
        <v>-32.766919999999999</v>
      </c>
      <c r="BE5" s="25">
        <f>-(0.05858*(('Part type'!J11)*10)+5)</f>
        <v>-32.649760000000001</v>
      </c>
      <c r="BF5" s="25">
        <f>(0.05858*(('Part type'!J8)*10)+5)</f>
        <v>33.528459999999995</v>
      </c>
      <c r="BG5" s="25">
        <f>(0.05858*(('Part type'!J9)*10)+5)</f>
        <v>32.884079999999997</v>
      </c>
      <c r="BH5" s="25">
        <f>(0.05858*(('Part type'!J10)*10)+5)</f>
        <v>32.766919999999999</v>
      </c>
      <c r="BI5" s="25">
        <f>(0.05858*(('Part type'!J11)*10)+5)</f>
        <v>32.649760000000001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37">
        <v>0</v>
      </c>
    </row>
    <row r="6" spans="1:69" x14ac:dyDescent="0.3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7"/>
      <c r="AR6" s="37"/>
      <c r="AS6" s="37"/>
      <c r="AT6" s="37"/>
      <c r="AU6" s="37"/>
      <c r="AV6" s="37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37"/>
    </row>
    <row r="7" spans="1:69" x14ac:dyDescent="0.3">
      <c r="A7" s="20" t="s">
        <v>58</v>
      </c>
      <c r="B7" s="21">
        <f>-((('Part type'!J8)*0.414214)-5)</f>
        <v>-15.172221800000003</v>
      </c>
      <c r="C7" s="21">
        <f>-((('Part type'!J9)*0.414214)-5)</f>
        <v>-14.716586400000001</v>
      </c>
      <c r="D7" s="21">
        <f>-((('Part type'!J10)*0.414214)-5)</f>
        <v>-14.633743600000003</v>
      </c>
      <c r="E7" s="21">
        <f>-((('Part type'!J11)*0.414214)-5)</f>
        <v>-14.550900800000001</v>
      </c>
      <c r="F7" s="21">
        <f>(0.08284*(('Part type'!J8)*10)+352+('Part type'!E13))</f>
        <v>392.34307999999999</v>
      </c>
      <c r="G7" s="21">
        <f>(0.08284*(('Part type'!J9)*10)+352+('Part type'!E13))</f>
        <v>391.43184000000002</v>
      </c>
      <c r="H7" s="21">
        <f>(0.08284*(('Part type'!J10)*10)+352+('Part type'!E13))</f>
        <v>391.26616000000001</v>
      </c>
      <c r="I7" s="21">
        <f>(0.08284*(('Part type'!J11)*10)+352+('Part type'!E13))</f>
        <v>391.10048</v>
      </c>
      <c r="J7" s="24">
        <f>(0.05858*(('Part type'!J8)*10)+5)</f>
        <v>33.528459999999995</v>
      </c>
      <c r="K7" s="24">
        <f>(0.05858*(('Part type'!J9)*10)+5)</f>
        <v>32.884079999999997</v>
      </c>
      <c r="L7" s="24">
        <f>(0.05858*(('Part type'!J10)*10)+5)</f>
        <v>32.766919999999999</v>
      </c>
      <c r="M7" s="24">
        <f>(0.05858*(('Part type'!J11)*10)+5)</f>
        <v>32.649760000000001</v>
      </c>
      <c r="N7" s="21">
        <f>(0.08088*(('Part type'!J8)*10)+168.16505+('Part type'!C14))</f>
        <v>207.55360999999999</v>
      </c>
      <c r="O7" s="21">
        <f>(0.08088*(('Part type'!J9)*10)+168.16505+('Part type'!C14))</f>
        <v>206.66392999999999</v>
      </c>
      <c r="P7" s="21">
        <f>(0.08088*(('Part type'!J10)*10)+168.16505+('Part type'!C14))</f>
        <v>206.50217000000001</v>
      </c>
      <c r="Q7" s="21">
        <f>(0.08088*(('Part type'!J11)*10)+168.16505+('Part type'!C14))</f>
        <v>206.34041000000002</v>
      </c>
      <c r="R7" s="21">
        <f>(0.05766*(('Part type'!J8)*10)+5.33578)</f>
        <v>33.416200000000003</v>
      </c>
      <c r="S7" s="21">
        <f>(0.05766*(('Part type'!J9)*10)+5.33578)</f>
        <v>32.781940000000006</v>
      </c>
      <c r="T7" s="21">
        <f>(0.05766*(('Part type'!J10)*10)+5.33578)</f>
        <v>32.666620000000009</v>
      </c>
      <c r="U7" s="21">
        <f>(0.05766*(('Part type'!J11)*10)+5.33578)</f>
        <v>32.551299999999998</v>
      </c>
      <c r="V7" s="21">
        <f>-(0.05391*(('Part type'!J8)*10)+4.98871)</f>
        <v>-31.24288</v>
      </c>
      <c r="W7" s="21">
        <f>-(0.05391*(('Part type'!J9)*10)+4.98871)</f>
        <v>-30.64987</v>
      </c>
      <c r="X7" s="21">
        <f>-(0.05391*(('Part type'!J10)*10)+4.98871)</f>
        <v>-30.542050000000003</v>
      </c>
      <c r="Y7" s="21">
        <f>-(0.05391*(('Part type'!J11)*10)+4.98871)</f>
        <v>-30.434229999999999</v>
      </c>
      <c r="Z7" s="21">
        <f>-(0.08269*(('Part type'!J8)*10)+352.02257+('Part type'!C13))</f>
        <v>-392.29259999999999</v>
      </c>
      <c r="AA7" s="21">
        <f>-(0.08269*(('Part type'!J9)*10)+352.02257+('Part type'!C13))</f>
        <v>-391.38300999999996</v>
      </c>
      <c r="AB7" s="21">
        <f>-(0.08269*(('Part type'!J10)*10)+352.02257+('Part type'!C13))</f>
        <v>-391.21762999999999</v>
      </c>
      <c r="AC7" s="21">
        <f>-(0.08269*(('Part type'!J11)*10)+352.02257+('Part type'!C13))</f>
        <v>-391.05224999999996</v>
      </c>
      <c r="AD7" s="21">
        <f>(0.00556*(('Part type'!J8)*10)+23.69383)</f>
        <v>26.40155</v>
      </c>
      <c r="AE7" s="21">
        <f>(0.00556*(('Part type'!J9)*10)+23.69383)</f>
        <v>26.340389999999999</v>
      </c>
      <c r="AF7" s="21">
        <f>(0.00556*(('Part type'!J10)*10)+23.69383)</f>
        <v>26.329269999999998</v>
      </c>
      <c r="AG7" s="21">
        <f>(0.00556*(('Part type'!J11)*10)+23.69383)</f>
        <v>26.318149999999999</v>
      </c>
      <c r="AH7" s="21">
        <f>-(0.06341*(('Part type'!J8)*10)+4.98871)</f>
        <v>-35.86938</v>
      </c>
      <c r="AI7" s="21">
        <f>-(0.06341*(('Part type'!J9)*10)+4.98871)</f>
        <v>-35.171869999999998</v>
      </c>
      <c r="AJ7" s="21">
        <f>-(0.06341*(('Part type'!J10)*10)+4.98871)</f>
        <v>-35.045050000000003</v>
      </c>
      <c r="AK7" s="21">
        <f>-(0.06341*(('Part type'!J11)*10)+4.98871)</f>
        <v>-34.918229999999994</v>
      </c>
      <c r="AL7" s="21">
        <f>-(0.05929*(('Part type'!J8)*10)+4.66422)</f>
        <v>-33.538449999999997</v>
      </c>
      <c r="AM7" s="21">
        <f>-(0.05929*(('Part type'!J9)*10)+4.66422)</f>
        <v>-32.88626</v>
      </c>
      <c r="AN7" s="21">
        <f>-(0.05929*(('Part type'!J10)*10)+4.66422)</f>
        <v>-32.767680000000006</v>
      </c>
      <c r="AO7" s="21">
        <f>-(0.05929*(('Part type'!J11)*10)+4.66422)</f>
        <v>-32.649100000000004</v>
      </c>
      <c r="AP7" s="21">
        <f>-(0.08482*(('Part type'!J8)*10)+192.53043+('Part type'!C14))</f>
        <v>-233.83777000000001</v>
      </c>
      <c r="AQ7" s="22">
        <f>-(0.08482*(('Part type'!J9)*10)+192.53043+('Part type'!C14))</f>
        <v>-232.90475000000001</v>
      </c>
      <c r="AR7" s="22">
        <f>-(0.08482*(('Part type'!J10)*10)+192.53043+('Part type'!C14))</f>
        <v>-232.73511000000002</v>
      </c>
      <c r="AS7" s="22">
        <f>-(0.08482*(('Part type'!J11)*10)+192.53043+('Part type'!C14))</f>
        <v>-232.56547</v>
      </c>
      <c r="AT7" s="22">
        <v>0</v>
      </c>
      <c r="AU7" s="25">
        <v>0</v>
      </c>
      <c r="AV7" s="25">
        <v>0</v>
      </c>
      <c r="AW7" s="25">
        <v>0</v>
      </c>
      <c r="AX7" s="25">
        <f>(0.05858*(('Part type'!J8)*10)+5)</f>
        <v>33.528459999999995</v>
      </c>
      <c r="AY7" s="25">
        <f>(0.05858*(('Part type'!J9)*10)+5)</f>
        <v>32.884079999999997</v>
      </c>
      <c r="AZ7" s="25">
        <f>(0.05858*(('Part type'!J10)*10)+5)</f>
        <v>32.766919999999999</v>
      </c>
      <c r="BA7" s="25">
        <f>(0.05858*(('Part type'!J11)*10)+5)</f>
        <v>32.649760000000001</v>
      </c>
      <c r="BB7" s="25">
        <f>-(0.05858*(('Part type'!J8)*10)+5)</f>
        <v>-33.528459999999995</v>
      </c>
      <c r="BC7" s="25">
        <f>-(0.05858*(('Part type'!J9)*10)+5)</f>
        <v>-32.884079999999997</v>
      </c>
      <c r="BD7" s="25">
        <f>-(0.05858*(('Part type'!J10)*10)+5)</f>
        <v>-32.766919999999999</v>
      </c>
      <c r="BE7" s="25">
        <f>-(0.05858*(('Part type'!J11)*10)+5)</f>
        <v>-32.649760000000001</v>
      </c>
      <c r="BF7" s="25">
        <f>(0.05858*(('Part type'!J8)*10)+5)</f>
        <v>33.528459999999995</v>
      </c>
      <c r="BG7" s="25">
        <f>(0.05858*(('Part type'!J9)*10)+5)</f>
        <v>32.884079999999997</v>
      </c>
      <c r="BH7" s="25">
        <f>(0.05858*(('Part type'!J10)*10)+5)</f>
        <v>32.766919999999999</v>
      </c>
      <c r="BI7" s="25">
        <f>(0.05858*(('Part type'!J11)*10)+5)</f>
        <v>32.649760000000001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</row>
  </sheetData>
  <phoneticPr fontId="5" type="noConversion"/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19450-703B-4AF3-BD3B-F71D2815F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Part type</vt:lpstr>
      <vt:lpstr>Part program</vt:lpstr>
      <vt:lpstr>Part drawings</vt:lpstr>
      <vt:lpstr>All parts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 Kominácký</dc:creator>
  <cp:lastModifiedBy>Radek Kominácký</cp:lastModifiedBy>
  <cp:lastPrinted>2025-04-23T09:53:31Z</cp:lastPrinted>
  <dcterms:created xsi:type="dcterms:W3CDTF">2025-03-19T10:41:17Z</dcterms:created>
  <dcterms:modified xsi:type="dcterms:W3CDTF">2025-05-08T05:57:44Z</dcterms:modified>
</cp:coreProperties>
</file>