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Rocky\roki\"/>
    </mc:Choice>
  </mc:AlternateContent>
  <xr:revisionPtr revIDLastSave="0" documentId="13_ncr:1_{E041AE1E-ACFA-481B-9899-2420926284AA}" xr6:coauthVersionLast="47" xr6:coauthVersionMax="47" xr10:uidLastSave="{00000000-0000-0000-0000-000000000000}"/>
  <bookViews>
    <workbookView xWindow="-120" yWindow="-120" windowWidth="20730" windowHeight="11310" firstSheet="26" activeTab="29" xr2:uid="{00000000-000D-0000-FFFF-FFFF00000000}"/>
  </bookViews>
  <sheets>
    <sheet name="Summary" sheetId="13" r:id="rId1"/>
    <sheet name="Advanced Technology" sheetId="15" r:id="rId2"/>
    <sheet name="Cute Bangladesh" sheetId="18" r:id="rId3"/>
    <sheet name="DK Computer KPC" sheetId="22" r:id="rId4"/>
    <sheet name="Heaven Print" sheetId="24" r:id="rId5"/>
    <sheet name="Sheet2" sheetId="58" r:id="rId6"/>
    <sheet name="J2 Print" sheetId="20" r:id="rId7"/>
    <sheet name="Jb Bablu" sheetId="17" r:id="rId8"/>
    <sheet name="Jubayer Webdeveloper" sheetId="26" r:id="rId9"/>
    <sheet name="KPC" sheetId="10" r:id="rId10"/>
    <sheet name="Mollah Traders" sheetId="23" r:id="rId11"/>
    <sheet name="Red Blitz" sheetId="55" r:id="rId12"/>
    <sheet name="Mollah" sheetId="12" r:id="rId13"/>
    <sheet name="Mayer Doa" sheetId="5" r:id="rId14"/>
    <sheet name="Polash Vision Graph" sheetId="4" r:id="rId15"/>
    <sheet name="Photo zone" sheetId="30" r:id="rId16"/>
    <sheet name="Real Graph" sheetId="25" r:id="rId17"/>
    <sheet name="Rithin Traders " sheetId="28" r:id="rId18"/>
    <sheet name="Reflect Com" sheetId="19" r:id="rId19"/>
    <sheet name="Rafiq BNO Jessor" sheetId="11" r:id="rId20"/>
    <sheet name="Ridom Enterprise" sheetId="16" r:id="rId21"/>
    <sheet name="Styloop" sheetId="21" r:id="rId22"/>
    <sheet name="Eva Bag House" sheetId="52" r:id="rId23"/>
    <sheet name="Sound Station" sheetId="29" r:id="rId24"/>
    <sheet name="Sikder" sheetId="2" r:id="rId25"/>
    <sheet name="Vision Graph (Kabir)" sheetId="1" r:id="rId26"/>
    <sheet name="Wooden Maker" sheetId="14" r:id="rId27"/>
    <sheet name="Ovy Creative House" sheetId="31" r:id="rId28"/>
    <sheet name="Filmmate Industry" sheetId="45" r:id="rId29"/>
    <sheet name="Friendship Printers" sheetId="33" r:id="rId30"/>
    <sheet name="Infitity" sheetId="56" r:id="rId31"/>
    <sheet name="Gift Gellary" sheetId="34" r:id="rId32"/>
    <sheet name="Prominent Tech IT" sheetId="36" r:id="rId33"/>
    <sheet name="New Celebrity Convention Centre" sheetId="37" r:id="rId34"/>
    <sheet name="Digital light house" sheetId="57" r:id="rId35"/>
    <sheet name="Goinnovior" sheetId="38" r:id="rId36"/>
    <sheet name="Tisha Decorator" sheetId="39" r:id="rId37"/>
    <sheet name="Active AV" sheetId="40" r:id="rId38"/>
    <sheet name="Brand In- Rony" sheetId="43" r:id="rId39"/>
    <sheet name="S.R Handicraft" sheetId="44" r:id="rId40"/>
    <sheet name="Xpertx" sheetId="46" r:id="rId41"/>
    <sheet name="Ornas Fashion" sheetId="47" r:id="rId42"/>
    <sheet name="Atopor" sheetId="48" r:id="rId43"/>
    <sheet name="Mahbub Vai" sheetId="49" r:id="rId44"/>
    <sheet name="Raad Translator" sheetId="50" r:id="rId45"/>
    <sheet name="Generic Source Int." sheetId="51" r:id="rId46"/>
  </sheets>
  <definedNames>
    <definedName name="_xlnm._FilterDatabase" localSheetId="21" hidden="1">Styloop!$A$2:$O$88</definedName>
    <definedName name="_xlnm.Print_Area" localSheetId="21">Styloop!$A$1:$J$89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33" l="1"/>
  <c r="J26" i="33"/>
  <c r="J27" i="33"/>
  <c r="J28" i="33"/>
  <c r="J29" i="33"/>
  <c r="J30" i="33"/>
  <c r="J24" i="33"/>
  <c r="J18" i="33" l="1"/>
  <c r="J19" i="33"/>
  <c r="J20" i="33"/>
  <c r="J21" i="33"/>
  <c r="J22" i="33"/>
  <c r="J23" i="33"/>
  <c r="J31" i="33"/>
  <c r="J32" i="33"/>
  <c r="I9" i="58"/>
  <c r="E9" i="58"/>
  <c r="J8" i="58"/>
  <c r="J7" i="58"/>
  <c r="J6" i="58"/>
  <c r="J5" i="58"/>
  <c r="J4" i="58"/>
  <c r="J3" i="58"/>
  <c r="I9" i="57"/>
  <c r="E9" i="57"/>
  <c r="J8" i="57"/>
  <c r="J7" i="57"/>
  <c r="J6" i="57"/>
  <c r="J5" i="57"/>
  <c r="J4" i="57"/>
  <c r="J3" i="57"/>
  <c r="J9" i="58" l="1"/>
  <c r="J9" i="57"/>
  <c r="J5" i="39" l="1"/>
  <c r="J4" i="39"/>
  <c r="J6" i="39"/>
  <c r="J7" i="39"/>
  <c r="J8" i="39"/>
  <c r="J9" i="39"/>
  <c r="J10" i="39"/>
  <c r="J11" i="39"/>
  <c r="J12" i="39"/>
  <c r="J13" i="39"/>
  <c r="J14" i="39"/>
  <c r="J15" i="39"/>
  <c r="J16" i="39"/>
  <c r="J3" i="39"/>
  <c r="G17" i="39"/>
  <c r="J17" i="39" l="1"/>
  <c r="C4" i="13" l="1"/>
  <c r="C5" i="13"/>
  <c r="C11" i="13"/>
  <c r="C12" i="13"/>
  <c r="C13" i="13"/>
  <c r="G72" i="21"/>
  <c r="G73" i="21"/>
  <c r="G74" i="21"/>
  <c r="G76" i="21"/>
  <c r="G78" i="21"/>
  <c r="G79" i="21"/>
  <c r="G80" i="21"/>
  <c r="G81" i="21"/>
  <c r="J14" i="29"/>
  <c r="J15" i="29"/>
  <c r="J16" i="29"/>
  <c r="J17" i="29"/>
  <c r="J18" i="29"/>
  <c r="J19" i="29"/>
  <c r="J20" i="29"/>
  <c r="J21" i="29"/>
  <c r="J3" i="56" l="1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E31" i="20"/>
  <c r="J6" i="24"/>
  <c r="J14" i="24"/>
  <c r="J15" i="24"/>
  <c r="J16" i="24"/>
  <c r="J17" i="24"/>
  <c r="J18" i="24"/>
  <c r="J19" i="24"/>
  <c r="J20" i="24"/>
  <c r="G66" i="21" l="1"/>
  <c r="G70" i="21"/>
  <c r="G71" i="21"/>
  <c r="G82" i="21"/>
  <c r="G83" i="21"/>
  <c r="G84" i="21"/>
  <c r="G85" i="21"/>
  <c r="G86" i="21"/>
  <c r="E32" i="20"/>
  <c r="G4" i="20"/>
  <c r="J13" i="29"/>
  <c r="N15" i="34"/>
  <c r="I29" i="31"/>
  <c r="J29" i="31" s="1"/>
  <c r="G29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H88" i="21"/>
  <c r="G58" i="21"/>
  <c r="G59" i="21"/>
  <c r="G60" i="21"/>
  <c r="G61" i="21"/>
  <c r="G62" i="21"/>
  <c r="G63" i="21"/>
  <c r="G64" i="21"/>
  <c r="G65" i="21"/>
  <c r="G87" i="21"/>
  <c r="G57" i="21"/>
  <c r="E36" i="20" l="1"/>
  <c r="G56" i="21"/>
  <c r="G55" i="21"/>
  <c r="J3" i="55"/>
  <c r="J4" i="55"/>
  <c r="J5" i="55"/>
  <c r="J6" i="55"/>
  <c r="J7" i="55"/>
  <c r="J8" i="55"/>
  <c r="J9" i="55"/>
  <c r="J10" i="55"/>
  <c r="J11" i="55"/>
  <c r="J12" i="55"/>
  <c r="J13" i="55"/>
  <c r="J14" i="55"/>
  <c r="J15" i="55"/>
  <c r="J16" i="55"/>
  <c r="J17" i="55"/>
  <c r="J18" i="55"/>
  <c r="J9" i="31"/>
  <c r="J10" i="31"/>
  <c r="J11" i="31"/>
  <c r="J12" i="31"/>
  <c r="J25" i="31"/>
  <c r="J26" i="31"/>
  <c r="J27" i="31"/>
  <c r="J6" i="40"/>
  <c r="J7" i="40"/>
  <c r="J8" i="40"/>
  <c r="J9" i="40"/>
  <c r="J24" i="45" l="1"/>
  <c r="J25" i="45"/>
  <c r="G22" i="56"/>
  <c r="I22" i="56"/>
  <c r="J4" i="56"/>
  <c r="J21" i="45"/>
  <c r="J22" i="45"/>
  <c r="J23" i="45"/>
  <c r="J26" i="45"/>
  <c r="J27" i="45"/>
  <c r="J28" i="45"/>
  <c r="J29" i="45"/>
  <c r="J20" i="45"/>
  <c r="J11" i="28"/>
  <c r="J12" i="28"/>
  <c r="J13" i="28"/>
  <c r="J14" i="28"/>
  <c r="J15" i="28"/>
  <c r="J16" i="33"/>
  <c r="J17" i="33"/>
  <c r="E22" i="56"/>
  <c r="I35" i="1"/>
  <c r="G35" i="1"/>
  <c r="E35" i="1"/>
  <c r="E21" i="55"/>
  <c r="J20" i="55"/>
  <c r="J19" i="55"/>
  <c r="J21" i="55" l="1"/>
  <c r="J35" i="1"/>
  <c r="J22" i="56"/>
  <c r="J16" i="28"/>
  <c r="J4" i="52"/>
  <c r="J5" i="52"/>
  <c r="J6" i="52"/>
  <c r="J7" i="52"/>
  <c r="J8" i="52"/>
  <c r="J9" i="52"/>
  <c r="J10" i="52"/>
  <c r="J3" i="52"/>
  <c r="E11" i="52"/>
  <c r="J11" i="52" l="1"/>
  <c r="C43" i="13" s="1"/>
  <c r="I20" i="14"/>
  <c r="G20" i="14"/>
  <c r="J12" i="1" l="1"/>
  <c r="J9" i="2" l="1"/>
  <c r="J10" i="2"/>
  <c r="J11" i="2"/>
  <c r="J12" i="2"/>
  <c r="J13" i="2"/>
  <c r="J14" i="2"/>
  <c r="J15" i="2"/>
  <c r="O10" i="33"/>
  <c r="O11" i="33"/>
  <c r="O12" i="33" l="1"/>
  <c r="J10" i="34"/>
  <c r="J11" i="34"/>
  <c r="J12" i="34"/>
  <c r="J13" i="34"/>
  <c r="J14" i="34"/>
  <c r="J15" i="34"/>
  <c r="J16" i="34"/>
  <c r="J5" i="51"/>
  <c r="J6" i="51"/>
  <c r="J7" i="51"/>
  <c r="J8" i="51"/>
  <c r="J9" i="51"/>
  <c r="J10" i="51"/>
  <c r="J11" i="51"/>
  <c r="J12" i="51"/>
  <c r="I3" i="47" l="1"/>
  <c r="J6" i="14" l="1"/>
  <c r="J10" i="14"/>
  <c r="J19" i="14"/>
  <c r="J10" i="24"/>
  <c r="J11" i="24"/>
  <c r="J12" i="24"/>
  <c r="J13" i="24"/>
  <c r="J21" i="24"/>
  <c r="I13" i="51"/>
  <c r="G13" i="51"/>
  <c r="E13" i="51"/>
  <c r="J4" i="51"/>
  <c r="J3" i="51"/>
  <c r="I6" i="50"/>
  <c r="G6" i="50"/>
  <c r="E6" i="50"/>
  <c r="J5" i="50"/>
  <c r="J4" i="50"/>
  <c r="J3" i="50"/>
  <c r="E13" i="49"/>
  <c r="J12" i="49"/>
  <c r="J11" i="49"/>
  <c r="J10" i="49"/>
  <c r="J9" i="49"/>
  <c r="J8" i="49"/>
  <c r="J7" i="49"/>
  <c r="J6" i="49"/>
  <c r="J5" i="49"/>
  <c r="J4" i="49"/>
  <c r="J3" i="49"/>
  <c r="E3" i="48"/>
  <c r="J6" i="50" l="1"/>
  <c r="C41" i="13" s="1"/>
  <c r="J13" i="49"/>
  <c r="C40" i="13" s="1"/>
  <c r="J13" i="51"/>
  <c r="I9" i="48"/>
  <c r="E9" i="48"/>
  <c r="J8" i="48"/>
  <c r="J7" i="48"/>
  <c r="J6" i="48"/>
  <c r="J5" i="48"/>
  <c r="J4" i="48"/>
  <c r="J3" i="48"/>
  <c r="I9" i="47"/>
  <c r="E9" i="47"/>
  <c r="J8" i="47"/>
  <c r="J7" i="47"/>
  <c r="J6" i="47"/>
  <c r="J5" i="47"/>
  <c r="J4" i="47"/>
  <c r="J3" i="47"/>
  <c r="I9" i="46"/>
  <c r="E9" i="46"/>
  <c r="J8" i="46"/>
  <c r="J7" i="46"/>
  <c r="J6" i="46"/>
  <c r="J5" i="46"/>
  <c r="J4" i="46"/>
  <c r="J3" i="46"/>
  <c r="J9" i="33"/>
  <c r="J10" i="33"/>
  <c r="J11" i="33"/>
  <c r="J12" i="33"/>
  <c r="J13" i="33"/>
  <c r="J14" i="33"/>
  <c r="J15" i="33"/>
  <c r="J9" i="47" l="1"/>
  <c r="C38" i="13" s="1"/>
  <c r="J9" i="48"/>
  <c r="C39" i="13" s="1"/>
  <c r="J9" i="46"/>
  <c r="C37" i="13" s="1"/>
  <c r="J7" i="17" l="1"/>
  <c r="J8" i="17"/>
  <c r="E31" i="45" l="1"/>
  <c r="I31" i="45"/>
  <c r="J4" i="45"/>
  <c r="J5" i="45"/>
  <c r="J6" i="45"/>
  <c r="J7" i="45"/>
  <c r="J8" i="45"/>
  <c r="J9" i="45"/>
  <c r="J10" i="45"/>
  <c r="J11" i="45"/>
  <c r="J12" i="45"/>
  <c r="J13" i="45"/>
  <c r="J14" i="45"/>
  <c r="J15" i="45"/>
  <c r="J16" i="45"/>
  <c r="J17" i="45"/>
  <c r="J18" i="45"/>
  <c r="J19" i="45"/>
  <c r="J30" i="45"/>
  <c r="E40" i="45"/>
  <c r="J3" i="45"/>
  <c r="J31" i="45" l="1"/>
  <c r="I9" i="44"/>
  <c r="E9" i="44"/>
  <c r="J8" i="44"/>
  <c r="J7" i="44"/>
  <c r="J6" i="44"/>
  <c r="J5" i="44"/>
  <c r="J4" i="44"/>
  <c r="J3" i="44"/>
  <c r="G49" i="21"/>
  <c r="G48" i="21"/>
  <c r="G47" i="21"/>
  <c r="G44" i="21"/>
  <c r="G43" i="21"/>
  <c r="G42" i="21"/>
  <c r="G41" i="21"/>
  <c r="G24" i="21"/>
  <c r="G26" i="21"/>
  <c r="G17" i="21"/>
  <c r="G40" i="21"/>
  <c r="G39" i="21"/>
  <c r="G38" i="21"/>
  <c r="G37" i="21"/>
  <c r="G36" i="21"/>
  <c r="G35" i="21"/>
  <c r="G33" i="21"/>
  <c r="G32" i="21"/>
  <c r="K31" i="21"/>
  <c r="G31" i="21"/>
  <c r="G30" i="21"/>
  <c r="G29" i="21"/>
  <c r="G28" i="21"/>
  <c r="G27" i="21"/>
  <c r="G15" i="21"/>
  <c r="G20" i="21"/>
  <c r="G23" i="21"/>
  <c r="G18" i="21"/>
  <c r="G14" i="21"/>
  <c r="G22" i="21"/>
  <c r="G16" i="21"/>
  <c r="G13" i="21"/>
  <c r="G25" i="21"/>
  <c r="G4" i="21"/>
  <c r="G19" i="21"/>
  <c r="G5" i="21"/>
  <c r="G7" i="21"/>
  <c r="G12" i="21"/>
  <c r="G9" i="21"/>
  <c r="G11" i="21"/>
  <c r="G10" i="21"/>
  <c r="G3" i="21"/>
  <c r="G6" i="21"/>
  <c r="G8" i="21"/>
  <c r="G21" i="21"/>
  <c r="G88" i="21" l="1"/>
  <c r="J9" i="44"/>
  <c r="C35" i="13" s="1"/>
  <c r="I9" i="43"/>
  <c r="E9" i="43"/>
  <c r="J8" i="43"/>
  <c r="J7" i="43"/>
  <c r="J6" i="43"/>
  <c r="J4" i="43"/>
  <c r="J3" i="43"/>
  <c r="I13" i="40"/>
  <c r="E13" i="40"/>
  <c r="J12" i="40"/>
  <c r="J11" i="40"/>
  <c r="J10" i="40"/>
  <c r="J5" i="40"/>
  <c r="J4" i="40"/>
  <c r="J3" i="40"/>
  <c r="I88" i="21" l="1"/>
  <c r="C21" i="13" s="1"/>
  <c r="J13" i="40"/>
  <c r="C34" i="13" s="1"/>
  <c r="J9" i="43"/>
  <c r="C36" i="13" s="1"/>
  <c r="I17" i="39"/>
  <c r="E17" i="39"/>
  <c r="C33" i="13" l="1"/>
  <c r="G18" i="34"/>
  <c r="J7" i="24"/>
  <c r="J8" i="24"/>
  <c r="J9" i="24"/>
  <c r="J22" i="24"/>
  <c r="J8" i="34" l="1"/>
  <c r="J9" i="34"/>
  <c r="J17" i="34"/>
  <c r="E6" i="34" l="1"/>
  <c r="I9" i="38" l="1"/>
  <c r="E9" i="38"/>
  <c r="J8" i="38"/>
  <c r="J7" i="38"/>
  <c r="J6" i="38"/>
  <c r="J5" i="38"/>
  <c r="J4" i="38"/>
  <c r="J3" i="38"/>
  <c r="J5" i="17"/>
  <c r="J6" i="26"/>
  <c r="J7" i="26"/>
  <c r="J8" i="26"/>
  <c r="J9" i="26"/>
  <c r="J3" i="18"/>
  <c r="E7" i="10"/>
  <c r="E10" i="26"/>
  <c r="J9" i="38" l="1"/>
  <c r="C32" i="13" s="1"/>
  <c r="J7" i="29"/>
  <c r="J8" i="29"/>
  <c r="J9" i="29"/>
  <c r="J10" i="29"/>
  <c r="J11" i="29"/>
  <c r="J12" i="29"/>
  <c r="J22" i="29"/>
  <c r="I9" i="37" l="1"/>
  <c r="E9" i="37"/>
  <c r="J8" i="37"/>
  <c r="J7" i="37"/>
  <c r="J6" i="37"/>
  <c r="J5" i="37"/>
  <c r="J4" i="37"/>
  <c r="J3" i="37"/>
  <c r="J9" i="37" l="1"/>
  <c r="C31" i="13" s="1"/>
  <c r="N5" i="24"/>
  <c r="J7" i="33"/>
  <c r="J8" i="33"/>
  <c r="J6" i="4"/>
  <c r="J7" i="4"/>
  <c r="J8" i="4"/>
  <c r="J9" i="4"/>
  <c r="J10" i="4"/>
  <c r="J11" i="4"/>
  <c r="J12" i="4"/>
  <c r="J4" i="25"/>
  <c r="J5" i="25"/>
  <c r="J6" i="25"/>
  <c r="J7" i="25"/>
  <c r="J8" i="25"/>
  <c r="J9" i="25"/>
  <c r="J10" i="25"/>
  <c r="I9" i="36" l="1"/>
  <c r="E9" i="36"/>
  <c r="J8" i="36"/>
  <c r="J7" i="36"/>
  <c r="J6" i="36"/>
  <c r="J5" i="36"/>
  <c r="J4" i="36"/>
  <c r="J3" i="36"/>
  <c r="J9" i="36" l="1"/>
  <c r="C30" i="13" s="1"/>
  <c r="I18" i="34"/>
  <c r="E18" i="34"/>
  <c r="J7" i="34"/>
  <c r="J6" i="34"/>
  <c r="J5" i="34"/>
  <c r="J4" i="34"/>
  <c r="J3" i="34"/>
  <c r="J18" i="34" l="1"/>
  <c r="C29" i="13" s="1"/>
  <c r="J5" i="29"/>
  <c r="J5" i="14"/>
  <c r="J4" i="31"/>
  <c r="J5" i="31"/>
  <c r="J5" i="33"/>
  <c r="I33" i="33"/>
  <c r="J4" i="33"/>
  <c r="J33" i="33" s="1"/>
  <c r="J6" i="33"/>
  <c r="E33" i="33"/>
  <c r="I26" i="29"/>
  <c r="J6" i="29"/>
  <c r="J23" i="29"/>
  <c r="J24" i="29"/>
  <c r="J25" i="29"/>
  <c r="J4" i="29"/>
  <c r="C28" i="13" l="1"/>
  <c r="H38" i="29"/>
  <c r="F40" i="29"/>
  <c r="F39" i="29"/>
  <c r="J6" i="31"/>
  <c r="J7" i="31"/>
  <c r="E29" i="31"/>
  <c r="J28" i="31"/>
  <c r="J3" i="31"/>
  <c r="C26" i="13" l="1"/>
  <c r="J4" i="24"/>
  <c r="J5" i="24"/>
  <c r="J3" i="24"/>
  <c r="J24" i="24" l="1"/>
  <c r="J4" i="4"/>
  <c r="J5" i="4"/>
  <c r="J3" i="4"/>
  <c r="J13" i="4" s="1"/>
  <c r="C14" i="13" l="1"/>
  <c r="E7" i="30" l="1"/>
  <c r="J6" i="30"/>
  <c r="J5" i="30"/>
  <c r="J4" i="30"/>
  <c r="J3" i="30"/>
  <c r="G26" i="29"/>
  <c r="E26" i="29"/>
  <c r="E29" i="29" s="1"/>
  <c r="J3" i="29"/>
  <c r="J26" i="29" s="1"/>
  <c r="C22" i="13" l="1"/>
  <c r="J7" i="30"/>
  <c r="C15" i="13" s="1"/>
  <c r="I17" i="28"/>
  <c r="G17" i="28"/>
  <c r="E17" i="28"/>
  <c r="J17" i="28" l="1"/>
  <c r="C17" i="13" s="1"/>
  <c r="J3" i="26"/>
  <c r="J5" i="26"/>
  <c r="J4" i="26"/>
  <c r="J10" i="26" l="1"/>
  <c r="C9" i="13"/>
  <c r="J6" i="17"/>
  <c r="J4" i="17"/>
  <c r="J3" i="17"/>
  <c r="C8" i="13" l="1"/>
  <c r="J6" i="16"/>
  <c r="J5" i="16"/>
  <c r="J4" i="16"/>
  <c r="J3" i="16"/>
  <c r="J3" i="14"/>
  <c r="J4" i="12"/>
  <c r="J6" i="12"/>
  <c r="J5" i="12"/>
  <c r="J3" i="12"/>
  <c r="J7" i="16" l="1"/>
  <c r="C20" i="13" s="1"/>
  <c r="J7" i="12"/>
  <c r="J6" i="5"/>
  <c r="J5" i="5"/>
  <c r="J3" i="5"/>
  <c r="J7" i="5" l="1"/>
  <c r="J6" i="22"/>
  <c r="J5" i="22"/>
  <c r="J4" i="22"/>
  <c r="J3" i="22"/>
  <c r="G17" i="2"/>
  <c r="E17" i="2"/>
  <c r="J8" i="2"/>
  <c r="J7" i="2"/>
  <c r="J7" i="22" l="1"/>
  <c r="J6" i="2"/>
  <c r="J5" i="2"/>
  <c r="J3" i="2"/>
  <c r="J3" i="15"/>
  <c r="J6" i="15"/>
  <c r="J5" i="15"/>
  <c r="J4" i="15"/>
  <c r="J9" i="19"/>
  <c r="I10" i="19"/>
  <c r="J8" i="19"/>
  <c r="J7" i="19"/>
  <c r="J6" i="19"/>
  <c r="J5" i="19"/>
  <c r="J3" i="19"/>
  <c r="E10" i="19"/>
  <c r="J17" i="2" l="1"/>
  <c r="C23" i="13" s="1"/>
  <c r="J7" i="15"/>
  <c r="C3" i="13" s="1"/>
  <c r="J10" i="19"/>
  <c r="C18" i="13" s="1"/>
  <c r="J4" i="19"/>
  <c r="G24" i="24" l="1"/>
  <c r="E24" i="24"/>
  <c r="I13" i="18"/>
  <c r="G13" i="18"/>
  <c r="J3" i="25"/>
  <c r="I14" i="25"/>
  <c r="G14" i="25"/>
  <c r="J15" i="25" l="1"/>
  <c r="C6" i="13"/>
  <c r="I7" i="23"/>
  <c r="G7" i="23"/>
  <c r="E7" i="23"/>
  <c r="J3" i="23" l="1"/>
  <c r="J7" i="23" s="1"/>
  <c r="E13" i="26" l="1"/>
  <c r="E14" i="25" l="1"/>
  <c r="E4" i="18" l="1"/>
  <c r="J4" i="18" s="1"/>
  <c r="J5" i="18" s="1"/>
  <c r="J6" i="18" s="1"/>
  <c r="J7" i="18" s="1"/>
  <c r="J8" i="18" s="1"/>
  <c r="E7" i="22" l="1"/>
  <c r="F4" i="20" l="1"/>
  <c r="E13" i="18" l="1"/>
  <c r="C7" i="13" l="1"/>
  <c r="J13" i="18"/>
  <c r="E9" i="17"/>
  <c r="E7" i="16" l="1"/>
  <c r="E7" i="15" l="1"/>
  <c r="E20" i="14" l="1"/>
  <c r="E25" i="14" l="1"/>
  <c r="J20" i="14"/>
  <c r="C25" i="13" s="1"/>
  <c r="E7" i="12"/>
  <c r="E7" i="11"/>
  <c r="C19" i="13" s="1"/>
  <c r="E9" i="10" l="1"/>
  <c r="C10" i="13"/>
  <c r="C50" i="13" s="1"/>
  <c r="E7" i="5"/>
  <c r="E13" i="4"/>
  <c r="E17" i="4" s="1"/>
</calcChain>
</file>

<file path=xl/sharedStrings.xml><?xml version="1.0" encoding="utf-8"?>
<sst xmlns="http://schemas.openxmlformats.org/spreadsheetml/2006/main" count="1684" uniqueCount="636">
  <si>
    <t>Description</t>
  </si>
  <si>
    <t>Vision Graph</t>
  </si>
  <si>
    <t>Bill for Dhaka Dimomd</t>
  </si>
  <si>
    <t>28.02.2020</t>
  </si>
  <si>
    <t>Bill for PVC AIUB</t>
  </si>
  <si>
    <t>11.03.2020</t>
  </si>
  <si>
    <t>Bill for Vinyle and Reflective Print</t>
  </si>
  <si>
    <t>19.05.2020</t>
  </si>
  <si>
    <t>Bill for Chittagong</t>
  </si>
  <si>
    <t>Chalan for PVC Standee</t>
  </si>
  <si>
    <t>28.06.2020</t>
  </si>
  <si>
    <t>Bill for Vinyle L.M. Bill</t>
  </si>
  <si>
    <t>11.07.2020</t>
  </si>
  <si>
    <t>For Cut Out</t>
  </si>
  <si>
    <t>07.03.2020</t>
  </si>
  <si>
    <t>Bill for PVC Picnic</t>
  </si>
  <si>
    <t>10.03.2020</t>
  </si>
  <si>
    <t>Bill for rancon Programe</t>
  </si>
  <si>
    <t>13.02.2020</t>
  </si>
  <si>
    <t>29.03.2020</t>
  </si>
  <si>
    <t>Bill for PVC Stand</t>
  </si>
  <si>
    <t>Grand Total</t>
  </si>
  <si>
    <t>Paid</t>
  </si>
  <si>
    <t>Total Payable</t>
  </si>
  <si>
    <t>Vendor Name</t>
  </si>
  <si>
    <t>Bill Date</t>
  </si>
  <si>
    <t>Bill No.</t>
  </si>
  <si>
    <t>Bill Amount</t>
  </si>
  <si>
    <t xml:space="preserve"> Polash Vision Graph</t>
  </si>
  <si>
    <t>Greenovent CTG</t>
  </si>
  <si>
    <t>29.06.2020</t>
  </si>
  <si>
    <t>Greenovent Jamuna Future Park</t>
  </si>
  <si>
    <t>Sikder</t>
  </si>
  <si>
    <t>28/7/2020 Paid</t>
  </si>
  <si>
    <t>Payable</t>
  </si>
  <si>
    <t>Mayer Doa</t>
  </si>
  <si>
    <t>KPC</t>
  </si>
  <si>
    <t>Rafiq BNO Jessor</t>
  </si>
  <si>
    <t>Mollah</t>
  </si>
  <si>
    <t>Total Payable Amount</t>
  </si>
  <si>
    <t>J 2 Printer</t>
  </si>
  <si>
    <t>Wooden Maker</t>
  </si>
  <si>
    <t>WM/GO/Bill/03</t>
  </si>
  <si>
    <t>BAT employee anniversary DJ show at club Leo</t>
  </si>
  <si>
    <t>Advanced Technology</t>
  </si>
  <si>
    <t>Bat event</t>
  </si>
  <si>
    <t>17/8/2020 Paid</t>
  </si>
  <si>
    <t>Ridom Enterprise</t>
  </si>
  <si>
    <t>MPPL Tissue Plant(1702)</t>
  </si>
  <si>
    <t>25.08.20</t>
  </si>
  <si>
    <t>83651175</t>
  </si>
  <si>
    <t>JB Catering Bablu</t>
  </si>
  <si>
    <t>JB Bablu</t>
  </si>
  <si>
    <t>Summary of Total payable</t>
  </si>
  <si>
    <t>Cute Bangaladesh</t>
  </si>
  <si>
    <t>work Order for Tissue box</t>
  </si>
  <si>
    <t>Cute Bangladesh</t>
  </si>
  <si>
    <t>Sound Station</t>
  </si>
  <si>
    <t>Advance</t>
  </si>
  <si>
    <t>Net Payable</t>
  </si>
  <si>
    <t>Bil for Vinyle wiyh 5mm board</t>
  </si>
  <si>
    <t>Reflect Composition</t>
  </si>
  <si>
    <t>Stall for Organikare (Bangla Academy)</t>
  </si>
  <si>
    <t>Programe Bill for DBL ceramic @Manikganj</t>
  </si>
  <si>
    <t>Bill for DBL Stall</t>
  </si>
  <si>
    <t>DBL @ Jatrabari</t>
  </si>
  <si>
    <t xml:space="preserve">Zitu Print Bill Details </t>
  </si>
  <si>
    <t xml:space="preserve">Project </t>
  </si>
  <si>
    <t xml:space="preserve">Client </t>
  </si>
  <si>
    <t xml:space="preserve">Bill Number </t>
  </si>
  <si>
    <t xml:space="preserve">Bill Amount </t>
  </si>
  <si>
    <t xml:space="preserve">Payment </t>
  </si>
  <si>
    <t>Due</t>
  </si>
  <si>
    <t xml:space="preserve">BNO Invitation Card </t>
  </si>
  <si>
    <t>BNO</t>
  </si>
  <si>
    <t>Envelop</t>
  </si>
  <si>
    <t>Poster</t>
  </si>
  <si>
    <t xml:space="preserve">Leaflet </t>
  </si>
  <si>
    <t>Coupon</t>
  </si>
  <si>
    <t xml:space="preserve">DBL Tiles </t>
  </si>
  <si>
    <t xml:space="preserve">DBL </t>
  </si>
  <si>
    <t xml:space="preserve">Tent Card </t>
  </si>
  <si>
    <t>SUN Pharma</t>
  </si>
  <si>
    <t xml:space="preserve">Raffle Draw </t>
  </si>
  <si>
    <t xml:space="preserve">Tea Pack Sticker </t>
  </si>
  <si>
    <t xml:space="preserve">Tea Bag </t>
  </si>
  <si>
    <t>DBL Mug Box</t>
  </si>
  <si>
    <t>Visiting Card</t>
  </si>
  <si>
    <t>Sonet Bhai</t>
  </si>
  <si>
    <t>Fohad Bhai</t>
  </si>
  <si>
    <t>DBL Dangler</t>
  </si>
  <si>
    <t>DBL Fita</t>
  </si>
  <si>
    <t>DBL Tiles Mesion</t>
  </si>
  <si>
    <t>Doubled Bill</t>
  </si>
  <si>
    <t>Sun Pharma Sticker</t>
  </si>
  <si>
    <t xml:space="preserve">Bill Not Submitted to Office </t>
  </si>
  <si>
    <t>Sun Pharma Purchase</t>
  </si>
  <si>
    <t>Total Bill</t>
  </si>
  <si>
    <t>Total Paid</t>
  </si>
  <si>
    <t>Check Paid 01/10/20</t>
  </si>
  <si>
    <t>Styloop</t>
  </si>
  <si>
    <t>Pujuet Mask</t>
  </si>
  <si>
    <t>DK Computer</t>
  </si>
  <si>
    <t>Camera and Fingerprint matchine</t>
  </si>
  <si>
    <t>Mollah Traders</t>
  </si>
  <si>
    <t>Visiting Card Bill</t>
  </si>
  <si>
    <t>Manik ganj</t>
  </si>
  <si>
    <t>Black PVC 4"*10"</t>
  </si>
  <si>
    <t>Black PVC 4'*8</t>
  </si>
  <si>
    <t>Vision Graph Kabir</t>
  </si>
  <si>
    <t>vinayel Print with 5mm board cutout and transport</t>
  </si>
  <si>
    <t>Heaven Print</t>
  </si>
  <si>
    <t>BN 027</t>
  </si>
  <si>
    <t>Greenovent and Cikitsa india Letter Pd</t>
  </si>
  <si>
    <t>Placard, Leafler, Dangler</t>
  </si>
  <si>
    <t>BN 022</t>
  </si>
  <si>
    <t>HCC Sticker</t>
  </si>
  <si>
    <t>HCC</t>
  </si>
  <si>
    <t>Real Graph</t>
  </si>
  <si>
    <t>Product launcing pack Inject Print</t>
  </si>
  <si>
    <t>GV/2020/008</t>
  </si>
  <si>
    <t>Dummy 3D Pack Production</t>
  </si>
  <si>
    <t>WM/GO/Bill/04</t>
  </si>
  <si>
    <t>Cutout Stand withbase</t>
  </si>
  <si>
    <t>WM/GO/Bill/05</t>
  </si>
  <si>
    <t>23-11-2020 Paid</t>
  </si>
  <si>
    <t>Black PVC Wood Fram and Black PVC x Banner and InjectWith 5MM board Cutout</t>
  </si>
  <si>
    <t>Paid Che:0111051(29/12/20)</t>
  </si>
  <si>
    <t>Jubayer Web developer</t>
  </si>
  <si>
    <t>Offrer change, Offer Rebuild, Online Grenotex site change</t>
  </si>
  <si>
    <t>Paid as Advance 14/1/21</t>
  </si>
  <si>
    <t>Bkash 01674958828</t>
  </si>
  <si>
    <t>Order Date</t>
  </si>
  <si>
    <t>Item Name</t>
  </si>
  <si>
    <t>Quantity</t>
  </si>
  <si>
    <t>Unit Price (BDT)</t>
  </si>
  <si>
    <t>Total due</t>
  </si>
  <si>
    <t>Polo T Shirt</t>
  </si>
  <si>
    <t>04.02.2020</t>
  </si>
  <si>
    <t>30.10.19</t>
  </si>
  <si>
    <t>Organiker Polo T Shirt</t>
  </si>
  <si>
    <t>10.12.19</t>
  </si>
  <si>
    <t>Cap</t>
  </si>
  <si>
    <t>23/10/2019</t>
  </si>
  <si>
    <t>Towel</t>
  </si>
  <si>
    <t>15/06/2020</t>
  </si>
  <si>
    <t>29/06/2020</t>
  </si>
  <si>
    <t>Non Ovent Bag</t>
  </si>
  <si>
    <t>30/07/2020</t>
  </si>
  <si>
    <t>06.11.19</t>
  </si>
  <si>
    <t xml:space="preserve">Jersey </t>
  </si>
  <si>
    <t>Trouser</t>
  </si>
  <si>
    <t>Polo T-Shirt</t>
  </si>
  <si>
    <t>16/11/2020</t>
  </si>
  <si>
    <t>24.10.19</t>
  </si>
  <si>
    <t>T-Shirt</t>
  </si>
  <si>
    <t>18/11/2020</t>
  </si>
  <si>
    <t>23-10-19</t>
  </si>
  <si>
    <t>Peugot T-Shirt</t>
  </si>
  <si>
    <t>26/11/2020</t>
  </si>
  <si>
    <t>jersey &amp; Trouser</t>
  </si>
  <si>
    <t>30/11/2020</t>
  </si>
  <si>
    <t>Volvo Mask</t>
  </si>
  <si>
    <t>20/12/2020</t>
  </si>
  <si>
    <t>Peugot Mask</t>
  </si>
  <si>
    <t>24/12/2020</t>
  </si>
  <si>
    <t>27/12/2020</t>
  </si>
  <si>
    <t>29/12/2020</t>
  </si>
  <si>
    <t>Tawal</t>
  </si>
  <si>
    <t>Mask</t>
  </si>
  <si>
    <t>Jute Bag</t>
  </si>
  <si>
    <t>DHL Jacket</t>
  </si>
  <si>
    <t>Anwar Ispat Jacket</t>
  </si>
  <si>
    <t>Total Amount</t>
  </si>
  <si>
    <t>Project Name</t>
  </si>
  <si>
    <t>Gemcon Khulna Project</t>
  </si>
  <si>
    <t>Gemcon Khulna Project Jut bag</t>
  </si>
  <si>
    <t>Anwar Jacket Advcance</t>
  </si>
  <si>
    <t>DHL Jacket Advance</t>
  </si>
  <si>
    <t>Anwar Mask Advcance</t>
  </si>
  <si>
    <t>Anwar Polymar Jacket advance</t>
  </si>
  <si>
    <t xml:space="preserve">Advance </t>
  </si>
  <si>
    <t>Date Adv.</t>
  </si>
  <si>
    <t>Date Pay</t>
  </si>
  <si>
    <t>Id card and Visiting Card Greenovent</t>
  </si>
  <si>
    <t xml:space="preserve">Organikare Product Lunching Event </t>
  </si>
  <si>
    <t>Rancon motors Tissue Production</t>
  </si>
  <si>
    <t>Tissue box for Greenovent</t>
  </si>
  <si>
    <t>Invoice,Appointment Book,Cash Memo Invelop, Transparent Sticker</t>
  </si>
  <si>
    <t>BN 080</t>
  </si>
  <si>
    <t>Tarasi Production</t>
  </si>
  <si>
    <t>Organikare Khulna</t>
  </si>
  <si>
    <t>Payment Method</t>
  </si>
  <si>
    <t>Che:0111027</t>
  </si>
  <si>
    <t>DHL Jacket Paymrnt</t>
  </si>
  <si>
    <t>Discount</t>
  </si>
  <si>
    <t>Leaflet</t>
  </si>
  <si>
    <t>BN 060</t>
  </si>
  <si>
    <t>BAT Club Leo</t>
  </si>
  <si>
    <t>STOL,PVC,CARRING,CUTOUT,AX STAND,STICKER</t>
  </si>
  <si>
    <t>N/A</t>
  </si>
  <si>
    <t>Sunpharma</t>
  </si>
  <si>
    <t>Meena Secret Gemcon</t>
  </si>
  <si>
    <t>STOLE,WALE,WALE,PVCPRINT,PVC PRINT,TERFAL</t>
  </si>
  <si>
    <t>Sunpharma Grand Sultan</t>
  </si>
  <si>
    <t>STAND, STOLE, LOTARE BOX</t>
  </si>
  <si>
    <t>TABLE, STICKER, CARIN</t>
  </si>
  <si>
    <t>Organikare Activation</t>
  </si>
  <si>
    <t>STAGE, BACKDROP,CUTOUT,STAR,STANDISH,LED PITALIGHT,BACKDROP CUTTING</t>
  </si>
  <si>
    <t>Rangs Picnic</t>
  </si>
  <si>
    <t>Office</t>
  </si>
  <si>
    <t>Greenovent take Loan from KPC</t>
  </si>
  <si>
    <t>Organikare cutout</t>
  </si>
  <si>
    <t>Organikare field dami</t>
  </si>
  <si>
    <t>Grenotex Site Modification, Stylop site develop</t>
  </si>
  <si>
    <t xml:space="preserve"> </t>
  </si>
  <si>
    <t>Rithin Traderdss</t>
  </si>
  <si>
    <t>Mug and Mug print</t>
  </si>
  <si>
    <t>Organikare mug production</t>
  </si>
  <si>
    <t>Sound system</t>
  </si>
  <si>
    <t>Organikare body butter luncing</t>
  </si>
  <si>
    <t>Photo xone</t>
  </si>
  <si>
    <t>Lamano Photo shor Jan-212 Sales</t>
  </si>
  <si>
    <t>Mayed Doa</t>
  </si>
  <si>
    <t>Polash Vision Graph</t>
  </si>
  <si>
    <t>Photo Zone</t>
  </si>
  <si>
    <t>Rithin Traders</t>
  </si>
  <si>
    <t>Reflact Composition</t>
  </si>
  <si>
    <t>Ridom Enterprize</t>
  </si>
  <si>
    <t xml:space="preserve">Sikder </t>
  </si>
  <si>
    <t xml:space="preserve">Wooden Maker </t>
  </si>
  <si>
    <t>Serial No.</t>
  </si>
  <si>
    <t>Ctg BNO Project</t>
  </si>
  <si>
    <t>Jamuna Project</t>
  </si>
  <si>
    <t>Anwar 15000pic Mask Advance Che:0111068 hand over to Shawon</t>
  </si>
  <si>
    <t>Anwar 15000pic Mask Advance Che:0111069 hand over to Shawon</t>
  </si>
  <si>
    <t>Sunpharma Vawal Resort</t>
  </si>
  <si>
    <t>13/01/2021</t>
  </si>
  <si>
    <t>BN086</t>
  </si>
  <si>
    <t>Sunpharma Vawal</t>
  </si>
  <si>
    <t>Payment</t>
  </si>
  <si>
    <t>Ovy Creative House</t>
  </si>
  <si>
    <t>Organickare Mehedi Utshob</t>
  </si>
  <si>
    <t>Organic Care Mehedi Utshob</t>
  </si>
  <si>
    <t>14/03/2021</t>
  </si>
  <si>
    <t>Anwar Cement Sheet Mask</t>
  </si>
  <si>
    <t>Apex Pharma Mask</t>
  </si>
  <si>
    <t>Teach for Bangladesh</t>
  </si>
  <si>
    <t>HCC Mask</t>
  </si>
  <si>
    <t>Pouse Bag Print</t>
  </si>
  <si>
    <t>Greenovent Gift item Jacket</t>
  </si>
  <si>
    <t>Anwar A1 Polymer Jacket</t>
  </si>
  <si>
    <t>Sl</t>
  </si>
  <si>
    <t>17/01/2021</t>
  </si>
  <si>
    <t xml:space="preserve">Anwar Landmark OVC </t>
  </si>
  <si>
    <t>15/03/2021</t>
  </si>
  <si>
    <t>Anwar Landmark OVC Advance</t>
  </si>
  <si>
    <t>Friendship Printers</t>
  </si>
  <si>
    <t>Sunpharma Palace Project</t>
  </si>
  <si>
    <t>From Petty Cash</t>
  </si>
  <si>
    <t>Sunpharma Sarah Resort</t>
  </si>
  <si>
    <t>27/01/2021</t>
  </si>
  <si>
    <t>16/03/2021</t>
  </si>
  <si>
    <t>28/01/2021</t>
  </si>
  <si>
    <t>Sunpharma Sarah Resort Project</t>
  </si>
  <si>
    <t>Styloop Statement</t>
  </si>
  <si>
    <t>18-01-2021</t>
  </si>
  <si>
    <t>20-01-2021</t>
  </si>
  <si>
    <t>Robi Mask</t>
  </si>
  <si>
    <t>28/02/2021</t>
  </si>
  <si>
    <t>Gift Gellary</t>
  </si>
  <si>
    <t>21/03/2021</t>
  </si>
  <si>
    <t>Gift Gallery</t>
  </si>
  <si>
    <t>Prominent Tech IT</t>
  </si>
  <si>
    <t>Mouse Keyboard, Laptop, Pendrive</t>
  </si>
  <si>
    <t>Sunpharma Bogura/ Rangpur</t>
  </si>
  <si>
    <t>GV/2021/001</t>
  </si>
  <si>
    <t>Sunpharma Bagura/ Rangpur</t>
  </si>
  <si>
    <t>Sunpharma Khulna</t>
  </si>
  <si>
    <t>18/02/2021</t>
  </si>
  <si>
    <t>GV/2021/002</t>
  </si>
  <si>
    <t>Organikare Dealer Meet</t>
  </si>
  <si>
    <t>20/03/2021</t>
  </si>
  <si>
    <t>GV/2021/003</t>
  </si>
  <si>
    <t>Sunpharma Khulna Event</t>
  </si>
  <si>
    <t>Organikare Dealer Meet Event</t>
  </si>
  <si>
    <t xml:space="preserve"> Event</t>
  </si>
  <si>
    <t>Organik Dealer Meet</t>
  </si>
  <si>
    <t xml:space="preserve">Sunpharma Palace </t>
  </si>
  <si>
    <t>Sunpharma Momo IN (Bagura)</t>
  </si>
  <si>
    <t>Sunpharma Bagura</t>
  </si>
  <si>
    <t xml:space="preserve">Sunpharma Khulna </t>
  </si>
  <si>
    <t>Sunpharma Womens Day Greetings Card</t>
  </si>
  <si>
    <t>Sunpharma Womens Day</t>
  </si>
  <si>
    <t>New Celebrity Center</t>
  </si>
  <si>
    <t>New Celebrity Convention Center</t>
  </si>
  <si>
    <t>Organikare Dealer Meet (Food Delivery</t>
  </si>
  <si>
    <t>23/03/2021</t>
  </si>
  <si>
    <t>Lamano Photography</t>
  </si>
  <si>
    <t>26/02/2021</t>
  </si>
  <si>
    <t>20/01/2021</t>
  </si>
  <si>
    <t>Sunpharma Photography</t>
  </si>
  <si>
    <t>25/03/2021</t>
  </si>
  <si>
    <t>24/03/2021</t>
  </si>
  <si>
    <t>Bengal Herbal Garden Ltd Food</t>
  </si>
  <si>
    <t>New Celebrity Convention Centre</t>
  </si>
  <si>
    <t>15/02/2021</t>
  </si>
  <si>
    <t>Begal Herbal Garden Ltd Dealer Meeting</t>
  </si>
  <si>
    <t>Sunpharma The Palace</t>
  </si>
  <si>
    <t>Shooting Setup</t>
  </si>
  <si>
    <t>Payment at Bkash</t>
  </si>
  <si>
    <t>TVS 2B Landing Page</t>
  </si>
  <si>
    <t>25/01/2021</t>
  </si>
  <si>
    <t>Sunpharma Shylet</t>
  </si>
  <si>
    <t>Sunpharma Sonarga</t>
  </si>
  <si>
    <t>Chuti Sport Gazipur</t>
  </si>
  <si>
    <t>Goinnovior</t>
  </si>
  <si>
    <t>Domain Registration, Microsoft Office365, Mashiurassociates Domain</t>
  </si>
  <si>
    <t>Domain Purchase</t>
  </si>
  <si>
    <t>13/02/2021</t>
  </si>
  <si>
    <t>29/03/2021</t>
  </si>
  <si>
    <t>Payment for GPH Gift Item</t>
  </si>
  <si>
    <t>For Sunpharma Brac CDM Project</t>
  </si>
  <si>
    <t>31/03/2021</t>
  </si>
  <si>
    <t xml:space="preserve">Sunpharma Certificate </t>
  </si>
  <si>
    <t>22/03/2021</t>
  </si>
  <si>
    <t>Sunpharma Certificate Print</t>
  </si>
  <si>
    <t>Sunpharma Brac CDM Project</t>
  </si>
  <si>
    <t>Tisha Decorator</t>
  </si>
  <si>
    <t>Active AV</t>
  </si>
  <si>
    <t>TVS Live Show</t>
  </si>
  <si>
    <t>Brand In - Rony</t>
  </si>
  <si>
    <t>30/03/2021</t>
  </si>
  <si>
    <t>SunPharma Brac CDM</t>
  </si>
  <si>
    <t>Sun Pharma Cap</t>
  </si>
  <si>
    <t xml:space="preserve">Anwar Mask </t>
  </si>
  <si>
    <t>28/2/2021</t>
  </si>
  <si>
    <t>Anwer maks</t>
  </si>
  <si>
    <t>Payment Ammount</t>
  </si>
  <si>
    <t>Total Bill (BDT)</t>
  </si>
  <si>
    <t>Cancel</t>
  </si>
  <si>
    <t>Payment Ammount Date</t>
  </si>
  <si>
    <t>S.R. Handicraft</t>
  </si>
  <si>
    <t>Black Color Short Wallet</t>
  </si>
  <si>
    <t>Organikare Dealer Meet Gift Item</t>
  </si>
  <si>
    <t>S.R Handicraft</t>
  </si>
  <si>
    <t>TVS TVC Porpuse</t>
  </si>
  <si>
    <t>Filmmate Industry</t>
  </si>
  <si>
    <t>Anwar OVC Purpose</t>
  </si>
  <si>
    <t>TVS TVC Purpose</t>
  </si>
  <si>
    <t>Filmmate Industry (Bulbul Vai)</t>
  </si>
  <si>
    <t>13/04/2021</t>
  </si>
  <si>
    <t>10000 Tk from Bkash Payment</t>
  </si>
  <si>
    <t>Brand - In Rony</t>
  </si>
  <si>
    <t>Pen Print</t>
  </si>
  <si>
    <t>Printer Cartidge Black &amp; Color</t>
  </si>
  <si>
    <t>28/04/2021</t>
  </si>
  <si>
    <t>Bill For Mehidy Leaflet &amp; Sticker</t>
  </si>
  <si>
    <t>Organikare Retail Campaign</t>
  </si>
  <si>
    <t>Eid Gift for Client, Anwar Bed Sheet Combo box, Anwar Combo Gift Box</t>
  </si>
  <si>
    <t>PVC Print, Wood maker</t>
  </si>
  <si>
    <t>Office Id Card</t>
  </si>
  <si>
    <t>Xpertx</t>
  </si>
  <si>
    <t>Xpertx Digital Vendor</t>
  </si>
  <si>
    <t>YT Sub 100, Ig 1K, L in 200</t>
  </si>
  <si>
    <t>27/04/2021</t>
  </si>
  <si>
    <t>50000 Advance Payment</t>
  </si>
  <si>
    <t>Ornas Fashion</t>
  </si>
  <si>
    <t xml:space="preserve">Bed Sheet </t>
  </si>
  <si>
    <t>Anwar Gift Item</t>
  </si>
  <si>
    <t>Anwar Digital Follower Campaign</t>
  </si>
  <si>
    <t xml:space="preserve">Atopor </t>
  </si>
  <si>
    <t>Atopor Online Shop</t>
  </si>
  <si>
    <t>Atopor</t>
  </si>
  <si>
    <t>Goodnight For Apex</t>
  </si>
  <si>
    <t>Mahbub Vai (Voice Artist)</t>
  </si>
  <si>
    <t>Sunpharma Ramadan Camp</t>
  </si>
  <si>
    <t>Sunpharma Eid Video</t>
  </si>
  <si>
    <t>Raad Translation</t>
  </si>
  <si>
    <t>Uniliver</t>
  </si>
  <si>
    <t>For Apex Dove Soap</t>
  </si>
  <si>
    <t>Taza Tea</t>
  </si>
  <si>
    <t>Mahbub Vai</t>
  </si>
  <si>
    <t>Raad Translator</t>
  </si>
  <si>
    <t>Unilever</t>
  </si>
  <si>
    <t>Greenovent Bag</t>
  </si>
  <si>
    <t>Greenovent Gift Bag</t>
  </si>
  <si>
    <t>Anwar Group Gift Box, Anwar Group Bag</t>
  </si>
  <si>
    <t>Anwar Group &amp; Anwar Ispat Bed Sheet Box, Bag, Bonx Band Label</t>
  </si>
  <si>
    <t>1000Tk From Bkash</t>
  </si>
  <si>
    <t>Payment Before Eid (12/05/2021)</t>
  </si>
  <si>
    <t>Payment Before Eid</t>
  </si>
  <si>
    <t>Payment (Before Eid)</t>
  </si>
  <si>
    <t>17/05/2021</t>
  </si>
  <si>
    <t>Anwar Ispat Mask</t>
  </si>
  <si>
    <t>18/05/2021</t>
  </si>
  <si>
    <t>For Apex</t>
  </si>
  <si>
    <t>Cheque</t>
  </si>
  <si>
    <t>19/05/2021</t>
  </si>
  <si>
    <t>23/05/2021</t>
  </si>
  <si>
    <t>Payment for GPH Printing</t>
  </si>
  <si>
    <t>27/05/2021</t>
  </si>
  <si>
    <t>Eid Payment</t>
  </si>
  <si>
    <t>Bill for Anizil Box</t>
  </si>
  <si>
    <t>29/05/2021</t>
  </si>
  <si>
    <t>Apex Taza Tea</t>
  </si>
  <si>
    <t>Bill For Letter Head Pad</t>
  </si>
  <si>
    <t>For Office Letter Head Pad</t>
  </si>
  <si>
    <t>Injeckt Sticker (For Office)</t>
  </si>
  <si>
    <t>GV/2021/005</t>
  </si>
  <si>
    <t>Mango Campaign</t>
  </si>
  <si>
    <t>Sunpharma Mango Campaign</t>
  </si>
  <si>
    <t>Generic Source Int.</t>
  </si>
  <si>
    <t>17/06/2021</t>
  </si>
  <si>
    <t>20/06/2021</t>
  </si>
  <si>
    <t>Advance T-Shirt Payment</t>
  </si>
  <si>
    <t>23/06/2021</t>
  </si>
  <si>
    <t>Advance For Tech For BD</t>
  </si>
  <si>
    <t>24/06/2021</t>
  </si>
  <si>
    <t>BOX Advance</t>
  </si>
  <si>
    <t>Tech For BD (Advance)</t>
  </si>
  <si>
    <t>14/7/2021</t>
  </si>
  <si>
    <t>Light</t>
  </si>
  <si>
    <t>30/6/2021</t>
  </si>
  <si>
    <t>18/7/2021</t>
  </si>
  <si>
    <t>Eid payment</t>
  </si>
  <si>
    <t>19/7/2021</t>
  </si>
  <si>
    <t>panna</t>
  </si>
  <si>
    <t>21/7/2021</t>
  </si>
  <si>
    <t>Eid UL adha</t>
  </si>
  <si>
    <t>Eid ul adha</t>
  </si>
  <si>
    <t>payment</t>
  </si>
  <si>
    <t>Sunpharma commilla</t>
  </si>
  <si>
    <t>Sunpharma Backdrop</t>
  </si>
  <si>
    <t>22/6/2021</t>
  </si>
  <si>
    <t>Eid ul Adha</t>
  </si>
  <si>
    <t>Eid ul adha Payment</t>
  </si>
  <si>
    <t>Vision Graph/Kabir Bhai</t>
  </si>
  <si>
    <t>Bkash 01739122137</t>
  </si>
  <si>
    <t>Eid Ul Adha Payment</t>
  </si>
  <si>
    <t>Eid Ul Adha Payment cash</t>
  </si>
  <si>
    <t>KKT Stall</t>
  </si>
  <si>
    <t>cash and chuque Eid UL Adha</t>
  </si>
  <si>
    <t>Cutout KKT</t>
  </si>
  <si>
    <t>19/12/2019</t>
  </si>
  <si>
    <t>PVC kiox and fream setup</t>
  </si>
  <si>
    <t>26/2/2021</t>
  </si>
  <si>
    <t>Eid Ul adha Payment</t>
  </si>
  <si>
    <t>EVA Bag House/Faruq</t>
  </si>
  <si>
    <t>Payment (Before Eid ul adha)</t>
  </si>
  <si>
    <t>Bkash (Ripon)</t>
  </si>
  <si>
    <t>Sunpharma Mango Tissue Bag</t>
  </si>
  <si>
    <t>Sunpharma tissue bag</t>
  </si>
  <si>
    <t>Eva Bag house</t>
  </si>
  <si>
    <t xml:space="preserve">Eid ul adha </t>
  </si>
  <si>
    <t>Id card greenovent</t>
  </si>
  <si>
    <t xml:space="preserve">Teach for Bangladesh </t>
  </si>
  <si>
    <t>After Eid</t>
  </si>
  <si>
    <t>RedBlitz</t>
  </si>
  <si>
    <t>TVS accivity month May 21</t>
  </si>
  <si>
    <t>30/5/2021</t>
  </si>
  <si>
    <t>26/8/2021</t>
  </si>
  <si>
    <t>23/8/2021</t>
  </si>
  <si>
    <t>TVS Facebook &amp; Youtube Live</t>
  </si>
  <si>
    <t>TVS accivity month july 21</t>
  </si>
  <si>
    <t>Infinity</t>
  </si>
  <si>
    <t>black PVC print (sun pharma Bhoul)</t>
  </si>
  <si>
    <t>Bill for mina Bazer (Organakare)</t>
  </si>
  <si>
    <t>24/8/2021</t>
  </si>
  <si>
    <t>IC1227/21-027</t>
  </si>
  <si>
    <t xml:space="preserve"> sun pharma Bhowal Event</t>
  </si>
  <si>
    <t>Bill for Video Program Recording</t>
  </si>
  <si>
    <t>30/8/2021</t>
  </si>
  <si>
    <t>IC1227/21-024</t>
  </si>
  <si>
    <t xml:space="preserve"> sun pharma Narayanganj Event</t>
  </si>
  <si>
    <t>Standy satap</t>
  </si>
  <si>
    <t>24/8/201</t>
  </si>
  <si>
    <t>SunPharma  Vaual Event</t>
  </si>
  <si>
    <t>Pen &amp; pen box  print</t>
  </si>
  <si>
    <t>16/9/2021</t>
  </si>
  <si>
    <t>Panna</t>
  </si>
  <si>
    <t>15/9/2021</t>
  </si>
  <si>
    <t>31/8/2021</t>
  </si>
  <si>
    <t>Lone</t>
  </si>
  <si>
    <t>19/9/2021</t>
  </si>
  <si>
    <t>26/9/2021</t>
  </si>
  <si>
    <t>sun pharma Bhawal</t>
  </si>
  <si>
    <t>2/92021</t>
  </si>
  <si>
    <t xml:space="preserve">    </t>
  </si>
  <si>
    <t>Bill for Sun pharma Logistic support (dhanmondi event)</t>
  </si>
  <si>
    <t>12/8/2021</t>
  </si>
  <si>
    <t xml:space="preserve"> 16/9/2021</t>
  </si>
  <si>
    <t>Bill for Sun pharma Food &amp;Banner</t>
  </si>
  <si>
    <t>23/9/2021</t>
  </si>
  <si>
    <t>Bill for Sun pharma Logistic support Pintu vi</t>
  </si>
  <si>
    <t>Bill for Sun pharma Logistic support Mitul vi</t>
  </si>
  <si>
    <t xml:space="preserve"> BAT  MDS event</t>
  </si>
  <si>
    <t xml:space="preserve">TVS accivity month September- 21 </t>
  </si>
  <si>
    <t>24/10/2021</t>
  </si>
  <si>
    <t>Barishal Typhons Tshart</t>
  </si>
  <si>
    <t>BAT</t>
  </si>
  <si>
    <t xml:space="preserve">Kono taka deoya hobe na </t>
  </si>
  <si>
    <t>20/10/2021</t>
  </si>
  <si>
    <t>20/11/2021</t>
  </si>
  <si>
    <t>Panna Face Mask</t>
  </si>
  <si>
    <t>Other Cost</t>
  </si>
  <si>
    <t>ADN surokha</t>
  </si>
  <si>
    <t>Organiker Apron</t>
  </si>
  <si>
    <t>IPDC Polo t Shart</t>
  </si>
  <si>
    <t>IPDC Polo t Shart(Reject)</t>
  </si>
  <si>
    <t>Sound station t shart</t>
  </si>
  <si>
    <t>Polo t shart 2 design Black</t>
  </si>
  <si>
    <t>22/11/2021</t>
  </si>
  <si>
    <t>Navana Pharma sonargaon</t>
  </si>
  <si>
    <t>Navana Pharma hotel Sharaton</t>
  </si>
  <si>
    <t>Sun pharma Cox bazer</t>
  </si>
  <si>
    <t>l</t>
  </si>
  <si>
    <t>BAT HR Event</t>
  </si>
  <si>
    <t>30/9/2021</t>
  </si>
  <si>
    <t>25/11/2021</t>
  </si>
  <si>
    <t>BAT musical Event</t>
  </si>
  <si>
    <t>27/9/2021</t>
  </si>
  <si>
    <t>green View</t>
  </si>
  <si>
    <t>Le meridian</t>
  </si>
  <si>
    <t>4 point Sheraton</t>
  </si>
  <si>
    <t>21/12/2021</t>
  </si>
  <si>
    <t>BAT MD'S EVENT</t>
  </si>
  <si>
    <t>2/10/201</t>
  </si>
  <si>
    <t>Cox's Royal Tulip</t>
  </si>
  <si>
    <t>26/10/21</t>
  </si>
  <si>
    <t>sun khulna</t>
  </si>
  <si>
    <t>MD Sons Birthday cutout</t>
  </si>
  <si>
    <t>19/12/2021</t>
  </si>
  <si>
    <t>Sun pvc</t>
  </si>
  <si>
    <t>sun</t>
  </si>
  <si>
    <t>Nana Pharma Sharaton Photobooth</t>
  </si>
  <si>
    <t>Nana Pharma Sharaton Photobooth Office Setup</t>
  </si>
  <si>
    <t>Rangs propertis BICC Stall</t>
  </si>
  <si>
    <t>22/12/2021</t>
  </si>
  <si>
    <t>Navana BICC Stall</t>
  </si>
  <si>
    <t>Rangs propertis Gulg  Stall</t>
  </si>
  <si>
    <t xml:space="preserve">  </t>
  </si>
  <si>
    <t>24/1/2022</t>
  </si>
  <si>
    <t xml:space="preserve">BAT cricket work </t>
  </si>
  <si>
    <t>25/1/2022</t>
  </si>
  <si>
    <t>Payment(BTI Advance)</t>
  </si>
  <si>
    <t>Led Wall &amp; Transport</t>
  </si>
  <si>
    <t>23-28/12/21</t>
  </si>
  <si>
    <t>(6 days)Rangs BICC</t>
  </si>
  <si>
    <t>31/1/2022</t>
  </si>
  <si>
    <t xml:space="preserve"> BAT Coupon</t>
  </si>
  <si>
    <t>Bkash pay by patohari shop</t>
  </si>
  <si>
    <t>Date</t>
  </si>
  <si>
    <t>24/2/2022</t>
  </si>
  <si>
    <t>BAT cricket Match</t>
  </si>
  <si>
    <t>14/3/2022</t>
  </si>
  <si>
    <t>Cash Payment (Mr.Ikbal)</t>
  </si>
  <si>
    <t>Organikere Bill Adjest Purpose(Eid Work)</t>
  </si>
  <si>
    <t>23/3/2022</t>
  </si>
  <si>
    <t>31/3/2022</t>
  </si>
  <si>
    <t>Cash Payment (Mr.Prince)</t>
  </si>
  <si>
    <t>-</t>
  </si>
  <si>
    <t>14/4/22</t>
  </si>
  <si>
    <t>Sonargaon Hotel</t>
  </si>
  <si>
    <t>16/1//2022</t>
  </si>
  <si>
    <t>6/2/22</t>
  </si>
  <si>
    <t>NIMH,Shamoli Sun</t>
  </si>
  <si>
    <t>Haritage Resort</t>
  </si>
  <si>
    <t>8 &amp;15/2/22</t>
  </si>
  <si>
    <t>8/2/22</t>
  </si>
  <si>
    <t>15/2/22</t>
  </si>
  <si>
    <t>21/3/22</t>
  </si>
  <si>
    <t>BAT cricket Launching(31/1/21 -15/2/22)</t>
  </si>
  <si>
    <t>Sun NMH event</t>
  </si>
  <si>
    <t>BAT 21 Feb shooting</t>
  </si>
  <si>
    <t>BAT LT event</t>
  </si>
  <si>
    <t>27/2/22</t>
  </si>
  <si>
    <t>BAT ESG Event</t>
  </si>
  <si>
    <t>BAT Ifter Party</t>
  </si>
  <si>
    <t>T shart (Yellow)</t>
  </si>
  <si>
    <t>15/1//2021</t>
  </si>
  <si>
    <t>T shart (Black)</t>
  </si>
  <si>
    <t>T shart 2 color (BTI)</t>
  </si>
  <si>
    <t>Baby costume For BAT</t>
  </si>
  <si>
    <t>Greenovent T shart(Black)</t>
  </si>
  <si>
    <t>Face Mask For Sun pharma</t>
  </si>
  <si>
    <t>Pen cover for Sun pharma</t>
  </si>
  <si>
    <t>T shart ,Cap color (BTI)</t>
  </si>
  <si>
    <t>V neck T shart (Rancon)</t>
  </si>
  <si>
    <t>Polo t shart for Anwar Ispat</t>
  </si>
  <si>
    <t>cash Payment(Sawon)</t>
  </si>
  <si>
    <t>cash Payment(Mr.Noyon)</t>
  </si>
  <si>
    <t>20/4/2022</t>
  </si>
  <si>
    <t>28/2/22</t>
  </si>
  <si>
    <t>BAT cricket Event</t>
  </si>
  <si>
    <t>18/12/2022</t>
  </si>
  <si>
    <t>BAT Launch</t>
  </si>
  <si>
    <t>BAT Dinner</t>
  </si>
  <si>
    <t>Leona Son Birthday</t>
  </si>
  <si>
    <t>Sun Intercontinaltal</t>
  </si>
  <si>
    <t>Photo frame</t>
  </si>
  <si>
    <t>25/4/2022</t>
  </si>
  <si>
    <t>Sun Intercontinantal cheque Ebl</t>
  </si>
  <si>
    <t>Sun Intercontinantal Cash ED</t>
  </si>
  <si>
    <t>BAT Ifter party Cash</t>
  </si>
  <si>
    <t>Digital Light House</t>
  </si>
  <si>
    <t>Digital Lidht House</t>
  </si>
  <si>
    <t>BAT Green viwe Resort Gazipur</t>
  </si>
  <si>
    <t>MA Art &amp; Publicity</t>
  </si>
  <si>
    <t>Sun pharma Cox Bazer</t>
  </si>
  <si>
    <t>Sun pharma Cox Bazer Photo frame</t>
  </si>
  <si>
    <t>Invitation card</t>
  </si>
  <si>
    <t>Cash payme</t>
  </si>
  <si>
    <t xml:space="preserve">Bill for Video Program Recording  </t>
  </si>
  <si>
    <t>Pen box Snacks Box water Park ticket</t>
  </si>
  <si>
    <t xml:space="preserve">Sun pharma </t>
  </si>
  <si>
    <t>Sun pharma vaual event</t>
  </si>
  <si>
    <t>Tend card,Bottle sticker</t>
  </si>
  <si>
    <t>30/12/2021</t>
  </si>
  <si>
    <t>Visiting card,</t>
  </si>
  <si>
    <t>Color of life</t>
  </si>
  <si>
    <t>27/14/2022</t>
  </si>
  <si>
    <t>Eid-al-Fitr-22 Payment</t>
  </si>
  <si>
    <t>27/4/2022</t>
  </si>
  <si>
    <t>Eid-ui-fitr-22 Payment</t>
  </si>
  <si>
    <t>Eid ul Fitr payment-22</t>
  </si>
  <si>
    <t>Eid -ul-Fitr payment</t>
  </si>
  <si>
    <t>Eid -Al-Fitr payment</t>
  </si>
  <si>
    <t>Eid-al- Fitr payment-22</t>
  </si>
  <si>
    <t>Eid-Al-Fitr</t>
  </si>
  <si>
    <t>Eid -Al-Fitr paid by less</t>
  </si>
  <si>
    <t>15/2/2022</t>
  </si>
  <si>
    <t>18/12/21</t>
  </si>
  <si>
    <t>Anwar cementsheet Ramadan Box</t>
  </si>
  <si>
    <t>16/4/2022</t>
  </si>
  <si>
    <t>Anwar Group Bedsheet Box, Bag, Ribon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</si>
</sst>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3" fillId="0" borderId="0" xfId="0" applyFont="1"/>
    <xf numFmtId="0" fontId="3" fillId="0" borderId="2" xfId="0" applyFont="1" applyFill="1" applyBorder="1"/>
    <xf numFmtId="14" fontId="3" fillId="0" borderId="2" xfId="0" applyNumberFormat="1" applyFont="1" applyFill="1" applyBorder="1"/>
    <xf numFmtId="43" fontId="3" fillId="0" borderId="2" xfId="1" applyFont="1" applyFill="1" applyBorder="1"/>
    <xf numFmtId="0" fontId="3" fillId="0" borderId="0" xfId="0" applyFont="1" applyFill="1"/>
    <xf numFmtId="43" fontId="3" fillId="0" borderId="2" xfId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5" fontId="3" fillId="0" borderId="2" xfId="0" applyNumberFormat="1" applyFont="1" applyFill="1" applyBorder="1"/>
    <xf numFmtId="43" fontId="4" fillId="0" borderId="2" xfId="1" applyFont="1" applyFill="1" applyBorder="1" applyAlignment="1">
      <alignment horizontal="center" wrapText="1"/>
    </xf>
    <xf numFmtId="43" fontId="3" fillId="0" borderId="3" xfId="1" applyFont="1" applyBorder="1"/>
    <xf numFmtId="0" fontId="3" fillId="2" borderId="0" xfId="0" applyFont="1" applyFill="1"/>
    <xf numFmtId="43" fontId="3" fillId="2" borderId="0" xfId="0" applyNumberFormat="1" applyFont="1" applyFill="1"/>
    <xf numFmtId="43" fontId="2" fillId="2" borderId="0" xfId="0" applyNumberFormat="1" applyFont="1" applyFill="1"/>
    <xf numFmtId="43" fontId="3" fillId="2" borderId="3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 wrapText="1"/>
    </xf>
    <xf numFmtId="43" fontId="3" fillId="0" borderId="0" xfId="1" applyFont="1"/>
    <xf numFmtId="43" fontId="3" fillId="0" borderId="0" xfId="0" applyNumberFormat="1" applyFont="1"/>
    <xf numFmtId="0" fontId="3" fillId="0" borderId="2" xfId="0" applyFont="1" applyBorder="1"/>
    <xf numFmtId="0" fontId="3" fillId="0" borderId="2" xfId="0" quotePrefix="1" applyFont="1" applyFill="1" applyBorder="1"/>
    <xf numFmtId="43" fontId="3" fillId="0" borderId="0" xfId="1" applyFont="1" applyBorder="1"/>
    <xf numFmtId="43" fontId="3" fillId="0" borderId="4" xfId="1" applyFont="1" applyBorder="1"/>
    <xf numFmtId="0" fontId="0" fillId="0" borderId="2" xfId="0" applyBorder="1"/>
    <xf numFmtId="43" fontId="0" fillId="0" borderId="0" xfId="1" applyFont="1"/>
    <xf numFmtId="14" fontId="3" fillId="0" borderId="0" xfId="0" applyNumberFormat="1" applyFont="1"/>
    <xf numFmtId="0" fontId="3" fillId="0" borderId="2" xfId="0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center" vertical="center" wrapText="1"/>
    </xf>
    <xf numFmtId="15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3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NumberFormat="1" applyFont="1" applyFill="1" applyBorder="1"/>
    <xf numFmtId="0" fontId="3" fillId="0" borderId="11" xfId="0" applyFont="1" applyFill="1" applyBorder="1"/>
    <xf numFmtId="14" fontId="3" fillId="0" borderId="11" xfId="0" applyNumberFormat="1" applyFont="1" applyFill="1" applyBorder="1"/>
    <xf numFmtId="43" fontId="3" fillId="0" borderId="11" xfId="1" applyFont="1" applyFill="1" applyBorder="1"/>
    <xf numFmtId="0" fontId="2" fillId="3" borderId="2" xfId="0" applyFont="1" applyFill="1" applyBorder="1" applyAlignment="1">
      <alignment horizontal="center" vertical="center"/>
    </xf>
    <xf numFmtId="43" fontId="2" fillId="3" borderId="2" xfId="1" applyFont="1" applyFill="1" applyBorder="1" applyAlignment="1">
      <alignment horizontal="center" vertical="center" wrapText="1"/>
    </xf>
    <xf numFmtId="0" fontId="3" fillId="3" borderId="2" xfId="0" applyFont="1" applyFill="1" applyBorder="1"/>
    <xf numFmtId="43" fontId="3" fillId="0" borderId="0" xfId="1" applyFont="1" applyFill="1" applyBorder="1"/>
    <xf numFmtId="43" fontId="4" fillId="0" borderId="0" xfId="1" applyFont="1" applyFill="1" applyBorder="1" applyAlignment="1">
      <alignment horizontal="center" wrapText="1"/>
    </xf>
    <xf numFmtId="43" fontId="3" fillId="0" borderId="2" xfId="1" applyFont="1" applyBorder="1"/>
    <xf numFmtId="0" fontId="3" fillId="0" borderId="2" xfId="0" applyFont="1" applyBorder="1" applyAlignment="1">
      <alignment horizontal="left"/>
    </xf>
    <xf numFmtId="14" fontId="3" fillId="0" borderId="2" xfId="1" applyNumberFormat="1" applyFont="1" applyFill="1" applyBorder="1"/>
    <xf numFmtId="14" fontId="3" fillId="0" borderId="2" xfId="1" applyNumberFormat="1" applyFont="1" applyFill="1" applyBorder="1" applyAlignment="1">
      <alignment horizontal="center"/>
    </xf>
    <xf numFmtId="0" fontId="3" fillId="0" borderId="0" xfId="0" applyFont="1" applyFill="1" applyBorder="1"/>
    <xf numFmtId="15" fontId="3" fillId="0" borderId="0" xfId="0" applyNumberFormat="1" applyFont="1" applyFill="1" applyBorder="1"/>
    <xf numFmtId="14" fontId="3" fillId="0" borderId="0" xfId="0" applyNumberFormat="1" applyFont="1" applyFill="1" applyBorder="1"/>
    <xf numFmtId="0" fontId="3" fillId="0" borderId="0" xfId="0" applyFont="1" applyBorder="1"/>
    <xf numFmtId="14" fontId="3" fillId="0" borderId="2" xfId="0" applyNumberFormat="1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1" xfId="0" applyFont="1" applyFill="1" applyBorder="1"/>
    <xf numFmtId="43" fontId="4" fillId="0" borderId="3" xfId="1" applyFont="1" applyFill="1" applyBorder="1" applyAlignment="1">
      <alignment horizontal="center" wrapText="1"/>
    </xf>
    <xf numFmtId="9" fontId="3" fillId="2" borderId="0" xfId="2" applyFont="1" applyFill="1"/>
    <xf numFmtId="0" fontId="3" fillId="0" borderId="2" xfId="0" applyFont="1" applyBorder="1" applyAlignment="1">
      <alignment horizontal="left" wrapText="1"/>
    </xf>
    <xf numFmtId="0" fontId="2" fillId="0" borderId="1" xfId="0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 wrapText="1"/>
    </xf>
    <xf numFmtId="43" fontId="2" fillId="0" borderId="2" xfId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43" fontId="3" fillId="0" borderId="2" xfId="0" applyNumberFormat="1" applyFont="1" applyFill="1" applyBorder="1"/>
    <xf numFmtId="0" fontId="2" fillId="0" borderId="2" xfId="0" applyFont="1" applyFill="1" applyBorder="1"/>
    <xf numFmtId="0" fontId="0" fillId="0" borderId="0" xfId="0"/>
    <xf numFmtId="0" fontId="5" fillId="0" borderId="2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3" fillId="0" borderId="2" xfId="0" applyFont="1" applyFill="1" applyBorder="1" applyAlignment="1">
      <alignment vertical="center" wrapText="1"/>
    </xf>
    <xf numFmtId="14" fontId="3" fillId="0" borderId="12" xfId="0" applyNumberFormat="1" applyFont="1" applyFill="1" applyBorder="1"/>
    <xf numFmtId="43" fontId="3" fillId="0" borderId="14" xfId="1" applyFont="1" applyFill="1" applyBorder="1" applyAlignment="1">
      <alignment horizontal="center"/>
    </xf>
    <xf numFmtId="0" fontId="3" fillId="0" borderId="1" xfId="0" quotePrefix="1" applyFont="1" applyFill="1" applyBorder="1"/>
    <xf numFmtId="15" fontId="3" fillId="0" borderId="1" xfId="0" applyNumberFormat="1" applyFont="1" applyFill="1" applyBorder="1"/>
    <xf numFmtId="0" fontId="3" fillId="2" borderId="0" xfId="0" applyFont="1" applyFill="1" applyBorder="1"/>
    <xf numFmtId="43" fontId="3" fillId="2" borderId="0" xfId="0" applyNumberFormat="1" applyFont="1" applyFill="1" applyBorder="1"/>
    <xf numFmtId="43" fontId="2" fillId="2" borderId="0" xfId="0" applyNumberFormat="1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2" xfId="0" applyNumberFormat="1" applyBorder="1" applyAlignment="1">
      <alignment horizontal="right"/>
    </xf>
    <xf numFmtId="0" fontId="0" fillId="5" borderId="0" xfId="0" applyFill="1"/>
    <xf numFmtId="0" fontId="7" fillId="0" borderId="2" xfId="0" applyFont="1" applyFill="1" applyBorder="1" applyAlignment="1">
      <alignment horizontal="center"/>
    </xf>
    <xf numFmtId="14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3" fontId="8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/>
    <xf numFmtId="0" fontId="3" fillId="4" borderId="2" xfId="0" applyFont="1" applyFill="1" applyBorder="1"/>
    <xf numFmtId="14" fontId="3" fillId="4" borderId="2" xfId="0" applyNumberFormat="1" applyFont="1" applyFill="1" applyBorder="1"/>
    <xf numFmtId="43" fontId="3" fillId="4" borderId="2" xfId="1" applyFont="1" applyFill="1" applyBorder="1" applyAlignment="1">
      <alignment horizontal="center"/>
    </xf>
    <xf numFmtId="14" fontId="3" fillId="4" borderId="2" xfId="1" applyNumberFormat="1" applyFont="1" applyFill="1" applyBorder="1" applyAlignment="1">
      <alignment horizontal="center"/>
    </xf>
    <xf numFmtId="43" fontId="3" fillId="4" borderId="2" xfId="1" applyFont="1" applyFill="1" applyBorder="1"/>
    <xf numFmtId="0" fontId="3" fillId="4" borderId="0" xfId="0" applyFont="1" applyFill="1"/>
    <xf numFmtId="14" fontId="3" fillId="0" borderId="2" xfId="0" applyNumberFormat="1" applyFont="1" applyBorder="1"/>
    <xf numFmtId="15" fontId="3" fillId="0" borderId="2" xfId="0" applyNumberFormat="1" applyFont="1" applyBorder="1"/>
    <xf numFmtId="0" fontId="3" fillId="0" borderId="1" xfId="0" applyFont="1" applyBorder="1"/>
    <xf numFmtId="15" fontId="3" fillId="0" borderId="1" xfId="0" applyNumberFormat="1" applyFont="1" applyBorder="1"/>
    <xf numFmtId="14" fontId="3" fillId="0" borderId="1" xfId="0" applyNumberFormat="1" applyFont="1" applyFill="1" applyBorder="1"/>
    <xf numFmtId="0" fontId="3" fillId="0" borderId="2" xfId="0" applyFont="1" applyFill="1" applyBorder="1" applyAlignment="1">
      <alignment horizontal="left"/>
    </xf>
    <xf numFmtId="0" fontId="3" fillId="6" borderId="0" xfId="0" applyFont="1" applyFill="1"/>
    <xf numFmtId="0" fontId="3" fillId="2" borderId="2" xfId="0" applyFont="1" applyFill="1" applyBorder="1"/>
    <xf numFmtId="14" fontId="3" fillId="2" borderId="2" xfId="0" applyNumberFormat="1" applyFont="1" applyFill="1" applyBorder="1"/>
    <xf numFmtId="43" fontId="3" fillId="2" borderId="2" xfId="1" applyFont="1" applyFill="1" applyBorder="1"/>
    <xf numFmtId="14" fontId="3" fillId="2" borderId="2" xfId="1" applyNumberFormat="1" applyFont="1" applyFill="1" applyBorder="1"/>
    <xf numFmtId="0" fontId="3" fillId="2" borderId="2" xfId="0" applyFont="1" applyFill="1" applyBorder="1" applyAlignment="1">
      <alignment horizontal="left" wrapText="1"/>
    </xf>
    <xf numFmtId="43" fontId="3" fillId="2" borderId="2" xfId="1" applyFont="1" applyFill="1" applyBorder="1" applyAlignment="1">
      <alignment horizontal="center"/>
    </xf>
    <xf numFmtId="14" fontId="3" fillId="2" borderId="2" xfId="1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 wrapText="1"/>
    </xf>
    <xf numFmtId="15" fontId="3" fillId="2" borderId="2" xfId="0" applyNumberFormat="1" applyFont="1" applyFill="1" applyBorder="1"/>
    <xf numFmtId="43" fontId="4" fillId="2" borderId="2" xfId="1" applyFont="1" applyFill="1" applyBorder="1" applyAlignment="1">
      <alignment horizontal="center" wrapText="1"/>
    </xf>
    <xf numFmtId="43" fontId="3" fillId="2" borderId="3" xfId="1" applyFont="1" applyFill="1" applyBorder="1"/>
    <xf numFmtId="43" fontId="4" fillId="2" borderId="0" xfId="1" applyFont="1" applyFill="1" applyBorder="1" applyAlignment="1">
      <alignment horizontal="center" wrapText="1"/>
    </xf>
    <xf numFmtId="43" fontId="3" fillId="2" borderId="0" xfId="1" applyFont="1" applyFill="1" applyBorder="1"/>
    <xf numFmtId="14" fontId="3" fillId="2" borderId="0" xfId="0" applyNumberFormat="1" applyFont="1" applyFill="1" applyBorder="1"/>
    <xf numFmtId="0" fontId="2" fillId="3" borderId="2" xfId="0" applyFont="1" applyFill="1" applyBorder="1" applyAlignment="1">
      <alignment vertical="center"/>
    </xf>
    <xf numFmtId="43" fontId="3" fillId="0" borderId="13" xfId="1" applyFont="1" applyFill="1" applyBorder="1"/>
    <xf numFmtId="0" fontId="3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horizontal="center" vertical="center" wrapText="1"/>
    </xf>
    <xf numFmtId="43" fontId="3" fillId="3" borderId="2" xfId="1" applyFont="1" applyFill="1" applyBorder="1" applyAlignment="1">
      <alignment horizontal="center" vertical="center" wrapText="1"/>
    </xf>
    <xf numFmtId="43" fontId="4" fillId="0" borderId="2" xfId="1" applyFont="1" applyFill="1" applyBorder="1" applyAlignment="1">
      <alignment horizontal="left"/>
    </xf>
    <xf numFmtId="0" fontId="3" fillId="0" borderId="14" xfId="0" applyFont="1" applyBorder="1" applyAlignment="1">
      <alignment horizontal="left" wrapText="1"/>
    </xf>
    <xf numFmtId="0" fontId="3" fillId="0" borderId="14" xfId="0" applyFont="1" applyBorder="1" applyAlignment="1">
      <alignment horizontal="left"/>
    </xf>
    <xf numFmtId="14" fontId="3" fillId="0" borderId="0" xfId="0" applyNumberFormat="1" applyFont="1" applyAlignment="1">
      <alignment wrapText="1"/>
    </xf>
    <xf numFmtId="43" fontId="3" fillId="0" borderId="2" xfId="0" applyNumberFormat="1" applyFont="1" applyBorder="1"/>
    <xf numFmtId="0" fontId="3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43" fontId="3" fillId="0" borderId="2" xfId="0" applyNumberFormat="1" applyFont="1" applyBorder="1" applyAlignment="1">
      <alignment horizontal="center"/>
    </xf>
    <xf numFmtId="0" fontId="3" fillId="4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/>
    <xf numFmtId="43" fontId="2" fillId="0" borderId="2" xfId="1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43" fontId="2" fillId="3" borderId="2" xfId="1" applyFont="1" applyFill="1" applyBorder="1" applyAlignment="1">
      <alignment horizont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wrapText="1"/>
    </xf>
    <xf numFmtId="0" fontId="0" fillId="4" borderId="2" xfId="0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3" fontId="5" fillId="4" borderId="2" xfId="0" applyNumberFormat="1" applyFont="1" applyFill="1" applyBorder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5" borderId="2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3" fontId="5" fillId="5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/>
    <xf numFmtId="14" fontId="0" fillId="4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9" borderId="2" xfId="0" applyFont="1" applyFill="1" applyBorder="1"/>
    <xf numFmtId="14" fontId="3" fillId="9" borderId="2" xfId="0" applyNumberFormat="1" applyFont="1" applyFill="1" applyBorder="1"/>
    <xf numFmtId="43" fontId="3" fillId="9" borderId="2" xfId="1" applyFont="1" applyFill="1" applyBorder="1" applyAlignment="1">
      <alignment horizontal="center"/>
    </xf>
    <xf numFmtId="43" fontId="3" fillId="9" borderId="2" xfId="1" applyFont="1" applyFill="1" applyBorder="1"/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1" fillId="0" borderId="0" xfId="0" applyFont="1"/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horizontal="center"/>
    </xf>
    <xf numFmtId="43" fontId="10" fillId="0" borderId="11" xfId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43" fontId="11" fillId="0" borderId="2" xfId="1" applyFont="1" applyBorder="1" applyAlignment="1">
      <alignment horizontal="center"/>
    </xf>
    <xf numFmtId="14" fontId="11" fillId="0" borderId="0" xfId="0" applyNumberFormat="1" applyFont="1"/>
    <xf numFmtId="0" fontId="11" fillId="4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2" xfId="0" applyFont="1" applyFill="1" applyBorder="1" applyAlignment="1">
      <alignment horizontal="center"/>
    </xf>
    <xf numFmtId="43" fontId="11" fillId="0" borderId="2" xfId="1" applyFont="1" applyFill="1" applyBorder="1" applyAlignment="1">
      <alignment horizontal="center"/>
    </xf>
    <xf numFmtId="43" fontId="11" fillId="0" borderId="2" xfId="1" applyFont="1" applyBorder="1"/>
    <xf numFmtId="0" fontId="11" fillId="0" borderId="2" xfId="0" applyFont="1" applyBorder="1"/>
    <xf numFmtId="43" fontId="11" fillId="0" borderId="0" xfId="1" applyFont="1"/>
    <xf numFmtId="0" fontId="11" fillId="0" borderId="2" xfId="0" applyFont="1" applyBorder="1" applyAlignment="1">
      <alignment horizontal="center"/>
    </xf>
    <xf numFmtId="14" fontId="11" fillId="0" borderId="2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wrapText="1"/>
    </xf>
    <xf numFmtId="14" fontId="3" fillId="2" borderId="2" xfId="0" applyNumberFormat="1" applyFont="1" applyFill="1" applyBorder="1" applyAlignment="1">
      <alignment wrapText="1"/>
    </xf>
    <xf numFmtId="43" fontId="3" fillId="2" borderId="2" xfId="1" applyFont="1" applyFill="1" applyBorder="1" applyAlignment="1">
      <alignment wrapText="1"/>
    </xf>
    <xf numFmtId="14" fontId="3" fillId="2" borderId="2" xfId="1" applyNumberFormat="1" applyFont="1" applyFill="1" applyBorder="1" applyAlignment="1">
      <alignment wrapText="1"/>
    </xf>
    <xf numFmtId="43" fontId="3" fillId="2" borderId="4" xfId="1" applyFont="1" applyFill="1" applyBorder="1"/>
    <xf numFmtId="43" fontId="3" fillId="2" borderId="0" xfId="1" applyFont="1" applyFill="1"/>
    <xf numFmtId="15" fontId="3" fillId="2" borderId="0" xfId="0" applyNumberFormat="1" applyFont="1" applyFill="1" applyBorder="1"/>
    <xf numFmtId="0" fontId="3" fillId="9" borderId="2" xfId="0" applyFont="1" applyFill="1" applyBorder="1" applyAlignment="1">
      <alignment horizontal="center"/>
    </xf>
    <xf numFmtId="43" fontId="3" fillId="9" borderId="2" xfId="0" applyNumberFormat="1" applyFont="1" applyFill="1" applyBorder="1"/>
    <xf numFmtId="14" fontId="3" fillId="2" borderId="2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wrapText="1"/>
    </xf>
    <xf numFmtId="14" fontId="3" fillId="9" borderId="2" xfId="1" applyNumberFormat="1" applyFont="1" applyFill="1" applyBorder="1" applyAlignment="1">
      <alignment horizontal="center"/>
    </xf>
    <xf numFmtId="43" fontId="4" fillId="9" borderId="2" xfId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4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2" workbookViewId="0">
      <selection activeCell="F44" sqref="F44"/>
    </sheetView>
  </sheetViews>
  <sheetFormatPr defaultRowHeight="15.75" x14ac:dyDescent="0.25"/>
  <cols>
    <col min="1" max="1" width="10.7109375" style="5" bestFit="1" customWidth="1"/>
    <col min="2" max="2" width="22.28515625" style="5" bestFit="1" customWidth="1"/>
    <col min="3" max="3" width="23.5703125" style="5" bestFit="1" customWidth="1"/>
    <col min="4" max="16384" width="9.140625" style="5"/>
  </cols>
  <sheetData>
    <row r="1" spans="1:3" x14ac:dyDescent="0.25">
      <c r="A1" s="213" t="s">
        <v>53</v>
      </c>
      <c r="B1" s="213"/>
      <c r="C1" s="213"/>
    </row>
    <row r="2" spans="1:3" x14ac:dyDescent="0.25">
      <c r="A2" s="62" t="s">
        <v>231</v>
      </c>
      <c r="B2" s="62" t="s">
        <v>24</v>
      </c>
      <c r="C2" s="62" t="s">
        <v>39</v>
      </c>
    </row>
    <row r="3" spans="1:3" x14ac:dyDescent="0.25">
      <c r="A3" s="204">
        <v>1</v>
      </c>
      <c r="B3" s="172" t="s">
        <v>44</v>
      </c>
      <c r="C3" s="205">
        <f>'Advanced Technology'!J7</f>
        <v>6000</v>
      </c>
    </row>
    <row r="4" spans="1:3" x14ac:dyDescent="0.25">
      <c r="A4" s="204">
        <v>2</v>
      </c>
      <c r="B4" s="172" t="s">
        <v>56</v>
      </c>
      <c r="C4" s="205">
        <f>'Cute Bangladesh'!J8</f>
        <v>0</v>
      </c>
    </row>
    <row r="5" spans="1:3" x14ac:dyDescent="0.25">
      <c r="A5" s="204">
        <v>3</v>
      </c>
      <c r="B5" s="172" t="s">
        <v>102</v>
      </c>
      <c r="C5" s="205">
        <f>'DK Computer KPC'!J7</f>
        <v>0</v>
      </c>
    </row>
    <row r="6" spans="1:3" x14ac:dyDescent="0.25">
      <c r="A6" s="204">
        <v>4</v>
      </c>
      <c r="B6" s="172" t="s">
        <v>111</v>
      </c>
      <c r="C6" s="205">
        <f>'Heaven Print'!J24</f>
        <v>0</v>
      </c>
    </row>
    <row r="7" spans="1:3" x14ac:dyDescent="0.25">
      <c r="A7" s="204">
        <v>5</v>
      </c>
      <c r="B7" s="172" t="s">
        <v>40</v>
      </c>
      <c r="C7" s="205">
        <f>'J2 Print'!E36</f>
        <v>1250</v>
      </c>
    </row>
    <row r="8" spans="1:3" x14ac:dyDescent="0.25">
      <c r="A8" s="204">
        <v>6</v>
      </c>
      <c r="B8" s="172" t="s">
        <v>52</v>
      </c>
      <c r="C8" s="205">
        <f>'Jb Bablu'!J9</f>
        <v>0</v>
      </c>
    </row>
    <row r="9" spans="1:3" x14ac:dyDescent="0.25">
      <c r="A9" s="204">
        <v>7</v>
      </c>
      <c r="B9" s="172" t="s">
        <v>128</v>
      </c>
      <c r="C9" s="205">
        <f>'Jubayer Webdeveloper'!J10</f>
        <v>1500</v>
      </c>
    </row>
    <row r="10" spans="1:3" x14ac:dyDescent="0.25">
      <c r="A10" s="204">
        <v>8</v>
      </c>
      <c r="B10" s="172" t="s">
        <v>36</v>
      </c>
      <c r="C10" s="205">
        <f>KPC!E7</f>
        <v>50000</v>
      </c>
    </row>
    <row r="11" spans="1:3" x14ac:dyDescent="0.25">
      <c r="A11" s="204">
        <v>9</v>
      </c>
      <c r="B11" s="172" t="s">
        <v>104</v>
      </c>
      <c r="C11" s="205">
        <f>'Mollah Traders'!J7</f>
        <v>0</v>
      </c>
    </row>
    <row r="12" spans="1:3" x14ac:dyDescent="0.25">
      <c r="A12" s="204">
        <v>11</v>
      </c>
      <c r="B12" s="172" t="s">
        <v>38</v>
      </c>
      <c r="C12" s="205">
        <f>Mollah!J7</f>
        <v>0</v>
      </c>
    </row>
    <row r="13" spans="1:3" x14ac:dyDescent="0.25">
      <c r="A13" s="204">
        <v>12</v>
      </c>
      <c r="B13" s="172" t="s">
        <v>223</v>
      </c>
      <c r="C13" s="205">
        <f>'Mayer Doa'!J7</f>
        <v>0</v>
      </c>
    </row>
    <row r="14" spans="1:3" x14ac:dyDescent="0.25">
      <c r="A14" s="204">
        <v>13</v>
      </c>
      <c r="B14" s="172" t="s">
        <v>224</v>
      </c>
      <c r="C14" s="205">
        <f>'Polash Vision Graph'!J13</f>
        <v>8500</v>
      </c>
    </row>
    <row r="15" spans="1:3" x14ac:dyDescent="0.25">
      <c r="A15" s="204">
        <v>14</v>
      </c>
      <c r="B15" s="172" t="s">
        <v>225</v>
      </c>
      <c r="C15" s="205">
        <f>'Photo zone'!J7</f>
        <v>0</v>
      </c>
    </row>
    <row r="16" spans="1:3" x14ac:dyDescent="0.25">
      <c r="A16" s="204">
        <v>15</v>
      </c>
      <c r="B16" s="172" t="s">
        <v>118</v>
      </c>
      <c r="C16" s="205">
        <v>5654</v>
      </c>
    </row>
    <row r="17" spans="1:3" x14ac:dyDescent="0.25">
      <c r="A17" s="204">
        <v>16</v>
      </c>
      <c r="B17" s="172" t="s">
        <v>226</v>
      </c>
      <c r="C17" s="205">
        <f>'Rithin Traders '!J17</f>
        <v>5955</v>
      </c>
    </row>
    <row r="18" spans="1:3" x14ac:dyDescent="0.25">
      <c r="A18" s="204">
        <v>17</v>
      </c>
      <c r="B18" s="172" t="s">
        <v>227</v>
      </c>
      <c r="C18" s="205">
        <f>'Reflect Com'!J10</f>
        <v>0</v>
      </c>
    </row>
    <row r="19" spans="1:3" x14ac:dyDescent="0.25">
      <c r="A19" s="204">
        <v>18</v>
      </c>
      <c r="B19" s="172" t="s">
        <v>37</v>
      </c>
      <c r="C19" s="205">
        <f>'Rafiq BNO Jessor'!E9</f>
        <v>0</v>
      </c>
    </row>
    <row r="20" spans="1:3" x14ac:dyDescent="0.25">
      <c r="A20" s="60">
        <v>19</v>
      </c>
      <c r="B20" s="2" t="s">
        <v>228</v>
      </c>
      <c r="C20" s="61">
        <f>'Ridom Enterprise'!J7</f>
        <v>6000</v>
      </c>
    </row>
    <row r="21" spans="1:3" x14ac:dyDescent="0.25">
      <c r="A21" s="204">
        <v>20</v>
      </c>
      <c r="B21" s="172" t="s">
        <v>100</v>
      </c>
      <c r="C21" s="205">
        <f>Styloop!I88</f>
        <v>532148.5</v>
      </c>
    </row>
    <row r="22" spans="1:3" x14ac:dyDescent="0.25">
      <c r="A22" s="60">
        <v>21</v>
      </c>
      <c r="B22" s="2" t="s">
        <v>57</v>
      </c>
      <c r="C22" s="61">
        <f>'Sound Station'!J26</f>
        <v>128000</v>
      </c>
    </row>
    <row r="23" spans="1:3" x14ac:dyDescent="0.25">
      <c r="A23" s="204">
        <v>22</v>
      </c>
      <c r="B23" s="172" t="s">
        <v>229</v>
      </c>
      <c r="C23" s="205">
        <f>Sikder!J17</f>
        <v>0</v>
      </c>
    </row>
    <row r="24" spans="1:3" x14ac:dyDescent="0.25">
      <c r="A24" s="204">
        <v>23</v>
      </c>
      <c r="B24" s="172" t="s">
        <v>1</v>
      </c>
      <c r="C24" s="205">
        <v>12478</v>
      </c>
    </row>
    <row r="25" spans="1:3" x14ac:dyDescent="0.25">
      <c r="A25" s="204">
        <v>24</v>
      </c>
      <c r="B25" s="172" t="s">
        <v>230</v>
      </c>
      <c r="C25" s="205">
        <f>'Wooden Maker'!J20</f>
        <v>10400</v>
      </c>
    </row>
    <row r="26" spans="1:3" x14ac:dyDescent="0.25">
      <c r="A26" s="60">
        <v>25</v>
      </c>
      <c r="B26" s="2" t="s">
        <v>241</v>
      </c>
      <c r="C26" s="61">
        <f>'Ovy Creative House'!J29</f>
        <v>-114100</v>
      </c>
    </row>
    <row r="27" spans="1:3" x14ac:dyDescent="0.25">
      <c r="A27" s="204">
        <v>26</v>
      </c>
      <c r="B27" s="172" t="s">
        <v>465</v>
      </c>
      <c r="C27" s="205">
        <v>49000</v>
      </c>
    </row>
    <row r="28" spans="1:3" x14ac:dyDescent="0.25">
      <c r="A28" s="60">
        <v>27</v>
      </c>
      <c r="B28" s="2" t="s">
        <v>257</v>
      </c>
      <c r="C28" s="61">
        <f>'Friendship Printers'!J33</f>
        <v>149050</v>
      </c>
    </row>
    <row r="29" spans="1:3" x14ac:dyDescent="0.25">
      <c r="A29" s="60">
        <v>28</v>
      </c>
      <c r="B29" s="2" t="s">
        <v>272</v>
      </c>
      <c r="C29" s="61">
        <f>'Gift Gellary'!J18</f>
        <v>-52400</v>
      </c>
    </row>
    <row r="30" spans="1:3" x14ac:dyDescent="0.25">
      <c r="A30" s="60">
        <v>29</v>
      </c>
      <c r="B30" s="2" t="s">
        <v>273</v>
      </c>
      <c r="C30" s="61">
        <f>'Prominent Tech IT'!J9</f>
        <v>0</v>
      </c>
    </row>
    <row r="31" spans="1:3" x14ac:dyDescent="0.25">
      <c r="A31" s="60">
        <v>30</v>
      </c>
      <c r="B31" s="2" t="s">
        <v>294</v>
      </c>
      <c r="C31" s="61">
        <f>'New Celebrity Convention Centre'!J9</f>
        <v>0</v>
      </c>
    </row>
    <row r="32" spans="1:3" x14ac:dyDescent="0.25">
      <c r="A32" s="60">
        <v>31</v>
      </c>
      <c r="B32" s="2" t="s">
        <v>316</v>
      </c>
      <c r="C32" s="61">
        <f>Goinnovior!J9</f>
        <v>0</v>
      </c>
    </row>
    <row r="33" spans="1:3" x14ac:dyDescent="0.25">
      <c r="A33" s="60">
        <v>32</v>
      </c>
      <c r="B33" s="2" t="s">
        <v>328</v>
      </c>
      <c r="C33" s="61">
        <f>'Tisha Decorator'!J17</f>
        <v>37300</v>
      </c>
    </row>
    <row r="34" spans="1:3" x14ac:dyDescent="0.25">
      <c r="A34" s="60">
        <v>33</v>
      </c>
      <c r="B34" s="2" t="s">
        <v>329</v>
      </c>
      <c r="C34" s="61">
        <f>'Active AV'!J13</f>
        <v>0</v>
      </c>
    </row>
    <row r="35" spans="1:3" x14ac:dyDescent="0.25">
      <c r="A35" s="60">
        <v>34</v>
      </c>
      <c r="B35" s="2" t="s">
        <v>345</v>
      </c>
      <c r="C35" s="61">
        <f>'S.R Handicraft'!J9</f>
        <v>0</v>
      </c>
    </row>
    <row r="36" spans="1:3" x14ac:dyDescent="0.25">
      <c r="A36" s="60">
        <v>35</v>
      </c>
      <c r="B36" s="2" t="s">
        <v>353</v>
      </c>
      <c r="C36" s="61">
        <f>'Brand In- Rony'!J9</f>
        <v>600</v>
      </c>
    </row>
    <row r="37" spans="1:3" x14ac:dyDescent="0.25">
      <c r="A37" s="60">
        <v>36</v>
      </c>
      <c r="B37" s="2" t="s">
        <v>362</v>
      </c>
      <c r="C37" s="61">
        <f>Xpertx!J9</f>
        <v>0</v>
      </c>
    </row>
    <row r="38" spans="1:3" x14ac:dyDescent="0.25">
      <c r="A38" s="60">
        <v>37</v>
      </c>
      <c r="B38" s="2" t="s">
        <v>367</v>
      </c>
      <c r="C38" s="61">
        <f>'Ornas Fashion'!J9</f>
        <v>0</v>
      </c>
    </row>
    <row r="39" spans="1:3" x14ac:dyDescent="0.25">
      <c r="A39" s="60">
        <v>38</v>
      </c>
      <c r="B39" s="2" t="s">
        <v>373</v>
      </c>
      <c r="C39" s="61">
        <f>Atopor!J9</f>
        <v>0</v>
      </c>
    </row>
    <row r="40" spans="1:3" x14ac:dyDescent="0.25">
      <c r="A40" s="60">
        <v>39</v>
      </c>
      <c r="B40" s="2" t="s">
        <v>382</v>
      </c>
      <c r="C40" s="61">
        <f>'Mahbub Vai'!J13</f>
        <v>27000</v>
      </c>
    </row>
    <row r="41" spans="1:3" x14ac:dyDescent="0.25">
      <c r="A41" s="60">
        <v>40</v>
      </c>
      <c r="B41" s="2" t="s">
        <v>383</v>
      </c>
      <c r="C41" s="61">
        <f>'Raad Translator'!J6</f>
        <v>0</v>
      </c>
    </row>
    <row r="42" spans="1:3" x14ac:dyDescent="0.25">
      <c r="A42" s="60">
        <v>41</v>
      </c>
      <c r="B42" s="2" t="s">
        <v>384</v>
      </c>
      <c r="C42" s="61"/>
    </row>
    <row r="43" spans="1:3" x14ac:dyDescent="0.25">
      <c r="A43" s="60">
        <v>42</v>
      </c>
      <c r="B43" s="2" t="s">
        <v>453</v>
      </c>
      <c r="C43" s="61">
        <f>'Eva Bag House'!J11</f>
        <v>0</v>
      </c>
    </row>
    <row r="44" spans="1:3" x14ac:dyDescent="0.25">
      <c r="A44" s="60">
        <v>43</v>
      </c>
      <c r="B44" s="2" t="s">
        <v>600</v>
      </c>
      <c r="C44" s="61">
        <v>9200</v>
      </c>
    </row>
    <row r="45" spans="1:3" x14ac:dyDescent="0.25">
      <c r="A45" s="60">
        <v>44</v>
      </c>
      <c r="B45" s="2" t="s">
        <v>605</v>
      </c>
      <c r="C45" s="61">
        <v>31000</v>
      </c>
    </row>
    <row r="46" spans="1:3" x14ac:dyDescent="0.25">
      <c r="A46" s="60"/>
      <c r="B46" s="2"/>
      <c r="C46" s="61"/>
    </row>
    <row r="47" spans="1:3" x14ac:dyDescent="0.25">
      <c r="A47" s="60"/>
      <c r="B47" s="2"/>
      <c r="C47" s="61"/>
    </row>
    <row r="48" spans="1:3" x14ac:dyDescent="0.25">
      <c r="A48" s="60"/>
      <c r="B48" s="2"/>
      <c r="C48" s="61"/>
    </row>
    <row r="49" spans="1:3" x14ac:dyDescent="0.25">
      <c r="A49" s="60">
        <v>45</v>
      </c>
      <c r="B49" s="2"/>
      <c r="C49" s="61"/>
    </row>
    <row r="50" spans="1:3" ht="16.5" thickBot="1" x14ac:dyDescent="0.3">
      <c r="A50" s="212" t="s">
        <v>21</v>
      </c>
      <c r="B50" s="212"/>
      <c r="C50" s="61">
        <f>SUM(C3:C49)</f>
        <v>904535.5</v>
      </c>
    </row>
    <row r="51" spans="1:3" ht="16.5" thickTop="1" x14ac:dyDescent="0.25"/>
  </sheetData>
  <mergeCells count="2">
    <mergeCell ref="A50:B50"/>
    <mergeCell ref="A1:C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6"/>
  <sheetViews>
    <sheetView workbookViewId="0">
      <selection activeCell="G12" sqref="G12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7" x14ac:dyDescent="0.25">
      <c r="A1" s="214" t="s">
        <v>36</v>
      </c>
      <c r="B1" s="214"/>
      <c r="C1" s="214"/>
      <c r="D1" s="214"/>
      <c r="E1" s="214"/>
    </row>
    <row r="2" spans="1:7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</row>
    <row r="3" spans="1:7" x14ac:dyDescent="0.25">
      <c r="A3" s="2" t="s">
        <v>36</v>
      </c>
      <c r="B3" s="2" t="s">
        <v>211</v>
      </c>
      <c r="C3" s="3">
        <v>44119</v>
      </c>
      <c r="D3" s="3"/>
      <c r="E3" s="4">
        <v>50000</v>
      </c>
      <c r="F3" s="5"/>
      <c r="G3" s="5"/>
    </row>
    <row r="4" spans="1:7" x14ac:dyDescent="0.25">
      <c r="A4" s="2" t="s">
        <v>36</v>
      </c>
      <c r="B4" s="2"/>
      <c r="C4" s="3"/>
      <c r="D4" s="3"/>
      <c r="E4" s="6"/>
      <c r="F4" s="5"/>
      <c r="G4" s="5"/>
    </row>
    <row r="5" spans="1:7" x14ac:dyDescent="0.25">
      <c r="A5" s="2" t="s">
        <v>36</v>
      </c>
      <c r="B5" s="2"/>
      <c r="C5" s="3"/>
      <c r="D5" s="3"/>
      <c r="E5" s="6"/>
      <c r="F5" s="5"/>
      <c r="G5" s="5"/>
    </row>
    <row r="6" spans="1:7" x14ac:dyDescent="0.25">
      <c r="A6" s="2"/>
      <c r="B6" s="2"/>
      <c r="C6" s="8"/>
      <c r="D6" s="2"/>
      <c r="E6" s="9"/>
      <c r="F6" s="5"/>
      <c r="G6" s="5"/>
    </row>
    <row r="7" spans="1:7" ht="16.5" thickBot="1" x14ac:dyDescent="0.3">
      <c r="E7" s="10">
        <f>+SUM(E3:E6)</f>
        <v>50000</v>
      </c>
    </row>
    <row r="8" spans="1:7" ht="16.5" thickTop="1" x14ac:dyDescent="0.25">
      <c r="A8" s="11"/>
      <c r="B8" s="11"/>
      <c r="C8" s="11"/>
    </row>
    <row r="9" spans="1:7" x14ac:dyDescent="0.25">
      <c r="A9" s="11"/>
      <c r="B9" s="11"/>
      <c r="C9" s="11"/>
      <c r="D9" s="1" t="s">
        <v>34</v>
      </c>
      <c r="E9" s="17">
        <f>E7-E8</f>
        <v>50000</v>
      </c>
    </row>
    <row r="10" spans="1:7" x14ac:dyDescent="0.25">
      <c r="A10" s="11"/>
      <c r="B10" s="11"/>
      <c r="C10" s="11"/>
    </row>
    <row r="11" spans="1:7" x14ac:dyDescent="0.25">
      <c r="A11" s="11"/>
      <c r="B11" s="11"/>
      <c r="C11" s="12"/>
    </row>
    <row r="12" spans="1:7" x14ac:dyDescent="0.25">
      <c r="A12" s="11"/>
      <c r="B12" s="11"/>
      <c r="C12" s="12"/>
    </row>
    <row r="13" spans="1:7" x14ac:dyDescent="0.25">
      <c r="A13" s="11"/>
      <c r="B13" s="11"/>
      <c r="C13" s="12"/>
    </row>
    <row r="14" spans="1:7" x14ac:dyDescent="0.25">
      <c r="A14" s="11"/>
      <c r="B14" s="11"/>
      <c r="C14" s="13"/>
    </row>
    <row r="15" spans="1:7" ht="16.5" thickBot="1" x14ac:dyDescent="0.3">
      <c r="A15" s="11"/>
      <c r="B15" s="11"/>
      <c r="C15" s="14"/>
    </row>
    <row r="16" spans="1:7" ht="16.5" thickTop="1" x14ac:dyDescent="0.25"/>
  </sheetData>
  <mergeCells count="1">
    <mergeCell ref="A1:E1"/>
  </mergeCells>
  <conditionalFormatting sqref="D2">
    <cfRule type="duplicateValues" dxfId="36" priority="1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K17"/>
  <sheetViews>
    <sheetView workbookViewId="0">
      <selection activeCell="K16" sqref="K16"/>
    </sheetView>
  </sheetViews>
  <sheetFormatPr defaultRowHeight="15.75" x14ac:dyDescent="0.25"/>
  <cols>
    <col min="1" max="1" width="21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9.140625" style="1"/>
    <col min="8" max="8" width="11.140625" style="1" customWidth="1"/>
    <col min="9" max="9" width="11.5703125" style="1" bestFit="1" customWidth="1"/>
    <col min="10" max="10" width="9.28515625" style="1" bestFit="1" customWidth="1"/>
    <col min="11" max="11" width="22" style="1" customWidth="1"/>
    <col min="12" max="250" width="9.140625" style="1"/>
    <col min="251" max="251" width="15.28515625" style="1" bestFit="1" customWidth="1"/>
    <col min="252" max="253" width="12.7109375" style="1" bestFit="1" customWidth="1"/>
    <col min="254" max="254" width="25.7109375" style="1" bestFit="1" customWidth="1"/>
    <col min="255" max="255" width="13.42578125" style="1" bestFit="1" customWidth="1"/>
    <col min="256" max="256" width="10.7109375" style="1" bestFit="1" customWidth="1"/>
    <col min="257" max="257" width="12.7109375" style="1" bestFit="1" customWidth="1"/>
    <col min="258" max="258" width="10.7109375" style="1" bestFit="1" customWidth="1"/>
    <col min="259" max="259" width="12.7109375" style="1" bestFit="1" customWidth="1"/>
    <col min="260" max="260" width="9.28515625" style="1" bestFit="1" customWidth="1"/>
    <col min="261" max="261" width="12.7109375" style="1" bestFit="1" customWidth="1"/>
    <col min="262" max="262" width="10.42578125" style="1" bestFit="1" customWidth="1"/>
    <col min="263" max="263" width="13.5703125" style="1" bestFit="1" customWidth="1"/>
    <col min="264" max="506" width="9.140625" style="1"/>
    <col min="507" max="507" width="15.28515625" style="1" bestFit="1" customWidth="1"/>
    <col min="508" max="509" width="12.7109375" style="1" bestFit="1" customWidth="1"/>
    <col min="510" max="510" width="25.7109375" style="1" bestFit="1" customWidth="1"/>
    <col min="511" max="511" width="13.42578125" style="1" bestFit="1" customWidth="1"/>
    <col min="512" max="512" width="10.7109375" style="1" bestFit="1" customWidth="1"/>
    <col min="513" max="513" width="12.7109375" style="1" bestFit="1" customWidth="1"/>
    <col min="514" max="514" width="10.7109375" style="1" bestFit="1" customWidth="1"/>
    <col min="515" max="515" width="12.7109375" style="1" bestFit="1" customWidth="1"/>
    <col min="516" max="516" width="9.28515625" style="1" bestFit="1" customWidth="1"/>
    <col min="517" max="517" width="12.7109375" style="1" bestFit="1" customWidth="1"/>
    <col min="518" max="518" width="10.42578125" style="1" bestFit="1" customWidth="1"/>
    <col min="519" max="519" width="13.5703125" style="1" bestFit="1" customWidth="1"/>
    <col min="520" max="762" width="9.140625" style="1"/>
    <col min="763" max="763" width="15.28515625" style="1" bestFit="1" customWidth="1"/>
    <col min="764" max="765" width="12.7109375" style="1" bestFit="1" customWidth="1"/>
    <col min="766" max="766" width="25.7109375" style="1" bestFit="1" customWidth="1"/>
    <col min="767" max="767" width="13.42578125" style="1" bestFit="1" customWidth="1"/>
    <col min="768" max="768" width="10.7109375" style="1" bestFit="1" customWidth="1"/>
    <col min="769" max="769" width="12.7109375" style="1" bestFit="1" customWidth="1"/>
    <col min="770" max="770" width="10.7109375" style="1" bestFit="1" customWidth="1"/>
    <col min="771" max="771" width="12.7109375" style="1" bestFit="1" customWidth="1"/>
    <col min="772" max="772" width="9.28515625" style="1" bestFit="1" customWidth="1"/>
    <col min="773" max="773" width="12.7109375" style="1" bestFit="1" customWidth="1"/>
    <col min="774" max="774" width="10.42578125" style="1" bestFit="1" customWidth="1"/>
    <col min="775" max="775" width="13.5703125" style="1" bestFit="1" customWidth="1"/>
    <col min="776" max="1018" width="9.140625" style="1"/>
    <col min="1019" max="1019" width="15.28515625" style="1" bestFit="1" customWidth="1"/>
    <col min="1020" max="1021" width="12.7109375" style="1" bestFit="1" customWidth="1"/>
    <col min="1022" max="1022" width="25.7109375" style="1" bestFit="1" customWidth="1"/>
    <col min="1023" max="1023" width="13.42578125" style="1" bestFit="1" customWidth="1"/>
    <col min="1024" max="1024" width="10.7109375" style="1" bestFit="1" customWidth="1"/>
    <col min="1025" max="1025" width="12.7109375" style="1" bestFit="1" customWidth="1"/>
    <col min="1026" max="1026" width="10.7109375" style="1" bestFit="1" customWidth="1"/>
    <col min="1027" max="1027" width="12.7109375" style="1" bestFit="1" customWidth="1"/>
    <col min="1028" max="1028" width="9.28515625" style="1" bestFit="1" customWidth="1"/>
    <col min="1029" max="1029" width="12.7109375" style="1" bestFit="1" customWidth="1"/>
    <col min="1030" max="1030" width="10.42578125" style="1" bestFit="1" customWidth="1"/>
    <col min="1031" max="1031" width="13.5703125" style="1" bestFit="1" customWidth="1"/>
    <col min="1032" max="1274" width="9.140625" style="1"/>
    <col min="1275" max="1275" width="15.28515625" style="1" bestFit="1" customWidth="1"/>
    <col min="1276" max="1277" width="12.7109375" style="1" bestFit="1" customWidth="1"/>
    <col min="1278" max="1278" width="25.7109375" style="1" bestFit="1" customWidth="1"/>
    <col min="1279" max="1279" width="13.42578125" style="1" bestFit="1" customWidth="1"/>
    <col min="1280" max="1280" width="10.7109375" style="1" bestFit="1" customWidth="1"/>
    <col min="1281" max="1281" width="12.7109375" style="1" bestFit="1" customWidth="1"/>
    <col min="1282" max="1282" width="10.7109375" style="1" bestFit="1" customWidth="1"/>
    <col min="1283" max="1283" width="12.7109375" style="1" bestFit="1" customWidth="1"/>
    <col min="1284" max="1284" width="9.28515625" style="1" bestFit="1" customWidth="1"/>
    <col min="1285" max="1285" width="12.7109375" style="1" bestFit="1" customWidth="1"/>
    <col min="1286" max="1286" width="10.42578125" style="1" bestFit="1" customWidth="1"/>
    <col min="1287" max="1287" width="13.5703125" style="1" bestFit="1" customWidth="1"/>
    <col min="1288" max="1530" width="9.140625" style="1"/>
    <col min="1531" max="1531" width="15.28515625" style="1" bestFit="1" customWidth="1"/>
    <col min="1532" max="1533" width="12.7109375" style="1" bestFit="1" customWidth="1"/>
    <col min="1534" max="1534" width="25.7109375" style="1" bestFit="1" customWidth="1"/>
    <col min="1535" max="1535" width="13.42578125" style="1" bestFit="1" customWidth="1"/>
    <col min="1536" max="1536" width="10.7109375" style="1" bestFit="1" customWidth="1"/>
    <col min="1537" max="1537" width="12.7109375" style="1" bestFit="1" customWidth="1"/>
    <col min="1538" max="1538" width="10.7109375" style="1" bestFit="1" customWidth="1"/>
    <col min="1539" max="1539" width="12.7109375" style="1" bestFit="1" customWidth="1"/>
    <col min="1540" max="1540" width="9.28515625" style="1" bestFit="1" customWidth="1"/>
    <col min="1541" max="1541" width="12.7109375" style="1" bestFit="1" customWidth="1"/>
    <col min="1542" max="1542" width="10.42578125" style="1" bestFit="1" customWidth="1"/>
    <col min="1543" max="1543" width="13.5703125" style="1" bestFit="1" customWidth="1"/>
    <col min="1544" max="1786" width="9.140625" style="1"/>
    <col min="1787" max="1787" width="15.28515625" style="1" bestFit="1" customWidth="1"/>
    <col min="1788" max="1789" width="12.7109375" style="1" bestFit="1" customWidth="1"/>
    <col min="1790" max="1790" width="25.7109375" style="1" bestFit="1" customWidth="1"/>
    <col min="1791" max="1791" width="13.42578125" style="1" bestFit="1" customWidth="1"/>
    <col min="1792" max="1792" width="10.7109375" style="1" bestFit="1" customWidth="1"/>
    <col min="1793" max="1793" width="12.7109375" style="1" bestFit="1" customWidth="1"/>
    <col min="1794" max="1794" width="10.7109375" style="1" bestFit="1" customWidth="1"/>
    <col min="1795" max="1795" width="12.7109375" style="1" bestFit="1" customWidth="1"/>
    <col min="1796" max="1796" width="9.28515625" style="1" bestFit="1" customWidth="1"/>
    <col min="1797" max="1797" width="12.7109375" style="1" bestFit="1" customWidth="1"/>
    <col min="1798" max="1798" width="10.42578125" style="1" bestFit="1" customWidth="1"/>
    <col min="1799" max="1799" width="13.5703125" style="1" bestFit="1" customWidth="1"/>
    <col min="1800" max="2042" width="9.140625" style="1"/>
    <col min="2043" max="2043" width="15.28515625" style="1" bestFit="1" customWidth="1"/>
    <col min="2044" max="2045" width="12.7109375" style="1" bestFit="1" customWidth="1"/>
    <col min="2046" max="2046" width="25.7109375" style="1" bestFit="1" customWidth="1"/>
    <col min="2047" max="2047" width="13.42578125" style="1" bestFit="1" customWidth="1"/>
    <col min="2048" max="2048" width="10.7109375" style="1" bestFit="1" customWidth="1"/>
    <col min="2049" max="2049" width="12.7109375" style="1" bestFit="1" customWidth="1"/>
    <col min="2050" max="2050" width="10.7109375" style="1" bestFit="1" customWidth="1"/>
    <col min="2051" max="2051" width="12.7109375" style="1" bestFit="1" customWidth="1"/>
    <col min="2052" max="2052" width="9.28515625" style="1" bestFit="1" customWidth="1"/>
    <col min="2053" max="2053" width="12.7109375" style="1" bestFit="1" customWidth="1"/>
    <col min="2054" max="2054" width="10.42578125" style="1" bestFit="1" customWidth="1"/>
    <col min="2055" max="2055" width="13.5703125" style="1" bestFit="1" customWidth="1"/>
    <col min="2056" max="2298" width="9.140625" style="1"/>
    <col min="2299" max="2299" width="15.28515625" style="1" bestFit="1" customWidth="1"/>
    <col min="2300" max="2301" width="12.7109375" style="1" bestFit="1" customWidth="1"/>
    <col min="2302" max="2302" width="25.7109375" style="1" bestFit="1" customWidth="1"/>
    <col min="2303" max="2303" width="13.42578125" style="1" bestFit="1" customWidth="1"/>
    <col min="2304" max="2304" width="10.7109375" style="1" bestFit="1" customWidth="1"/>
    <col min="2305" max="2305" width="12.7109375" style="1" bestFit="1" customWidth="1"/>
    <col min="2306" max="2306" width="10.7109375" style="1" bestFit="1" customWidth="1"/>
    <col min="2307" max="2307" width="12.7109375" style="1" bestFit="1" customWidth="1"/>
    <col min="2308" max="2308" width="9.28515625" style="1" bestFit="1" customWidth="1"/>
    <col min="2309" max="2309" width="12.7109375" style="1" bestFit="1" customWidth="1"/>
    <col min="2310" max="2310" width="10.42578125" style="1" bestFit="1" customWidth="1"/>
    <col min="2311" max="2311" width="13.5703125" style="1" bestFit="1" customWidth="1"/>
    <col min="2312" max="2554" width="9.140625" style="1"/>
    <col min="2555" max="2555" width="15.28515625" style="1" bestFit="1" customWidth="1"/>
    <col min="2556" max="2557" width="12.7109375" style="1" bestFit="1" customWidth="1"/>
    <col min="2558" max="2558" width="25.7109375" style="1" bestFit="1" customWidth="1"/>
    <col min="2559" max="2559" width="13.42578125" style="1" bestFit="1" customWidth="1"/>
    <col min="2560" max="2560" width="10.7109375" style="1" bestFit="1" customWidth="1"/>
    <col min="2561" max="2561" width="12.7109375" style="1" bestFit="1" customWidth="1"/>
    <col min="2562" max="2562" width="10.7109375" style="1" bestFit="1" customWidth="1"/>
    <col min="2563" max="2563" width="12.7109375" style="1" bestFit="1" customWidth="1"/>
    <col min="2564" max="2564" width="9.28515625" style="1" bestFit="1" customWidth="1"/>
    <col min="2565" max="2565" width="12.7109375" style="1" bestFit="1" customWidth="1"/>
    <col min="2566" max="2566" width="10.42578125" style="1" bestFit="1" customWidth="1"/>
    <col min="2567" max="2567" width="13.5703125" style="1" bestFit="1" customWidth="1"/>
    <col min="2568" max="2810" width="9.140625" style="1"/>
    <col min="2811" max="2811" width="15.28515625" style="1" bestFit="1" customWidth="1"/>
    <col min="2812" max="2813" width="12.7109375" style="1" bestFit="1" customWidth="1"/>
    <col min="2814" max="2814" width="25.7109375" style="1" bestFit="1" customWidth="1"/>
    <col min="2815" max="2815" width="13.42578125" style="1" bestFit="1" customWidth="1"/>
    <col min="2816" max="2816" width="10.7109375" style="1" bestFit="1" customWidth="1"/>
    <col min="2817" max="2817" width="12.7109375" style="1" bestFit="1" customWidth="1"/>
    <col min="2818" max="2818" width="10.7109375" style="1" bestFit="1" customWidth="1"/>
    <col min="2819" max="2819" width="12.7109375" style="1" bestFit="1" customWidth="1"/>
    <col min="2820" max="2820" width="9.28515625" style="1" bestFit="1" customWidth="1"/>
    <col min="2821" max="2821" width="12.7109375" style="1" bestFit="1" customWidth="1"/>
    <col min="2822" max="2822" width="10.42578125" style="1" bestFit="1" customWidth="1"/>
    <col min="2823" max="2823" width="13.5703125" style="1" bestFit="1" customWidth="1"/>
    <col min="2824" max="3066" width="9.140625" style="1"/>
    <col min="3067" max="3067" width="15.28515625" style="1" bestFit="1" customWidth="1"/>
    <col min="3068" max="3069" width="12.7109375" style="1" bestFit="1" customWidth="1"/>
    <col min="3070" max="3070" width="25.7109375" style="1" bestFit="1" customWidth="1"/>
    <col min="3071" max="3071" width="13.42578125" style="1" bestFit="1" customWidth="1"/>
    <col min="3072" max="3072" width="10.7109375" style="1" bestFit="1" customWidth="1"/>
    <col min="3073" max="3073" width="12.7109375" style="1" bestFit="1" customWidth="1"/>
    <col min="3074" max="3074" width="10.7109375" style="1" bestFit="1" customWidth="1"/>
    <col min="3075" max="3075" width="12.7109375" style="1" bestFit="1" customWidth="1"/>
    <col min="3076" max="3076" width="9.28515625" style="1" bestFit="1" customWidth="1"/>
    <col min="3077" max="3077" width="12.7109375" style="1" bestFit="1" customWidth="1"/>
    <col min="3078" max="3078" width="10.42578125" style="1" bestFit="1" customWidth="1"/>
    <col min="3079" max="3079" width="13.5703125" style="1" bestFit="1" customWidth="1"/>
    <col min="3080" max="3322" width="9.140625" style="1"/>
    <col min="3323" max="3323" width="15.28515625" style="1" bestFit="1" customWidth="1"/>
    <col min="3324" max="3325" width="12.7109375" style="1" bestFit="1" customWidth="1"/>
    <col min="3326" max="3326" width="25.7109375" style="1" bestFit="1" customWidth="1"/>
    <col min="3327" max="3327" width="13.42578125" style="1" bestFit="1" customWidth="1"/>
    <col min="3328" max="3328" width="10.7109375" style="1" bestFit="1" customWidth="1"/>
    <col min="3329" max="3329" width="12.7109375" style="1" bestFit="1" customWidth="1"/>
    <col min="3330" max="3330" width="10.7109375" style="1" bestFit="1" customWidth="1"/>
    <col min="3331" max="3331" width="12.7109375" style="1" bestFit="1" customWidth="1"/>
    <col min="3332" max="3332" width="9.28515625" style="1" bestFit="1" customWidth="1"/>
    <col min="3333" max="3333" width="12.7109375" style="1" bestFit="1" customWidth="1"/>
    <col min="3334" max="3334" width="10.42578125" style="1" bestFit="1" customWidth="1"/>
    <col min="3335" max="3335" width="13.5703125" style="1" bestFit="1" customWidth="1"/>
    <col min="3336" max="3578" width="9.140625" style="1"/>
    <col min="3579" max="3579" width="15.28515625" style="1" bestFit="1" customWidth="1"/>
    <col min="3580" max="3581" width="12.7109375" style="1" bestFit="1" customWidth="1"/>
    <col min="3582" max="3582" width="25.7109375" style="1" bestFit="1" customWidth="1"/>
    <col min="3583" max="3583" width="13.42578125" style="1" bestFit="1" customWidth="1"/>
    <col min="3584" max="3584" width="10.7109375" style="1" bestFit="1" customWidth="1"/>
    <col min="3585" max="3585" width="12.7109375" style="1" bestFit="1" customWidth="1"/>
    <col min="3586" max="3586" width="10.7109375" style="1" bestFit="1" customWidth="1"/>
    <col min="3587" max="3587" width="12.7109375" style="1" bestFit="1" customWidth="1"/>
    <col min="3588" max="3588" width="9.28515625" style="1" bestFit="1" customWidth="1"/>
    <col min="3589" max="3589" width="12.7109375" style="1" bestFit="1" customWidth="1"/>
    <col min="3590" max="3590" width="10.42578125" style="1" bestFit="1" customWidth="1"/>
    <col min="3591" max="3591" width="13.5703125" style="1" bestFit="1" customWidth="1"/>
    <col min="3592" max="3834" width="9.140625" style="1"/>
    <col min="3835" max="3835" width="15.28515625" style="1" bestFit="1" customWidth="1"/>
    <col min="3836" max="3837" width="12.7109375" style="1" bestFit="1" customWidth="1"/>
    <col min="3838" max="3838" width="25.7109375" style="1" bestFit="1" customWidth="1"/>
    <col min="3839" max="3839" width="13.42578125" style="1" bestFit="1" customWidth="1"/>
    <col min="3840" max="3840" width="10.7109375" style="1" bestFit="1" customWidth="1"/>
    <col min="3841" max="3841" width="12.7109375" style="1" bestFit="1" customWidth="1"/>
    <col min="3842" max="3842" width="10.7109375" style="1" bestFit="1" customWidth="1"/>
    <col min="3843" max="3843" width="12.7109375" style="1" bestFit="1" customWidth="1"/>
    <col min="3844" max="3844" width="9.28515625" style="1" bestFit="1" customWidth="1"/>
    <col min="3845" max="3845" width="12.7109375" style="1" bestFit="1" customWidth="1"/>
    <col min="3846" max="3846" width="10.42578125" style="1" bestFit="1" customWidth="1"/>
    <col min="3847" max="3847" width="13.5703125" style="1" bestFit="1" customWidth="1"/>
    <col min="3848" max="4090" width="9.140625" style="1"/>
    <col min="4091" max="4091" width="15.28515625" style="1" bestFit="1" customWidth="1"/>
    <col min="4092" max="4093" width="12.7109375" style="1" bestFit="1" customWidth="1"/>
    <col min="4094" max="4094" width="25.7109375" style="1" bestFit="1" customWidth="1"/>
    <col min="4095" max="4095" width="13.42578125" style="1" bestFit="1" customWidth="1"/>
    <col min="4096" max="4096" width="10.7109375" style="1" bestFit="1" customWidth="1"/>
    <col min="4097" max="4097" width="12.7109375" style="1" bestFit="1" customWidth="1"/>
    <col min="4098" max="4098" width="10.7109375" style="1" bestFit="1" customWidth="1"/>
    <col min="4099" max="4099" width="12.7109375" style="1" bestFit="1" customWidth="1"/>
    <col min="4100" max="4100" width="9.28515625" style="1" bestFit="1" customWidth="1"/>
    <col min="4101" max="4101" width="12.7109375" style="1" bestFit="1" customWidth="1"/>
    <col min="4102" max="4102" width="10.42578125" style="1" bestFit="1" customWidth="1"/>
    <col min="4103" max="4103" width="13.5703125" style="1" bestFit="1" customWidth="1"/>
    <col min="4104" max="4346" width="9.140625" style="1"/>
    <col min="4347" max="4347" width="15.28515625" style="1" bestFit="1" customWidth="1"/>
    <col min="4348" max="4349" width="12.7109375" style="1" bestFit="1" customWidth="1"/>
    <col min="4350" max="4350" width="25.7109375" style="1" bestFit="1" customWidth="1"/>
    <col min="4351" max="4351" width="13.42578125" style="1" bestFit="1" customWidth="1"/>
    <col min="4352" max="4352" width="10.7109375" style="1" bestFit="1" customWidth="1"/>
    <col min="4353" max="4353" width="12.7109375" style="1" bestFit="1" customWidth="1"/>
    <col min="4354" max="4354" width="10.7109375" style="1" bestFit="1" customWidth="1"/>
    <col min="4355" max="4355" width="12.7109375" style="1" bestFit="1" customWidth="1"/>
    <col min="4356" max="4356" width="9.28515625" style="1" bestFit="1" customWidth="1"/>
    <col min="4357" max="4357" width="12.7109375" style="1" bestFit="1" customWidth="1"/>
    <col min="4358" max="4358" width="10.42578125" style="1" bestFit="1" customWidth="1"/>
    <col min="4359" max="4359" width="13.5703125" style="1" bestFit="1" customWidth="1"/>
    <col min="4360" max="4602" width="9.140625" style="1"/>
    <col min="4603" max="4603" width="15.28515625" style="1" bestFit="1" customWidth="1"/>
    <col min="4604" max="4605" width="12.7109375" style="1" bestFit="1" customWidth="1"/>
    <col min="4606" max="4606" width="25.7109375" style="1" bestFit="1" customWidth="1"/>
    <col min="4607" max="4607" width="13.42578125" style="1" bestFit="1" customWidth="1"/>
    <col min="4608" max="4608" width="10.7109375" style="1" bestFit="1" customWidth="1"/>
    <col min="4609" max="4609" width="12.7109375" style="1" bestFit="1" customWidth="1"/>
    <col min="4610" max="4610" width="10.7109375" style="1" bestFit="1" customWidth="1"/>
    <col min="4611" max="4611" width="12.7109375" style="1" bestFit="1" customWidth="1"/>
    <col min="4612" max="4612" width="9.28515625" style="1" bestFit="1" customWidth="1"/>
    <col min="4613" max="4613" width="12.7109375" style="1" bestFit="1" customWidth="1"/>
    <col min="4614" max="4614" width="10.42578125" style="1" bestFit="1" customWidth="1"/>
    <col min="4615" max="4615" width="13.5703125" style="1" bestFit="1" customWidth="1"/>
    <col min="4616" max="4858" width="9.140625" style="1"/>
    <col min="4859" max="4859" width="15.28515625" style="1" bestFit="1" customWidth="1"/>
    <col min="4860" max="4861" width="12.7109375" style="1" bestFit="1" customWidth="1"/>
    <col min="4862" max="4862" width="25.7109375" style="1" bestFit="1" customWidth="1"/>
    <col min="4863" max="4863" width="13.42578125" style="1" bestFit="1" customWidth="1"/>
    <col min="4864" max="4864" width="10.7109375" style="1" bestFit="1" customWidth="1"/>
    <col min="4865" max="4865" width="12.7109375" style="1" bestFit="1" customWidth="1"/>
    <col min="4866" max="4866" width="10.7109375" style="1" bestFit="1" customWidth="1"/>
    <col min="4867" max="4867" width="12.7109375" style="1" bestFit="1" customWidth="1"/>
    <col min="4868" max="4868" width="9.28515625" style="1" bestFit="1" customWidth="1"/>
    <col min="4869" max="4869" width="12.7109375" style="1" bestFit="1" customWidth="1"/>
    <col min="4870" max="4870" width="10.42578125" style="1" bestFit="1" customWidth="1"/>
    <col min="4871" max="4871" width="13.5703125" style="1" bestFit="1" customWidth="1"/>
    <col min="4872" max="5114" width="9.140625" style="1"/>
    <col min="5115" max="5115" width="15.28515625" style="1" bestFit="1" customWidth="1"/>
    <col min="5116" max="5117" width="12.7109375" style="1" bestFit="1" customWidth="1"/>
    <col min="5118" max="5118" width="25.7109375" style="1" bestFit="1" customWidth="1"/>
    <col min="5119" max="5119" width="13.42578125" style="1" bestFit="1" customWidth="1"/>
    <col min="5120" max="5120" width="10.7109375" style="1" bestFit="1" customWidth="1"/>
    <col min="5121" max="5121" width="12.7109375" style="1" bestFit="1" customWidth="1"/>
    <col min="5122" max="5122" width="10.7109375" style="1" bestFit="1" customWidth="1"/>
    <col min="5123" max="5123" width="12.7109375" style="1" bestFit="1" customWidth="1"/>
    <col min="5124" max="5124" width="9.28515625" style="1" bestFit="1" customWidth="1"/>
    <col min="5125" max="5125" width="12.7109375" style="1" bestFit="1" customWidth="1"/>
    <col min="5126" max="5126" width="10.42578125" style="1" bestFit="1" customWidth="1"/>
    <col min="5127" max="5127" width="13.5703125" style="1" bestFit="1" customWidth="1"/>
    <col min="5128" max="5370" width="9.140625" style="1"/>
    <col min="5371" max="5371" width="15.28515625" style="1" bestFit="1" customWidth="1"/>
    <col min="5372" max="5373" width="12.7109375" style="1" bestFit="1" customWidth="1"/>
    <col min="5374" max="5374" width="25.7109375" style="1" bestFit="1" customWidth="1"/>
    <col min="5375" max="5375" width="13.42578125" style="1" bestFit="1" customWidth="1"/>
    <col min="5376" max="5376" width="10.7109375" style="1" bestFit="1" customWidth="1"/>
    <col min="5377" max="5377" width="12.7109375" style="1" bestFit="1" customWidth="1"/>
    <col min="5378" max="5378" width="10.7109375" style="1" bestFit="1" customWidth="1"/>
    <col min="5379" max="5379" width="12.7109375" style="1" bestFit="1" customWidth="1"/>
    <col min="5380" max="5380" width="9.28515625" style="1" bestFit="1" customWidth="1"/>
    <col min="5381" max="5381" width="12.7109375" style="1" bestFit="1" customWidth="1"/>
    <col min="5382" max="5382" width="10.42578125" style="1" bestFit="1" customWidth="1"/>
    <col min="5383" max="5383" width="13.5703125" style="1" bestFit="1" customWidth="1"/>
    <col min="5384" max="5626" width="9.140625" style="1"/>
    <col min="5627" max="5627" width="15.28515625" style="1" bestFit="1" customWidth="1"/>
    <col min="5628" max="5629" width="12.7109375" style="1" bestFit="1" customWidth="1"/>
    <col min="5630" max="5630" width="25.7109375" style="1" bestFit="1" customWidth="1"/>
    <col min="5631" max="5631" width="13.42578125" style="1" bestFit="1" customWidth="1"/>
    <col min="5632" max="5632" width="10.7109375" style="1" bestFit="1" customWidth="1"/>
    <col min="5633" max="5633" width="12.7109375" style="1" bestFit="1" customWidth="1"/>
    <col min="5634" max="5634" width="10.7109375" style="1" bestFit="1" customWidth="1"/>
    <col min="5635" max="5635" width="12.7109375" style="1" bestFit="1" customWidth="1"/>
    <col min="5636" max="5636" width="9.28515625" style="1" bestFit="1" customWidth="1"/>
    <col min="5637" max="5637" width="12.7109375" style="1" bestFit="1" customWidth="1"/>
    <col min="5638" max="5638" width="10.42578125" style="1" bestFit="1" customWidth="1"/>
    <col min="5639" max="5639" width="13.5703125" style="1" bestFit="1" customWidth="1"/>
    <col min="5640" max="5882" width="9.140625" style="1"/>
    <col min="5883" max="5883" width="15.28515625" style="1" bestFit="1" customWidth="1"/>
    <col min="5884" max="5885" width="12.7109375" style="1" bestFit="1" customWidth="1"/>
    <col min="5886" max="5886" width="25.7109375" style="1" bestFit="1" customWidth="1"/>
    <col min="5887" max="5887" width="13.42578125" style="1" bestFit="1" customWidth="1"/>
    <col min="5888" max="5888" width="10.7109375" style="1" bestFit="1" customWidth="1"/>
    <col min="5889" max="5889" width="12.7109375" style="1" bestFit="1" customWidth="1"/>
    <col min="5890" max="5890" width="10.7109375" style="1" bestFit="1" customWidth="1"/>
    <col min="5891" max="5891" width="12.7109375" style="1" bestFit="1" customWidth="1"/>
    <col min="5892" max="5892" width="9.28515625" style="1" bestFit="1" customWidth="1"/>
    <col min="5893" max="5893" width="12.7109375" style="1" bestFit="1" customWidth="1"/>
    <col min="5894" max="5894" width="10.42578125" style="1" bestFit="1" customWidth="1"/>
    <col min="5895" max="5895" width="13.5703125" style="1" bestFit="1" customWidth="1"/>
    <col min="5896" max="6138" width="9.140625" style="1"/>
    <col min="6139" max="6139" width="15.28515625" style="1" bestFit="1" customWidth="1"/>
    <col min="6140" max="6141" width="12.7109375" style="1" bestFit="1" customWidth="1"/>
    <col min="6142" max="6142" width="25.7109375" style="1" bestFit="1" customWidth="1"/>
    <col min="6143" max="6143" width="13.42578125" style="1" bestFit="1" customWidth="1"/>
    <col min="6144" max="6144" width="10.7109375" style="1" bestFit="1" customWidth="1"/>
    <col min="6145" max="6145" width="12.7109375" style="1" bestFit="1" customWidth="1"/>
    <col min="6146" max="6146" width="10.7109375" style="1" bestFit="1" customWidth="1"/>
    <col min="6147" max="6147" width="12.7109375" style="1" bestFit="1" customWidth="1"/>
    <col min="6148" max="6148" width="9.28515625" style="1" bestFit="1" customWidth="1"/>
    <col min="6149" max="6149" width="12.7109375" style="1" bestFit="1" customWidth="1"/>
    <col min="6150" max="6150" width="10.42578125" style="1" bestFit="1" customWidth="1"/>
    <col min="6151" max="6151" width="13.5703125" style="1" bestFit="1" customWidth="1"/>
    <col min="6152" max="6394" width="9.140625" style="1"/>
    <col min="6395" max="6395" width="15.28515625" style="1" bestFit="1" customWidth="1"/>
    <col min="6396" max="6397" width="12.7109375" style="1" bestFit="1" customWidth="1"/>
    <col min="6398" max="6398" width="25.7109375" style="1" bestFit="1" customWidth="1"/>
    <col min="6399" max="6399" width="13.42578125" style="1" bestFit="1" customWidth="1"/>
    <col min="6400" max="6400" width="10.7109375" style="1" bestFit="1" customWidth="1"/>
    <col min="6401" max="6401" width="12.7109375" style="1" bestFit="1" customWidth="1"/>
    <col min="6402" max="6402" width="10.7109375" style="1" bestFit="1" customWidth="1"/>
    <col min="6403" max="6403" width="12.7109375" style="1" bestFit="1" customWidth="1"/>
    <col min="6404" max="6404" width="9.28515625" style="1" bestFit="1" customWidth="1"/>
    <col min="6405" max="6405" width="12.7109375" style="1" bestFit="1" customWidth="1"/>
    <col min="6406" max="6406" width="10.42578125" style="1" bestFit="1" customWidth="1"/>
    <col min="6407" max="6407" width="13.5703125" style="1" bestFit="1" customWidth="1"/>
    <col min="6408" max="6650" width="9.140625" style="1"/>
    <col min="6651" max="6651" width="15.28515625" style="1" bestFit="1" customWidth="1"/>
    <col min="6652" max="6653" width="12.7109375" style="1" bestFit="1" customWidth="1"/>
    <col min="6654" max="6654" width="25.7109375" style="1" bestFit="1" customWidth="1"/>
    <col min="6655" max="6655" width="13.42578125" style="1" bestFit="1" customWidth="1"/>
    <col min="6656" max="6656" width="10.7109375" style="1" bestFit="1" customWidth="1"/>
    <col min="6657" max="6657" width="12.7109375" style="1" bestFit="1" customWidth="1"/>
    <col min="6658" max="6658" width="10.7109375" style="1" bestFit="1" customWidth="1"/>
    <col min="6659" max="6659" width="12.7109375" style="1" bestFit="1" customWidth="1"/>
    <col min="6660" max="6660" width="9.28515625" style="1" bestFit="1" customWidth="1"/>
    <col min="6661" max="6661" width="12.7109375" style="1" bestFit="1" customWidth="1"/>
    <col min="6662" max="6662" width="10.42578125" style="1" bestFit="1" customWidth="1"/>
    <col min="6663" max="6663" width="13.5703125" style="1" bestFit="1" customWidth="1"/>
    <col min="6664" max="6906" width="9.140625" style="1"/>
    <col min="6907" max="6907" width="15.28515625" style="1" bestFit="1" customWidth="1"/>
    <col min="6908" max="6909" width="12.7109375" style="1" bestFit="1" customWidth="1"/>
    <col min="6910" max="6910" width="25.7109375" style="1" bestFit="1" customWidth="1"/>
    <col min="6911" max="6911" width="13.42578125" style="1" bestFit="1" customWidth="1"/>
    <col min="6912" max="6912" width="10.7109375" style="1" bestFit="1" customWidth="1"/>
    <col min="6913" max="6913" width="12.7109375" style="1" bestFit="1" customWidth="1"/>
    <col min="6914" max="6914" width="10.7109375" style="1" bestFit="1" customWidth="1"/>
    <col min="6915" max="6915" width="12.7109375" style="1" bestFit="1" customWidth="1"/>
    <col min="6916" max="6916" width="9.28515625" style="1" bestFit="1" customWidth="1"/>
    <col min="6917" max="6917" width="12.7109375" style="1" bestFit="1" customWidth="1"/>
    <col min="6918" max="6918" width="10.42578125" style="1" bestFit="1" customWidth="1"/>
    <col min="6919" max="6919" width="13.5703125" style="1" bestFit="1" customWidth="1"/>
    <col min="6920" max="7162" width="9.140625" style="1"/>
    <col min="7163" max="7163" width="15.28515625" style="1" bestFit="1" customWidth="1"/>
    <col min="7164" max="7165" width="12.7109375" style="1" bestFit="1" customWidth="1"/>
    <col min="7166" max="7166" width="25.7109375" style="1" bestFit="1" customWidth="1"/>
    <col min="7167" max="7167" width="13.42578125" style="1" bestFit="1" customWidth="1"/>
    <col min="7168" max="7168" width="10.7109375" style="1" bestFit="1" customWidth="1"/>
    <col min="7169" max="7169" width="12.7109375" style="1" bestFit="1" customWidth="1"/>
    <col min="7170" max="7170" width="10.7109375" style="1" bestFit="1" customWidth="1"/>
    <col min="7171" max="7171" width="12.7109375" style="1" bestFit="1" customWidth="1"/>
    <col min="7172" max="7172" width="9.28515625" style="1" bestFit="1" customWidth="1"/>
    <col min="7173" max="7173" width="12.7109375" style="1" bestFit="1" customWidth="1"/>
    <col min="7174" max="7174" width="10.42578125" style="1" bestFit="1" customWidth="1"/>
    <col min="7175" max="7175" width="13.5703125" style="1" bestFit="1" customWidth="1"/>
    <col min="7176" max="7418" width="9.140625" style="1"/>
    <col min="7419" max="7419" width="15.28515625" style="1" bestFit="1" customWidth="1"/>
    <col min="7420" max="7421" width="12.7109375" style="1" bestFit="1" customWidth="1"/>
    <col min="7422" max="7422" width="25.7109375" style="1" bestFit="1" customWidth="1"/>
    <col min="7423" max="7423" width="13.42578125" style="1" bestFit="1" customWidth="1"/>
    <col min="7424" max="7424" width="10.7109375" style="1" bestFit="1" customWidth="1"/>
    <col min="7425" max="7425" width="12.7109375" style="1" bestFit="1" customWidth="1"/>
    <col min="7426" max="7426" width="10.7109375" style="1" bestFit="1" customWidth="1"/>
    <col min="7427" max="7427" width="12.7109375" style="1" bestFit="1" customWidth="1"/>
    <col min="7428" max="7428" width="9.28515625" style="1" bestFit="1" customWidth="1"/>
    <col min="7429" max="7429" width="12.7109375" style="1" bestFit="1" customWidth="1"/>
    <col min="7430" max="7430" width="10.42578125" style="1" bestFit="1" customWidth="1"/>
    <col min="7431" max="7431" width="13.5703125" style="1" bestFit="1" customWidth="1"/>
    <col min="7432" max="7674" width="9.140625" style="1"/>
    <col min="7675" max="7675" width="15.28515625" style="1" bestFit="1" customWidth="1"/>
    <col min="7676" max="7677" width="12.7109375" style="1" bestFit="1" customWidth="1"/>
    <col min="7678" max="7678" width="25.7109375" style="1" bestFit="1" customWidth="1"/>
    <col min="7679" max="7679" width="13.42578125" style="1" bestFit="1" customWidth="1"/>
    <col min="7680" max="7680" width="10.7109375" style="1" bestFit="1" customWidth="1"/>
    <col min="7681" max="7681" width="12.7109375" style="1" bestFit="1" customWidth="1"/>
    <col min="7682" max="7682" width="10.7109375" style="1" bestFit="1" customWidth="1"/>
    <col min="7683" max="7683" width="12.7109375" style="1" bestFit="1" customWidth="1"/>
    <col min="7684" max="7684" width="9.28515625" style="1" bestFit="1" customWidth="1"/>
    <col min="7685" max="7685" width="12.7109375" style="1" bestFit="1" customWidth="1"/>
    <col min="7686" max="7686" width="10.42578125" style="1" bestFit="1" customWidth="1"/>
    <col min="7687" max="7687" width="13.5703125" style="1" bestFit="1" customWidth="1"/>
    <col min="7688" max="7930" width="9.140625" style="1"/>
    <col min="7931" max="7931" width="15.28515625" style="1" bestFit="1" customWidth="1"/>
    <col min="7932" max="7933" width="12.7109375" style="1" bestFit="1" customWidth="1"/>
    <col min="7934" max="7934" width="25.7109375" style="1" bestFit="1" customWidth="1"/>
    <col min="7935" max="7935" width="13.42578125" style="1" bestFit="1" customWidth="1"/>
    <col min="7936" max="7936" width="10.7109375" style="1" bestFit="1" customWidth="1"/>
    <col min="7937" max="7937" width="12.7109375" style="1" bestFit="1" customWidth="1"/>
    <col min="7938" max="7938" width="10.7109375" style="1" bestFit="1" customWidth="1"/>
    <col min="7939" max="7939" width="12.7109375" style="1" bestFit="1" customWidth="1"/>
    <col min="7940" max="7940" width="9.28515625" style="1" bestFit="1" customWidth="1"/>
    <col min="7941" max="7941" width="12.7109375" style="1" bestFit="1" customWidth="1"/>
    <col min="7942" max="7942" width="10.42578125" style="1" bestFit="1" customWidth="1"/>
    <col min="7943" max="7943" width="13.5703125" style="1" bestFit="1" customWidth="1"/>
    <col min="7944" max="8186" width="9.140625" style="1"/>
    <col min="8187" max="8187" width="15.28515625" style="1" bestFit="1" customWidth="1"/>
    <col min="8188" max="8189" width="12.7109375" style="1" bestFit="1" customWidth="1"/>
    <col min="8190" max="8190" width="25.7109375" style="1" bestFit="1" customWidth="1"/>
    <col min="8191" max="8191" width="13.42578125" style="1" bestFit="1" customWidth="1"/>
    <col min="8192" max="8192" width="10.7109375" style="1" bestFit="1" customWidth="1"/>
    <col min="8193" max="8193" width="12.7109375" style="1" bestFit="1" customWidth="1"/>
    <col min="8194" max="8194" width="10.7109375" style="1" bestFit="1" customWidth="1"/>
    <col min="8195" max="8195" width="12.7109375" style="1" bestFit="1" customWidth="1"/>
    <col min="8196" max="8196" width="9.28515625" style="1" bestFit="1" customWidth="1"/>
    <col min="8197" max="8197" width="12.7109375" style="1" bestFit="1" customWidth="1"/>
    <col min="8198" max="8198" width="10.42578125" style="1" bestFit="1" customWidth="1"/>
    <col min="8199" max="8199" width="13.5703125" style="1" bestFit="1" customWidth="1"/>
    <col min="8200" max="8442" width="9.140625" style="1"/>
    <col min="8443" max="8443" width="15.28515625" style="1" bestFit="1" customWidth="1"/>
    <col min="8444" max="8445" width="12.7109375" style="1" bestFit="1" customWidth="1"/>
    <col min="8446" max="8446" width="25.7109375" style="1" bestFit="1" customWidth="1"/>
    <col min="8447" max="8447" width="13.42578125" style="1" bestFit="1" customWidth="1"/>
    <col min="8448" max="8448" width="10.7109375" style="1" bestFit="1" customWidth="1"/>
    <col min="8449" max="8449" width="12.7109375" style="1" bestFit="1" customWidth="1"/>
    <col min="8450" max="8450" width="10.7109375" style="1" bestFit="1" customWidth="1"/>
    <col min="8451" max="8451" width="12.7109375" style="1" bestFit="1" customWidth="1"/>
    <col min="8452" max="8452" width="9.28515625" style="1" bestFit="1" customWidth="1"/>
    <col min="8453" max="8453" width="12.7109375" style="1" bestFit="1" customWidth="1"/>
    <col min="8454" max="8454" width="10.42578125" style="1" bestFit="1" customWidth="1"/>
    <col min="8455" max="8455" width="13.5703125" style="1" bestFit="1" customWidth="1"/>
    <col min="8456" max="8698" width="9.140625" style="1"/>
    <col min="8699" max="8699" width="15.28515625" style="1" bestFit="1" customWidth="1"/>
    <col min="8700" max="8701" width="12.7109375" style="1" bestFit="1" customWidth="1"/>
    <col min="8702" max="8702" width="25.7109375" style="1" bestFit="1" customWidth="1"/>
    <col min="8703" max="8703" width="13.42578125" style="1" bestFit="1" customWidth="1"/>
    <col min="8704" max="8704" width="10.7109375" style="1" bestFit="1" customWidth="1"/>
    <col min="8705" max="8705" width="12.7109375" style="1" bestFit="1" customWidth="1"/>
    <col min="8706" max="8706" width="10.7109375" style="1" bestFit="1" customWidth="1"/>
    <col min="8707" max="8707" width="12.7109375" style="1" bestFit="1" customWidth="1"/>
    <col min="8708" max="8708" width="9.28515625" style="1" bestFit="1" customWidth="1"/>
    <col min="8709" max="8709" width="12.7109375" style="1" bestFit="1" customWidth="1"/>
    <col min="8710" max="8710" width="10.42578125" style="1" bestFit="1" customWidth="1"/>
    <col min="8711" max="8711" width="13.5703125" style="1" bestFit="1" customWidth="1"/>
    <col min="8712" max="8954" width="9.140625" style="1"/>
    <col min="8955" max="8955" width="15.28515625" style="1" bestFit="1" customWidth="1"/>
    <col min="8956" max="8957" width="12.7109375" style="1" bestFit="1" customWidth="1"/>
    <col min="8958" max="8958" width="25.7109375" style="1" bestFit="1" customWidth="1"/>
    <col min="8959" max="8959" width="13.42578125" style="1" bestFit="1" customWidth="1"/>
    <col min="8960" max="8960" width="10.7109375" style="1" bestFit="1" customWidth="1"/>
    <col min="8961" max="8961" width="12.7109375" style="1" bestFit="1" customWidth="1"/>
    <col min="8962" max="8962" width="10.7109375" style="1" bestFit="1" customWidth="1"/>
    <col min="8963" max="8963" width="12.7109375" style="1" bestFit="1" customWidth="1"/>
    <col min="8964" max="8964" width="9.28515625" style="1" bestFit="1" customWidth="1"/>
    <col min="8965" max="8965" width="12.7109375" style="1" bestFit="1" customWidth="1"/>
    <col min="8966" max="8966" width="10.42578125" style="1" bestFit="1" customWidth="1"/>
    <col min="8967" max="8967" width="13.5703125" style="1" bestFit="1" customWidth="1"/>
    <col min="8968" max="9210" width="9.140625" style="1"/>
    <col min="9211" max="9211" width="15.28515625" style="1" bestFit="1" customWidth="1"/>
    <col min="9212" max="9213" width="12.7109375" style="1" bestFit="1" customWidth="1"/>
    <col min="9214" max="9214" width="25.7109375" style="1" bestFit="1" customWidth="1"/>
    <col min="9215" max="9215" width="13.42578125" style="1" bestFit="1" customWidth="1"/>
    <col min="9216" max="9216" width="10.7109375" style="1" bestFit="1" customWidth="1"/>
    <col min="9217" max="9217" width="12.7109375" style="1" bestFit="1" customWidth="1"/>
    <col min="9218" max="9218" width="10.7109375" style="1" bestFit="1" customWidth="1"/>
    <col min="9219" max="9219" width="12.7109375" style="1" bestFit="1" customWidth="1"/>
    <col min="9220" max="9220" width="9.28515625" style="1" bestFit="1" customWidth="1"/>
    <col min="9221" max="9221" width="12.7109375" style="1" bestFit="1" customWidth="1"/>
    <col min="9222" max="9222" width="10.42578125" style="1" bestFit="1" customWidth="1"/>
    <col min="9223" max="9223" width="13.5703125" style="1" bestFit="1" customWidth="1"/>
    <col min="9224" max="9466" width="9.140625" style="1"/>
    <col min="9467" max="9467" width="15.28515625" style="1" bestFit="1" customWidth="1"/>
    <col min="9468" max="9469" width="12.7109375" style="1" bestFit="1" customWidth="1"/>
    <col min="9470" max="9470" width="25.7109375" style="1" bestFit="1" customWidth="1"/>
    <col min="9471" max="9471" width="13.42578125" style="1" bestFit="1" customWidth="1"/>
    <col min="9472" max="9472" width="10.7109375" style="1" bestFit="1" customWidth="1"/>
    <col min="9473" max="9473" width="12.7109375" style="1" bestFit="1" customWidth="1"/>
    <col min="9474" max="9474" width="10.7109375" style="1" bestFit="1" customWidth="1"/>
    <col min="9475" max="9475" width="12.7109375" style="1" bestFit="1" customWidth="1"/>
    <col min="9476" max="9476" width="9.28515625" style="1" bestFit="1" customWidth="1"/>
    <col min="9477" max="9477" width="12.7109375" style="1" bestFit="1" customWidth="1"/>
    <col min="9478" max="9478" width="10.42578125" style="1" bestFit="1" customWidth="1"/>
    <col min="9479" max="9479" width="13.5703125" style="1" bestFit="1" customWidth="1"/>
    <col min="9480" max="9722" width="9.140625" style="1"/>
    <col min="9723" max="9723" width="15.28515625" style="1" bestFit="1" customWidth="1"/>
    <col min="9724" max="9725" width="12.7109375" style="1" bestFit="1" customWidth="1"/>
    <col min="9726" max="9726" width="25.7109375" style="1" bestFit="1" customWidth="1"/>
    <col min="9727" max="9727" width="13.42578125" style="1" bestFit="1" customWidth="1"/>
    <col min="9728" max="9728" width="10.7109375" style="1" bestFit="1" customWidth="1"/>
    <col min="9729" max="9729" width="12.7109375" style="1" bestFit="1" customWidth="1"/>
    <col min="9730" max="9730" width="10.7109375" style="1" bestFit="1" customWidth="1"/>
    <col min="9731" max="9731" width="12.7109375" style="1" bestFit="1" customWidth="1"/>
    <col min="9732" max="9732" width="9.28515625" style="1" bestFit="1" customWidth="1"/>
    <col min="9733" max="9733" width="12.7109375" style="1" bestFit="1" customWidth="1"/>
    <col min="9734" max="9734" width="10.42578125" style="1" bestFit="1" customWidth="1"/>
    <col min="9735" max="9735" width="13.5703125" style="1" bestFit="1" customWidth="1"/>
    <col min="9736" max="9978" width="9.140625" style="1"/>
    <col min="9979" max="9979" width="15.28515625" style="1" bestFit="1" customWidth="1"/>
    <col min="9980" max="9981" width="12.7109375" style="1" bestFit="1" customWidth="1"/>
    <col min="9982" max="9982" width="25.7109375" style="1" bestFit="1" customWidth="1"/>
    <col min="9983" max="9983" width="13.42578125" style="1" bestFit="1" customWidth="1"/>
    <col min="9984" max="9984" width="10.7109375" style="1" bestFit="1" customWidth="1"/>
    <col min="9985" max="9985" width="12.7109375" style="1" bestFit="1" customWidth="1"/>
    <col min="9986" max="9986" width="10.7109375" style="1" bestFit="1" customWidth="1"/>
    <col min="9987" max="9987" width="12.7109375" style="1" bestFit="1" customWidth="1"/>
    <col min="9988" max="9988" width="9.28515625" style="1" bestFit="1" customWidth="1"/>
    <col min="9989" max="9989" width="12.7109375" style="1" bestFit="1" customWidth="1"/>
    <col min="9990" max="9990" width="10.42578125" style="1" bestFit="1" customWidth="1"/>
    <col min="9991" max="9991" width="13.5703125" style="1" bestFit="1" customWidth="1"/>
    <col min="9992" max="10234" width="9.140625" style="1"/>
    <col min="10235" max="10235" width="15.28515625" style="1" bestFit="1" customWidth="1"/>
    <col min="10236" max="10237" width="12.7109375" style="1" bestFit="1" customWidth="1"/>
    <col min="10238" max="10238" width="25.7109375" style="1" bestFit="1" customWidth="1"/>
    <col min="10239" max="10239" width="13.42578125" style="1" bestFit="1" customWidth="1"/>
    <col min="10240" max="10240" width="10.7109375" style="1" bestFit="1" customWidth="1"/>
    <col min="10241" max="10241" width="12.7109375" style="1" bestFit="1" customWidth="1"/>
    <col min="10242" max="10242" width="10.7109375" style="1" bestFit="1" customWidth="1"/>
    <col min="10243" max="10243" width="12.7109375" style="1" bestFit="1" customWidth="1"/>
    <col min="10244" max="10244" width="9.28515625" style="1" bestFit="1" customWidth="1"/>
    <col min="10245" max="10245" width="12.7109375" style="1" bestFit="1" customWidth="1"/>
    <col min="10246" max="10246" width="10.42578125" style="1" bestFit="1" customWidth="1"/>
    <col min="10247" max="10247" width="13.5703125" style="1" bestFit="1" customWidth="1"/>
    <col min="10248" max="10490" width="9.140625" style="1"/>
    <col min="10491" max="10491" width="15.28515625" style="1" bestFit="1" customWidth="1"/>
    <col min="10492" max="10493" width="12.7109375" style="1" bestFit="1" customWidth="1"/>
    <col min="10494" max="10494" width="25.7109375" style="1" bestFit="1" customWidth="1"/>
    <col min="10495" max="10495" width="13.42578125" style="1" bestFit="1" customWidth="1"/>
    <col min="10496" max="10496" width="10.7109375" style="1" bestFit="1" customWidth="1"/>
    <col min="10497" max="10497" width="12.7109375" style="1" bestFit="1" customWidth="1"/>
    <col min="10498" max="10498" width="10.7109375" style="1" bestFit="1" customWidth="1"/>
    <col min="10499" max="10499" width="12.7109375" style="1" bestFit="1" customWidth="1"/>
    <col min="10500" max="10500" width="9.28515625" style="1" bestFit="1" customWidth="1"/>
    <col min="10501" max="10501" width="12.7109375" style="1" bestFit="1" customWidth="1"/>
    <col min="10502" max="10502" width="10.42578125" style="1" bestFit="1" customWidth="1"/>
    <col min="10503" max="10503" width="13.5703125" style="1" bestFit="1" customWidth="1"/>
    <col min="10504" max="10746" width="9.140625" style="1"/>
    <col min="10747" max="10747" width="15.28515625" style="1" bestFit="1" customWidth="1"/>
    <col min="10748" max="10749" width="12.7109375" style="1" bestFit="1" customWidth="1"/>
    <col min="10750" max="10750" width="25.7109375" style="1" bestFit="1" customWidth="1"/>
    <col min="10751" max="10751" width="13.42578125" style="1" bestFit="1" customWidth="1"/>
    <col min="10752" max="10752" width="10.7109375" style="1" bestFit="1" customWidth="1"/>
    <col min="10753" max="10753" width="12.7109375" style="1" bestFit="1" customWidth="1"/>
    <col min="10754" max="10754" width="10.7109375" style="1" bestFit="1" customWidth="1"/>
    <col min="10755" max="10755" width="12.7109375" style="1" bestFit="1" customWidth="1"/>
    <col min="10756" max="10756" width="9.28515625" style="1" bestFit="1" customWidth="1"/>
    <col min="10757" max="10757" width="12.7109375" style="1" bestFit="1" customWidth="1"/>
    <col min="10758" max="10758" width="10.42578125" style="1" bestFit="1" customWidth="1"/>
    <col min="10759" max="10759" width="13.5703125" style="1" bestFit="1" customWidth="1"/>
    <col min="10760" max="11002" width="9.140625" style="1"/>
    <col min="11003" max="11003" width="15.28515625" style="1" bestFit="1" customWidth="1"/>
    <col min="11004" max="11005" width="12.7109375" style="1" bestFit="1" customWidth="1"/>
    <col min="11006" max="11006" width="25.7109375" style="1" bestFit="1" customWidth="1"/>
    <col min="11007" max="11007" width="13.42578125" style="1" bestFit="1" customWidth="1"/>
    <col min="11008" max="11008" width="10.7109375" style="1" bestFit="1" customWidth="1"/>
    <col min="11009" max="11009" width="12.7109375" style="1" bestFit="1" customWidth="1"/>
    <col min="11010" max="11010" width="10.7109375" style="1" bestFit="1" customWidth="1"/>
    <col min="11011" max="11011" width="12.7109375" style="1" bestFit="1" customWidth="1"/>
    <col min="11012" max="11012" width="9.28515625" style="1" bestFit="1" customWidth="1"/>
    <col min="11013" max="11013" width="12.7109375" style="1" bestFit="1" customWidth="1"/>
    <col min="11014" max="11014" width="10.42578125" style="1" bestFit="1" customWidth="1"/>
    <col min="11015" max="11015" width="13.5703125" style="1" bestFit="1" customWidth="1"/>
    <col min="11016" max="11258" width="9.140625" style="1"/>
    <col min="11259" max="11259" width="15.28515625" style="1" bestFit="1" customWidth="1"/>
    <col min="11260" max="11261" width="12.7109375" style="1" bestFit="1" customWidth="1"/>
    <col min="11262" max="11262" width="25.7109375" style="1" bestFit="1" customWidth="1"/>
    <col min="11263" max="11263" width="13.42578125" style="1" bestFit="1" customWidth="1"/>
    <col min="11264" max="11264" width="10.7109375" style="1" bestFit="1" customWidth="1"/>
    <col min="11265" max="11265" width="12.7109375" style="1" bestFit="1" customWidth="1"/>
    <col min="11266" max="11266" width="10.7109375" style="1" bestFit="1" customWidth="1"/>
    <col min="11267" max="11267" width="12.7109375" style="1" bestFit="1" customWidth="1"/>
    <col min="11268" max="11268" width="9.28515625" style="1" bestFit="1" customWidth="1"/>
    <col min="11269" max="11269" width="12.7109375" style="1" bestFit="1" customWidth="1"/>
    <col min="11270" max="11270" width="10.42578125" style="1" bestFit="1" customWidth="1"/>
    <col min="11271" max="11271" width="13.5703125" style="1" bestFit="1" customWidth="1"/>
    <col min="11272" max="11514" width="9.140625" style="1"/>
    <col min="11515" max="11515" width="15.28515625" style="1" bestFit="1" customWidth="1"/>
    <col min="11516" max="11517" width="12.7109375" style="1" bestFit="1" customWidth="1"/>
    <col min="11518" max="11518" width="25.7109375" style="1" bestFit="1" customWidth="1"/>
    <col min="11519" max="11519" width="13.42578125" style="1" bestFit="1" customWidth="1"/>
    <col min="11520" max="11520" width="10.7109375" style="1" bestFit="1" customWidth="1"/>
    <col min="11521" max="11521" width="12.7109375" style="1" bestFit="1" customWidth="1"/>
    <col min="11522" max="11522" width="10.7109375" style="1" bestFit="1" customWidth="1"/>
    <col min="11523" max="11523" width="12.7109375" style="1" bestFit="1" customWidth="1"/>
    <col min="11524" max="11524" width="9.28515625" style="1" bestFit="1" customWidth="1"/>
    <col min="11525" max="11525" width="12.7109375" style="1" bestFit="1" customWidth="1"/>
    <col min="11526" max="11526" width="10.42578125" style="1" bestFit="1" customWidth="1"/>
    <col min="11527" max="11527" width="13.5703125" style="1" bestFit="1" customWidth="1"/>
    <col min="11528" max="11770" width="9.140625" style="1"/>
    <col min="11771" max="11771" width="15.28515625" style="1" bestFit="1" customWidth="1"/>
    <col min="11772" max="11773" width="12.7109375" style="1" bestFit="1" customWidth="1"/>
    <col min="11774" max="11774" width="25.7109375" style="1" bestFit="1" customWidth="1"/>
    <col min="11775" max="11775" width="13.42578125" style="1" bestFit="1" customWidth="1"/>
    <col min="11776" max="11776" width="10.7109375" style="1" bestFit="1" customWidth="1"/>
    <col min="11777" max="11777" width="12.7109375" style="1" bestFit="1" customWidth="1"/>
    <col min="11778" max="11778" width="10.7109375" style="1" bestFit="1" customWidth="1"/>
    <col min="11779" max="11779" width="12.7109375" style="1" bestFit="1" customWidth="1"/>
    <col min="11780" max="11780" width="9.28515625" style="1" bestFit="1" customWidth="1"/>
    <col min="11781" max="11781" width="12.7109375" style="1" bestFit="1" customWidth="1"/>
    <col min="11782" max="11782" width="10.42578125" style="1" bestFit="1" customWidth="1"/>
    <col min="11783" max="11783" width="13.5703125" style="1" bestFit="1" customWidth="1"/>
    <col min="11784" max="12026" width="9.140625" style="1"/>
    <col min="12027" max="12027" width="15.28515625" style="1" bestFit="1" customWidth="1"/>
    <col min="12028" max="12029" width="12.7109375" style="1" bestFit="1" customWidth="1"/>
    <col min="12030" max="12030" width="25.7109375" style="1" bestFit="1" customWidth="1"/>
    <col min="12031" max="12031" width="13.42578125" style="1" bestFit="1" customWidth="1"/>
    <col min="12032" max="12032" width="10.7109375" style="1" bestFit="1" customWidth="1"/>
    <col min="12033" max="12033" width="12.7109375" style="1" bestFit="1" customWidth="1"/>
    <col min="12034" max="12034" width="10.7109375" style="1" bestFit="1" customWidth="1"/>
    <col min="12035" max="12035" width="12.7109375" style="1" bestFit="1" customWidth="1"/>
    <col min="12036" max="12036" width="9.28515625" style="1" bestFit="1" customWidth="1"/>
    <col min="12037" max="12037" width="12.7109375" style="1" bestFit="1" customWidth="1"/>
    <col min="12038" max="12038" width="10.42578125" style="1" bestFit="1" customWidth="1"/>
    <col min="12039" max="12039" width="13.5703125" style="1" bestFit="1" customWidth="1"/>
    <col min="12040" max="12282" width="9.140625" style="1"/>
    <col min="12283" max="12283" width="15.28515625" style="1" bestFit="1" customWidth="1"/>
    <col min="12284" max="12285" width="12.7109375" style="1" bestFit="1" customWidth="1"/>
    <col min="12286" max="12286" width="25.7109375" style="1" bestFit="1" customWidth="1"/>
    <col min="12287" max="12287" width="13.42578125" style="1" bestFit="1" customWidth="1"/>
    <col min="12288" max="12288" width="10.7109375" style="1" bestFit="1" customWidth="1"/>
    <col min="12289" max="12289" width="12.7109375" style="1" bestFit="1" customWidth="1"/>
    <col min="12290" max="12290" width="10.7109375" style="1" bestFit="1" customWidth="1"/>
    <col min="12291" max="12291" width="12.7109375" style="1" bestFit="1" customWidth="1"/>
    <col min="12292" max="12292" width="9.28515625" style="1" bestFit="1" customWidth="1"/>
    <col min="12293" max="12293" width="12.7109375" style="1" bestFit="1" customWidth="1"/>
    <col min="12294" max="12294" width="10.42578125" style="1" bestFit="1" customWidth="1"/>
    <col min="12295" max="12295" width="13.5703125" style="1" bestFit="1" customWidth="1"/>
    <col min="12296" max="12538" width="9.140625" style="1"/>
    <col min="12539" max="12539" width="15.28515625" style="1" bestFit="1" customWidth="1"/>
    <col min="12540" max="12541" width="12.7109375" style="1" bestFit="1" customWidth="1"/>
    <col min="12542" max="12542" width="25.7109375" style="1" bestFit="1" customWidth="1"/>
    <col min="12543" max="12543" width="13.42578125" style="1" bestFit="1" customWidth="1"/>
    <col min="12544" max="12544" width="10.7109375" style="1" bestFit="1" customWidth="1"/>
    <col min="12545" max="12545" width="12.7109375" style="1" bestFit="1" customWidth="1"/>
    <col min="12546" max="12546" width="10.7109375" style="1" bestFit="1" customWidth="1"/>
    <col min="12547" max="12547" width="12.7109375" style="1" bestFit="1" customWidth="1"/>
    <col min="12548" max="12548" width="9.28515625" style="1" bestFit="1" customWidth="1"/>
    <col min="12549" max="12549" width="12.7109375" style="1" bestFit="1" customWidth="1"/>
    <col min="12550" max="12550" width="10.42578125" style="1" bestFit="1" customWidth="1"/>
    <col min="12551" max="12551" width="13.5703125" style="1" bestFit="1" customWidth="1"/>
    <col min="12552" max="12794" width="9.140625" style="1"/>
    <col min="12795" max="12795" width="15.28515625" style="1" bestFit="1" customWidth="1"/>
    <col min="12796" max="12797" width="12.7109375" style="1" bestFit="1" customWidth="1"/>
    <col min="12798" max="12798" width="25.7109375" style="1" bestFit="1" customWidth="1"/>
    <col min="12799" max="12799" width="13.42578125" style="1" bestFit="1" customWidth="1"/>
    <col min="12800" max="12800" width="10.7109375" style="1" bestFit="1" customWidth="1"/>
    <col min="12801" max="12801" width="12.7109375" style="1" bestFit="1" customWidth="1"/>
    <col min="12802" max="12802" width="10.7109375" style="1" bestFit="1" customWidth="1"/>
    <col min="12803" max="12803" width="12.7109375" style="1" bestFit="1" customWidth="1"/>
    <col min="12804" max="12804" width="9.28515625" style="1" bestFit="1" customWidth="1"/>
    <col min="12805" max="12805" width="12.7109375" style="1" bestFit="1" customWidth="1"/>
    <col min="12806" max="12806" width="10.42578125" style="1" bestFit="1" customWidth="1"/>
    <col min="12807" max="12807" width="13.5703125" style="1" bestFit="1" customWidth="1"/>
    <col min="12808" max="13050" width="9.140625" style="1"/>
    <col min="13051" max="13051" width="15.28515625" style="1" bestFit="1" customWidth="1"/>
    <col min="13052" max="13053" width="12.7109375" style="1" bestFit="1" customWidth="1"/>
    <col min="13054" max="13054" width="25.7109375" style="1" bestFit="1" customWidth="1"/>
    <col min="13055" max="13055" width="13.42578125" style="1" bestFit="1" customWidth="1"/>
    <col min="13056" max="13056" width="10.7109375" style="1" bestFit="1" customWidth="1"/>
    <col min="13057" max="13057" width="12.7109375" style="1" bestFit="1" customWidth="1"/>
    <col min="13058" max="13058" width="10.7109375" style="1" bestFit="1" customWidth="1"/>
    <col min="13059" max="13059" width="12.7109375" style="1" bestFit="1" customWidth="1"/>
    <col min="13060" max="13060" width="9.28515625" style="1" bestFit="1" customWidth="1"/>
    <col min="13061" max="13061" width="12.7109375" style="1" bestFit="1" customWidth="1"/>
    <col min="13062" max="13062" width="10.42578125" style="1" bestFit="1" customWidth="1"/>
    <col min="13063" max="13063" width="13.5703125" style="1" bestFit="1" customWidth="1"/>
    <col min="13064" max="13306" width="9.140625" style="1"/>
    <col min="13307" max="13307" width="15.28515625" style="1" bestFit="1" customWidth="1"/>
    <col min="13308" max="13309" width="12.7109375" style="1" bestFit="1" customWidth="1"/>
    <col min="13310" max="13310" width="25.7109375" style="1" bestFit="1" customWidth="1"/>
    <col min="13311" max="13311" width="13.42578125" style="1" bestFit="1" customWidth="1"/>
    <col min="13312" max="13312" width="10.7109375" style="1" bestFit="1" customWidth="1"/>
    <col min="13313" max="13313" width="12.7109375" style="1" bestFit="1" customWidth="1"/>
    <col min="13314" max="13314" width="10.7109375" style="1" bestFit="1" customWidth="1"/>
    <col min="13315" max="13315" width="12.7109375" style="1" bestFit="1" customWidth="1"/>
    <col min="13316" max="13316" width="9.28515625" style="1" bestFit="1" customWidth="1"/>
    <col min="13317" max="13317" width="12.7109375" style="1" bestFit="1" customWidth="1"/>
    <col min="13318" max="13318" width="10.42578125" style="1" bestFit="1" customWidth="1"/>
    <col min="13319" max="13319" width="13.5703125" style="1" bestFit="1" customWidth="1"/>
    <col min="13320" max="13562" width="9.140625" style="1"/>
    <col min="13563" max="13563" width="15.28515625" style="1" bestFit="1" customWidth="1"/>
    <col min="13564" max="13565" width="12.7109375" style="1" bestFit="1" customWidth="1"/>
    <col min="13566" max="13566" width="25.7109375" style="1" bestFit="1" customWidth="1"/>
    <col min="13567" max="13567" width="13.42578125" style="1" bestFit="1" customWidth="1"/>
    <col min="13568" max="13568" width="10.7109375" style="1" bestFit="1" customWidth="1"/>
    <col min="13569" max="13569" width="12.7109375" style="1" bestFit="1" customWidth="1"/>
    <col min="13570" max="13570" width="10.7109375" style="1" bestFit="1" customWidth="1"/>
    <col min="13571" max="13571" width="12.7109375" style="1" bestFit="1" customWidth="1"/>
    <col min="13572" max="13572" width="9.28515625" style="1" bestFit="1" customWidth="1"/>
    <col min="13573" max="13573" width="12.7109375" style="1" bestFit="1" customWidth="1"/>
    <col min="13574" max="13574" width="10.42578125" style="1" bestFit="1" customWidth="1"/>
    <col min="13575" max="13575" width="13.5703125" style="1" bestFit="1" customWidth="1"/>
    <col min="13576" max="13818" width="9.140625" style="1"/>
    <col min="13819" max="13819" width="15.28515625" style="1" bestFit="1" customWidth="1"/>
    <col min="13820" max="13821" width="12.7109375" style="1" bestFit="1" customWidth="1"/>
    <col min="13822" max="13822" width="25.7109375" style="1" bestFit="1" customWidth="1"/>
    <col min="13823" max="13823" width="13.42578125" style="1" bestFit="1" customWidth="1"/>
    <col min="13824" max="13824" width="10.7109375" style="1" bestFit="1" customWidth="1"/>
    <col min="13825" max="13825" width="12.7109375" style="1" bestFit="1" customWidth="1"/>
    <col min="13826" max="13826" width="10.7109375" style="1" bestFit="1" customWidth="1"/>
    <col min="13827" max="13827" width="12.7109375" style="1" bestFit="1" customWidth="1"/>
    <col min="13828" max="13828" width="9.28515625" style="1" bestFit="1" customWidth="1"/>
    <col min="13829" max="13829" width="12.7109375" style="1" bestFit="1" customWidth="1"/>
    <col min="13830" max="13830" width="10.42578125" style="1" bestFit="1" customWidth="1"/>
    <col min="13831" max="13831" width="13.5703125" style="1" bestFit="1" customWidth="1"/>
    <col min="13832" max="14074" width="9.140625" style="1"/>
    <col min="14075" max="14075" width="15.28515625" style="1" bestFit="1" customWidth="1"/>
    <col min="14076" max="14077" width="12.7109375" style="1" bestFit="1" customWidth="1"/>
    <col min="14078" max="14078" width="25.7109375" style="1" bestFit="1" customWidth="1"/>
    <col min="14079" max="14079" width="13.42578125" style="1" bestFit="1" customWidth="1"/>
    <col min="14080" max="14080" width="10.7109375" style="1" bestFit="1" customWidth="1"/>
    <col min="14081" max="14081" width="12.7109375" style="1" bestFit="1" customWidth="1"/>
    <col min="14082" max="14082" width="10.7109375" style="1" bestFit="1" customWidth="1"/>
    <col min="14083" max="14083" width="12.7109375" style="1" bestFit="1" customWidth="1"/>
    <col min="14084" max="14084" width="9.28515625" style="1" bestFit="1" customWidth="1"/>
    <col min="14085" max="14085" width="12.7109375" style="1" bestFit="1" customWidth="1"/>
    <col min="14086" max="14086" width="10.42578125" style="1" bestFit="1" customWidth="1"/>
    <col min="14087" max="14087" width="13.5703125" style="1" bestFit="1" customWidth="1"/>
    <col min="14088" max="14330" width="9.140625" style="1"/>
    <col min="14331" max="14331" width="15.28515625" style="1" bestFit="1" customWidth="1"/>
    <col min="14332" max="14333" width="12.7109375" style="1" bestFit="1" customWidth="1"/>
    <col min="14334" max="14334" width="25.7109375" style="1" bestFit="1" customWidth="1"/>
    <col min="14335" max="14335" width="13.42578125" style="1" bestFit="1" customWidth="1"/>
    <col min="14336" max="14336" width="10.7109375" style="1" bestFit="1" customWidth="1"/>
    <col min="14337" max="14337" width="12.7109375" style="1" bestFit="1" customWidth="1"/>
    <col min="14338" max="14338" width="10.7109375" style="1" bestFit="1" customWidth="1"/>
    <col min="14339" max="14339" width="12.7109375" style="1" bestFit="1" customWidth="1"/>
    <col min="14340" max="14340" width="9.28515625" style="1" bestFit="1" customWidth="1"/>
    <col min="14341" max="14341" width="12.7109375" style="1" bestFit="1" customWidth="1"/>
    <col min="14342" max="14342" width="10.42578125" style="1" bestFit="1" customWidth="1"/>
    <col min="14343" max="14343" width="13.5703125" style="1" bestFit="1" customWidth="1"/>
    <col min="14344" max="14586" width="9.140625" style="1"/>
    <col min="14587" max="14587" width="15.28515625" style="1" bestFit="1" customWidth="1"/>
    <col min="14588" max="14589" width="12.7109375" style="1" bestFit="1" customWidth="1"/>
    <col min="14590" max="14590" width="25.7109375" style="1" bestFit="1" customWidth="1"/>
    <col min="14591" max="14591" width="13.42578125" style="1" bestFit="1" customWidth="1"/>
    <col min="14592" max="14592" width="10.7109375" style="1" bestFit="1" customWidth="1"/>
    <col min="14593" max="14593" width="12.7109375" style="1" bestFit="1" customWidth="1"/>
    <col min="14594" max="14594" width="10.7109375" style="1" bestFit="1" customWidth="1"/>
    <col min="14595" max="14595" width="12.7109375" style="1" bestFit="1" customWidth="1"/>
    <col min="14596" max="14596" width="9.28515625" style="1" bestFit="1" customWidth="1"/>
    <col min="14597" max="14597" width="12.7109375" style="1" bestFit="1" customWidth="1"/>
    <col min="14598" max="14598" width="10.42578125" style="1" bestFit="1" customWidth="1"/>
    <col min="14599" max="14599" width="13.5703125" style="1" bestFit="1" customWidth="1"/>
    <col min="14600" max="14842" width="9.140625" style="1"/>
    <col min="14843" max="14843" width="15.28515625" style="1" bestFit="1" customWidth="1"/>
    <col min="14844" max="14845" width="12.7109375" style="1" bestFit="1" customWidth="1"/>
    <col min="14846" max="14846" width="25.7109375" style="1" bestFit="1" customWidth="1"/>
    <col min="14847" max="14847" width="13.42578125" style="1" bestFit="1" customWidth="1"/>
    <col min="14848" max="14848" width="10.7109375" style="1" bestFit="1" customWidth="1"/>
    <col min="14849" max="14849" width="12.7109375" style="1" bestFit="1" customWidth="1"/>
    <col min="14850" max="14850" width="10.7109375" style="1" bestFit="1" customWidth="1"/>
    <col min="14851" max="14851" width="12.7109375" style="1" bestFit="1" customWidth="1"/>
    <col min="14852" max="14852" width="9.28515625" style="1" bestFit="1" customWidth="1"/>
    <col min="14853" max="14853" width="12.7109375" style="1" bestFit="1" customWidth="1"/>
    <col min="14854" max="14854" width="10.42578125" style="1" bestFit="1" customWidth="1"/>
    <col min="14855" max="14855" width="13.5703125" style="1" bestFit="1" customWidth="1"/>
    <col min="14856" max="15098" width="9.140625" style="1"/>
    <col min="15099" max="15099" width="15.28515625" style="1" bestFit="1" customWidth="1"/>
    <col min="15100" max="15101" width="12.7109375" style="1" bestFit="1" customWidth="1"/>
    <col min="15102" max="15102" width="25.7109375" style="1" bestFit="1" customWidth="1"/>
    <col min="15103" max="15103" width="13.42578125" style="1" bestFit="1" customWidth="1"/>
    <col min="15104" max="15104" width="10.7109375" style="1" bestFit="1" customWidth="1"/>
    <col min="15105" max="15105" width="12.7109375" style="1" bestFit="1" customWidth="1"/>
    <col min="15106" max="15106" width="10.7109375" style="1" bestFit="1" customWidth="1"/>
    <col min="15107" max="15107" width="12.7109375" style="1" bestFit="1" customWidth="1"/>
    <col min="15108" max="15108" width="9.28515625" style="1" bestFit="1" customWidth="1"/>
    <col min="15109" max="15109" width="12.7109375" style="1" bestFit="1" customWidth="1"/>
    <col min="15110" max="15110" width="10.42578125" style="1" bestFit="1" customWidth="1"/>
    <col min="15111" max="15111" width="13.5703125" style="1" bestFit="1" customWidth="1"/>
    <col min="15112" max="15354" width="9.140625" style="1"/>
    <col min="15355" max="15355" width="15.28515625" style="1" bestFit="1" customWidth="1"/>
    <col min="15356" max="15357" width="12.7109375" style="1" bestFit="1" customWidth="1"/>
    <col min="15358" max="15358" width="25.7109375" style="1" bestFit="1" customWidth="1"/>
    <col min="15359" max="15359" width="13.42578125" style="1" bestFit="1" customWidth="1"/>
    <col min="15360" max="15360" width="10.7109375" style="1" bestFit="1" customWidth="1"/>
    <col min="15361" max="15361" width="12.7109375" style="1" bestFit="1" customWidth="1"/>
    <col min="15362" max="15362" width="10.7109375" style="1" bestFit="1" customWidth="1"/>
    <col min="15363" max="15363" width="12.7109375" style="1" bestFit="1" customWidth="1"/>
    <col min="15364" max="15364" width="9.28515625" style="1" bestFit="1" customWidth="1"/>
    <col min="15365" max="15365" width="12.7109375" style="1" bestFit="1" customWidth="1"/>
    <col min="15366" max="15366" width="10.42578125" style="1" bestFit="1" customWidth="1"/>
    <col min="15367" max="15367" width="13.5703125" style="1" bestFit="1" customWidth="1"/>
    <col min="15368" max="15610" width="9.140625" style="1"/>
    <col min="15611" max="15611" width="15.28515625" style="1" bestFit="1" customWidth="1"/>
    <col min="15612" max="15613" width="12.7109375" style="1" bestFit="1" customWidth="1"/>
    <col min="15614" max="15614" width="25.7109375" style="1" bestFit="1" customWidth="1"/>
    <col min="15615" max="15615" width="13.42578125" style="1" bestFit="1" customWidth="1"/>
    <col min="15616" max="15616" width="10.7109375" style="1" bestFit="1" customWidth="1"/>
    <col min="15617" max="15617" width="12.7109375" style="1" bestFit="1" customWidth="1"/>
    <col min="15618" max="15618" width="10.7109375" style="1" bestFit="1" customWidth="1"/>
    <col min="15619" max="15619" width="12.7109375" style="1" bestFit="1" customWidth="1"/>
    <col min="15620" max="15620" width="9.28515625" style="1" bestFit="1" customWidth="1"/>
    <col min="15621" max="15621" width="12.7109375" style="1" bestFit="1" customWidth="1"/>
    <col min="15622" max="15622" width="10.42578125" style="1" bestFit="1" customWidth="1"/>
    <col min="15623" max="15623" width="13.5703125" style="1" bestFit="1" customWidth="1"/>
    <col min="15624" max="15866" width="9.140625" style="1"/>
    <col min="15867" max="15867" width="15.28515625" style="1" bestFit="1" customWidth="1"/>
    <col min="15868" max="15869" width="12.7109375" style="1" bestFit="1" customWidth="1"/>
    <col min="15870" max="15870" width="25.7109375" style="1" bestFit="1" customWidth="1"/>
    <col min="15871" max="15871" width="13.42578125" style="1" bestFit="1" customWidth="1"/>
    <col min="15872" max="15872" width="10.7109375" style="1" bestFit="1" customWidth="1"/>
    <col min="15873" max="15873" width="12.7109375" style="1" bestFit="1" customWidth="1"/>
    <col min="15874" max="15874" width="10.7109375" style="1" bestFit="1" customWidth="1"/>
    <col min="15875" max="15875" width="12.7109375" style="1" bestFit="1" customWidth="1"/>
    <col min="15876" max="15876" width="9.28515625" style="1" bestFit="1" customWidth="1"/>
    <col min="15877" max="15877" width="12.7109375" style="1" bestFit="1" customWidth="1"/>
    <col min="15878" max="15878" width="10.42578125" style="1" bestFit="1" customWidth="1"/>
    <col min="15879" max="15879" width="13.5703125" style="1" bestFit="1" customWidth="1"/>
    <col min="15880" max="16122" width="9.140625" style="1"/>
    <col min="16123" max="16123" width="15.28515625" style="1" bestFit="1" customWidth="1"/>
    <col min="16124" max="16125" width="12.7109375" style="1" bestFit="1" customWidth="1"/>
    <col min="16126" max="16126" width="25.7109375" style="1" bestFit="1" customWidth="1"/>
    <col min="16127" max="16127" width="13.42578125" style="1" bestFit="1" customWidth="1"/>
    <col min="16128" max="16128" width="10.7109375" style="1" bestFit="1" customWidth="1"/>
    <col min="16129" max="16129" width="12.7109375" style="1" bestFit="1" customWidth="1"/>
    <col min="16130" max="16130" width="10.7109375" style="1" bestFit="1" customWidth="1"/>
    <col min="16131" max="16131" width="12.7109375" style="1" bestFit="1" customWidth="1"/>
    <col min="16132" max="16132" width="9.28515625" style="1" bestFit="1" customWidth="1"/>
    <col min="16133" max="16133" width="12.7109375" style="1" bestFit="1" customWidth="1"/>
    <col min="16134" max="16134" width="10.42578125" style="1" bestFit="1" customWidth="1"/>
    <col min="16135" max="16135" width="13.5703125" style="1" bestFit="1" customWidth="1"/>
    <col min="16136" max="16384" width="9.140625" style="1"/>
  </cols>
  <sheetData>
    <row r="1" spans="1:11" x14ac:dyDescent="0.25">
      <c r="A1" s="225" t="s">
        <v>104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31.5" x14ac:dyDescent="0.25">
      <c r="A2" s="36" t="s">
        <v>24</v>
      </c>
      <c r="B2" s="36" t="s">
        <v>0</v>
      </c>
      <c r="C2" s="36" t="s">
        <v>25</v>
      </c>
      <c r="D2" s="36" t="s">
        <v>26</v>
      </c>
      <c r="E2" s="37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33" t="s">
        <v>104</v>
      </c>
      <c r="B3" s="33" t="s">
        <v>105</v>
      </c>
      <c r="C3" s="34"/>
      <c r="D3" s="34"/>
      <c r="E3" s="35">
        <v>20000</v>
      </c>
      <c r="F3" s="4"/>
      <c r="G3" s="4">
        <v>0</v>
      </c>
      <c r="H3" s="3">
        <v>44137</v>
      </c>
      <c r="I3" s="4">
        <v>20000</v>
      </c>
      <c r="J3" s="41">
        <f>E3-I3-G3</f>
        <v>0</v>
      </c>
      <c r="K3" s="42" t="s">
        <v>184</v>
      </c>
    </row>
    <row r="4" spans="1:11" x14ac:dyDescent="0.25">
      <c r="A4" s="2" t="s">
        <v>104</v>
      </c>
      <c r="B4" s="2"/>
      <c r="C4" s="3"/>
      <c r="D4" s="3"/>
      <c r="E4" s="6">
        <v>0</v>
      </c>
      <c r="F4" s="6"/>
      <c r="G4" s="4">
        <v>0</v>
      </c>
      <c r="H4" s="2"/>
      <c r="I4" s="4">
        <v>0</v>
      </c>
      <c r="J4" s="41"/>
      <c r="K4" s="19"/>
    </row>
    <row r="5" spans="1:11" x14ac:dyDescent="0.25">
      <c r="A5" s="2" t="s">
        <v>104</v>
      </c>
      <c r="B5" s="2"/>
      <c r="C5" s="3"/>
      <c r="D5" s="3"/>
      <c r="E5" s="6">
        <v>0</v>
      </c>
      <c r="F5" s="6"/>
      <c r="G5" s="4">
        <v>0</v>
      </c>
      <c r="H5" s="2"/>
      <c r="I5" s="4">
        <v>0</v>
      </c>
      <c r="J5" s="41"/>
      <c r="K5" s="19"/>
    </row>
    <row r="6" spans="1:11" x14ac:dyDescent="0.25">
      <c r="A6" s="2"/>
      <c r="B6" s="2"/>
      <c r="C6" s="8"/>
      <c r="D6" s="2"/>
      <c r="E6" s="9">
        <v>0</v>
      </c>
      <c r="F6" s="9"/>
      <c r="G6" s="4">
        <v>0</v>
      </c>
      <c r="H6" s="2"/>
      <c r="I6" s="4">
        <v>0</v>
      </c>
      <c r="J6" s="41"/>
      <c r="K6" s="19"/>
    </row>
    <row r="7" spans="1:11" ht="16.5" thickBot="1" x14ac:dyDescent="0.3">
      <c r="E7" s="10">
        <f>+SUM(E3:E6)</f>
        <v>20000</v>
      </c>
      <c r="F7" s="21"/>
      <c r="G7" s="22">
        <f>+SUM(G3:G6)</f>
        <v>0</v>
      </c>
      <c r="I7" s="22">
        <f>+SUM(I3:I6)</f>
        <v>20000</v>
      </c>
      <c r="J7" s="22">
        <f>+SUM(J3:J6)</f>
        <v>0</v>
      </c>
    </row>
    <row r="8" spans="1:11" ht="16.5" thickTop="1" x14ac:dyDescent="0.25"/>
    <row r="9" spans="1:11" x14ac:dyDescent="0.25">
      <c r="A9" s="11"/>
      <c r="B9" s="11"/>
      <c r="C9" s="11"/>
    </row>
    <row r="10" spans="1:11" x14ac:dyDescent="0.25">
      <c r="A10" s="11"/>
      <c r="B10" s="11"/>
      <c r="C10" s="11"/>
    </row>
    <row r="11" spans="1:11" x14ac:dyDescent="0.25">
      <c r="A11" s="11"/>
      <c r="B11" s="11"/>
      <c r="C11" s="11"/>
    </row>
    <row r="12" spans="1:11" x14ac:dyDescent="0.25">
      <c r="A12" s="11"/>
      <c r="B12" s="11"/>
      <c r="C12" s="12"/>
    </row>
    <row r="13" spans="1:11" x14ac:dyDescent="0.25">
      <c r="A13" s="11"/>
      <c r="B13" s="11"/>
      <c r="C13" s="12"/>
    </row>
    <row r="14" spans="1:11" x14ac:dyDescent="0.25">
      <c r="A14" s="11"/>
      <c r="B14" s="11"/>
      <c r="C14" s="12"/>
    </row>
    <row r="15" spans="1:11" x14ac:dyDescent="0.25">
      <c r="A15" s="11"/>
      <c r="B15" s="11"/>
      <c r="C15" s="13"/>
    </row>
    <row r="16" spans="1:11" ht="16.5" thickBot="1" x14ac:dyDescent="0.3">
      <c r="A16" s="11"/>
      <c r="B16" s="11"/>
      <c r="C16" s="14"/>
    </row>
    <row r="17" ht="16.5" thickTop="1" x14ac:dyDescent="0.25"/>
  </sheetData>
  <mergeCells count="1">
    <mergeCell ref="A1:K1"/>
  </mergeCells>
  <conditionalFormatting sqref="D2">
    <cfRule type="duplicateValues" dxfId="35" priority="1" stopIfTrue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B670-9775-4363-A378-A3277C923BEF}">
  <sheetPr>
    <tabColor rgb="FFFFFF00"/>
  </sheetPr>
  <dimension ref="A1:K28"/>
  <sheetViews>
    <sheetView topLeftCell="B1" workbookViewId="0">
      <selection activeCell="I5" sqref="I5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2.7109375" style="1" bestFit="1" customWidth="1"/>
    <col min="8" max="8" width="11.28515625" style="1" bestFit="1" customWidth="1"/>
    <col min="9" max="10" width="12.710937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458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2" t="s">
        <v>458</v>
      </c>
      <c r="B3" s="2" t="s">
        <v>459</v>
      </c>
      <c r="C3" s="3" t="s">
        <v>460</v>
      </c>
      <c r="D3" s="3"/>
      <c r="E3" s="4">
        <v>28750</v>
      </c>
      <c r="F3" s="43"/>
      <c r="G3" s="4"/>
      <c r="H3" s="3" t="s">
        <v>485</v>
      </c>
      <c r="I3" s="41">
        <v>28750</v>
      </c>
      <c r="J3" s="41">
        <f t="shared" ref="J3:J18" si="0">E3-I3-G3</f>
        <v>0</v>
      </c>
      <c r="K3" s="42"/>
    </row>
    <row r="4" spans="1:11" x14ac:dyDescent="0.25">
      <c r="A4" s="2" t="s">
        <v>458</v>
      </c>
      <c r="B4" s="2" t="s">
        <v>464</v>
      </c>
      <c r="C4" s="3">
        <v>44205</v>
      </c>
      <c r="D4" s="3"/>
      <c r="E4" s="6">
        <v>82800</v>
      </c>
      <c r="F4" s="44"/>
      <c r="G4" s="4"/>
      <c r="H4" s="44" t="s">
        <v>485</v>
      </c>
      <c r="I4" s="41">
        <v>82800</v>
      </c>
      <c r="J4" s="41">
        <f t="shared" si="0"/>
        <v>0</v>
      </c>
      <c r="K4" s="42"/>
    </row>
    <row r="5" spans="1:11" x14ac:dyDescent="0.25">
      <c r="A5" s="2"/>
      <c r="B5" s="2" t="s">
        <v>497</v>
      </c>
      <c r="C5" s="3">
        <v>44539</v>
      </c>
      <c r="D5" s="3"/>
      <c r="E5" s="6">
        <v>82800</v>
      </c>
      <c r="F5" s="44"/>
      <c r="G5" s="4"/>
      <c r="H5" s="44" t="s">
        <v>623</v>
      </c>
      <c r="I5" s="4">
        <v>82800</v>
      </c>
      <c r="J5" s="41">
        <f t="shared" si="0"/>
        <v>0</v>
      </c>
      <c r="K5" s="42"/>
    </row>
    <row r="6" spans="1:11" x14ac:dyDescent="0.25">
      <c r="A6" s="2"/>
      <c r="B6" s="2"/>
      <c r="C6" s="3"/>
      <c r="D6" s="3"/>
      <c r="E6" s="6"/>
      <c r="F6" s="44"/>
      <c r="G6" s="4"/>
      <c r="H6" s="44"/>
      <c r="I6" s="4"/>
      <c r="J6" s="41">
        <f t="shared" si="0"/>
        <v>0</v>
      </c>
      <c r="K6" s="42"/>
    </row>
    <row r="7" spans="1:11" x14ac:dyDescent="0.25">
      <c r="A7" s="2"/>
      <c r="B7" s="2"/>
      <c r="C7" s="3"/>
      <c r="D7" s="3"/>
      <c r="E7" s="6"/>
      <c r="F7" s="44"/>
      <c r="G7" s="4"/>
      <c r="H7" s="44"/>
      <c r="I7" s="4"/>
      <c r="J7" s="41">
        <f t="shared" si="0"/>
        <v>0</v>
      </c>
      <c r="K7" s="42"/>
    </row>
    <row r="8" spans="1:11" x14ac:dyDescent="0.25">
      <c r="A8" s="2"/>
      <c r="B8" s="2"/>
      <c r="C8" s="3"/>
      <c r="D8" s="3"/>
      <c r="E8" s="6"/>
      <c r="F8" s="44"/>
      <c r="G8" s="4"/>
      <c r="H8" s="44"/>
      <c r="I8" s="4"/>
      <c r="J8" s="41">
        <f t="shared" si="0"/>
        <v>0</v>
      </c>
      <c r="K8" s="42"/>
    </row>
    <row r="9" spans="1:11" x14ac:dyDescent="0.25">
      <c r="A9" s="2"/>
      <c r="B9" s="2"/>
      <c r="C9" s="3"/>
      <c r="D9" s="3"/>
      <c r="E9" s="6"/>
      <c r="F9" s="44"/>
      <c r="G9" s="4"/>
      <c r="H9" s="44"/>
      <c r="I9" s="4"/>
      <c r="J9" s="41">
        <f t="shared" si="0"/>
        <v>0</v>
      </c>
      <c r="K9" s="42"/>
    </row>
    <row r="10" spans="1:11" x14ac:dyDescent="0.25">
      <c r="A10" s="2"/>
      <c r="B10" s="2"/>
      <c r="C10" s="3"/>
      <c r="D10" s="3"/>
      <c r="E10" s="6"/>
      <c r="F10" s="44"/>
      <c r="G10" s="4"/>
      <c r="H10" s="44"/>
      <c r="I10" s="4"/>
      <c r="J10" s="41">
        <f t="shared" si="0"/>
        <v>0</v>
      </c>
      <c r="K10" s="42"/>
    </row>
    <row r="11" spans="1:11" x14ac:dyDescent="0.25">
      <c r="A11" s="2"/>
      <c r="B11" s="2"/>
      <c r="C11" s="3"/>
      <c r="D11" s="3"/>
      <c r="E11" s="6"/>
      <c r="F11" s="44"/>
      <c r="G11" s="4"/>
      <c r="H11" s="44"/>
      <c r="I11" s="4"/>
      <c r="J11" s="41">
        <f t="shared" si="0"/>
        <v>0</v>
      </c>
      <c r="K11" s="42"/>
    </row>
    <row r="12" spans="1:11" x14ac:dyDescent="0.25">
      <c r="A12" s="2"/>
      <c r="B12" s="2"/>
      <c r="C12" s="3"/>
      <c r="D12" s="3"/>
      <c r="E12" s="6"/>
      <c r="F12" s="44"/>
      <c r="G12" s="4"/>
      <c r="H12" s="44"/>
      <c r="I12" s="4"/>
      <c r="J12" s="41">
        <f t="shared" si="0"/>
        <v>0</v>
      </c>
      <c r="K12" s="42"/>
    </row>
    <row r="13" spans="1:11" x14ac:dyDescent="0.25">
      <c r="A13" s="2"/>
      <c r="B13" s="2"/>
      <c r="C13" s="3"/>
      <c r="D13" s="3"/>
      <c r="E13" s="6"/>
      <c r="F13" s="44"/>
      <c r="G13" s="4"/>
      <c r="H13" s="44"/>
      <c r="I13" s="4"/>
      <c r="J13" s="41">
        <f t="shared" si="0"/>
        <v>0</v>
      </c>
      <c r="K13" s="42"/>
    </row>
    <row r="14" spans="1:11" x14ac:dyDescent="0.25">
      <c r="A14" s="2"/>
      <c r="B14" s="2"/>
      <c r="C14" s="3"/>
      <c r="D14" s="3"/>
      <c r="E14" s="6"/>
      <c r="F14" s="44"/>
      <c r="G14" s="4"/>
      <c r="H14" s="44"/>
      <c r="I14" s="4"/>
      <c r="J14" s="41">
        <f t="shared" si="0"/>
        <v>0</v>
      </c>
      <c r="K14" s="42"/>
    </row>
    <row r="15" spans="1:11" x14ac:dyDescent="0.25">
      <c r="A15" s="2"/>
      <c r="B15" s="2"/>
      <c r="C15" s="3"/>
      <c r="D15" s="3"/>
      <c r="E15" s="6"/>
      <c r="F15" s="44"/>
      <c r="G15" s="4"/>
      <c r="H15" s="44"/>
      <c r="I15" s="4"/>
      <c r="J15" s="41">
        <f t="shared" si="0"/>
        <v>0</v>
      </c>
      <c r="K15" s="42"/>
    </row>
    <row r="16" spans="1:11" x14ac:dyDescent="0.25">
      <c r="A16" s="2"/>
      <c r="B16" s="2"/>
      <c r="C16" s="3"/>
      <c r="D16" s="3"/>
      <c r="E16" s="6"/>
      <c r="F16" s="44"/>
      <c r="G16" s="4"/>
      <c r="H16" s="44"/>
      <c r="I16" s="4"/>
      <c r="J16" s="41">
        <f t="shared" si="0"/>
        <v>0</v>
      </c>
      <c r="K16" s="42"/>
    </row>
    <row r="17" spans="1:11" x14ac:dyDescent="0.25">
      <c r="A17" s="2"/>
      <c r="B17" s="2"/>
      <c r="C17" s="3"/>
      <c r="D17" s="3"/>
      <c r="E17" s="6"/>
      <c r="F17" s="44"/>
      <c r="G17" s="4"/>
      <c r="H17" s="44"/>
      <c r="I17" s="4"/>
      <c r="J17" s="41">
        <f t="shared" si="0"/>
        <v>0</v>
      </c>
      <c r="K17" s="42"/>
    </row>
    <row r="18" spans="1:11" x14ac:dyDescent="0.25">
      <c r="A18" s="2"/>
      <c r="B18" s="2"/>
      <c r="C18" s="3"/>
      <c r="D18" s="3"/>
      <c r="E18" s="6"/>
      <c r="F18" s="44"/>
      <c r="G18" s="4"/>
      <c r="H18" s="44"/>
      <c r="I18" s="4"/>
      <c r="J18" s="41">
        <f t="shared" si="0"/>
        <v>0</v>
      </c>
      <c r="K18" s="42"/>
    </row>
    <row r="19" spans="1:11" x14ac:dyDescent="0.25">
      <c r="A19" s="2" t="s">
        <v>458</v>
      </c>
      <c r="B19" s="2"/>
      <c r="C19" s="3"/>
      <c r="D19" s="3"/>
      <c r="E19" s="6"/>
      <c r="F19" s="44"/>
      <c r="G19" s="4"/>
      <c r="H19" s="3"/>
      <c r="I19" s="4"/>
      <c r="J19" s="41">
        <f>E19-I19-G19</f>
        <v>0</v>
      </c>
      <c r="K19" s="42"/>
    </row>
    <row r="20" spans="1:11" x14ac:dyDescent="0.25">
      <c r="A20" s="2"/>
      <c r="B20" s="2"/>
      <c r="C20" s="8"/>
      <c r="D20" s="2"/>
      <c r="E20" s="9"/>
      <c r="F20" s="9"/>
      <c r="G20" s="4"/>
      <c r="H20" s="3"/>
      <c r="I20" s="4"/>
      <c r="J20" s="41">
        <f>E20-I20-G20</f>
        <v>0</v>
      </c>
      <c r="K20" s="42"/>
    </row>
    <row r="21" spans="1:11" ht="16.5" thickBot="1" x14ac:dyDescent="0.3">
      <c r="E21" s="10">
        <f>+SUM(E3:E20)</f>
        <v>194350</v>
      </c>
      <c r="F21" s="40"/>
      <c r="G21" s="39"/>
      <c r="H21" s="47"/>
      <c r="I21" s="39"/>
      <c r="J21" s="10">
        <f>SUM(J3:J20)</f>
        <v>0</v>
      </c>
      <c r="K21" s="48"/>
    </row>
    <row r="22" spans="1:11" ht="16.5" thickTop="1" x14ac:dyDescent="0.25">
      <c r="A22" s="11"/>
      <c r="B22" s="11"/>
      <c r="C22" s="11"/>
    </row>
    <row r="23" spans="1:11" x14ac:dyDescent="0.25">
      <c r="A23" s="11"/>
      <c r="B23" s="11"/>
      <c r="C23" s="12"/>
    </row>
    <row r="24" spans="1:11" x14ac:dyDescent="0.25">
      <c r="A24" s="11"/>
      <c r="B24" s="11"/>
      <c r="C24" s="12"/>
    </row>
    <row r="25" spans="1:11" x14ac:dyDescent="0.25">
      <c r="A25" s="11"/>
      <c r="B25" s="11"/>
      <c r="C25" s="12"/>
    </row>
    <row r="26" spans="1:11" x14ac:dyDescent="0.25">
      <c r="A26" s="11"/>
      <c r="B26" s="11"/>
      <c r="C26" s="13"/>
    </row>
    <row r="27" spans="1:11" ht="16.5" thickBot="1" x14ac:dyDescent="0.3">
      <c r="A27" s="11"/>
      <c r="B27" s="11"/>
      <c r="C27" s="14"/>
    </row>
    <row r="28" spans="1:11" ht="16.5" thickTop="1" x14ac:dyDescent="0.25"/>
  </sheetData>
  <mergeCells count="1">
    <mergeCell ref="A1:E1"/>
  </mergeCells>
  <phoneticPr fontId="9" type="noConversion"/>
  <conditionalFormatting sqref="D2">
    <cfRule type="duplicateValues" dxfId="34" priority="1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K13"/>
  <sheetViews>
    <sheetView workbookViewId="0">
      <selection activeCell="D9" sqref="D9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2.7109375" style="1" bestFit="1" customWidth="1"/>
    <col min="8" max="8" width="11.28515625" style="1" bestFit="1" customWidth="1"/>
    <col min="9" max="10" width="12.710937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5" t="s">
        <v>38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2" t="s">
        <v>38</v>
      </c>
      <c r="B3" s="2"/>
      <c r="C3" s="3"/>
      <c r="D3" s="3"/>
      <c r="E3" s="4">
        <v>12700</v>
      </c>
      <c r="F3" s="43"/>
      <c r="G3" s="4"/>
      <c r="H3" s="3">
        <v>44040</v>
      </c>
      <c r="I3" s="4">
        <v>12000</v>
      </c>
      <c r="J3" s="41">
        <f>E3-I3-G3</f>
        <v>700</v>
      </c>
      <c r="K3" s="42"/>
    </row>
    <row r="4" spans="1:11" x14ac:dyDescent="0.25">
      <c r="A4" s="2" t="s">
        <v>38</v>
      </c>
      <c r="B4" s="2"/>
      <c r="C4" s="3"/>
      <c r="D4" s="3"/>
      <c r="E4" s="6"/>
      <c r="F4" s="44"/>
      <c r="G4" s="4"/>
      <c r="H4" s="44" t="s">
        <v>195</v>
      </c>
      <c r="I4" s="4">
        <v>700</v>
      </c>
      <c r="J4" s="41">
        <f>E4-I4-G4</f>
        <v>-700</v>
      </c>
      <c r="K4" s="42"/>
    </row>
    <row r="5" spans="1:11" x14ac:dyDescent="0.25">
      <c r="A5" s="2" t="s">
        <v>38</v>
      </c>
      <c r="B5" s="2"/>
      <c r="C5" s="3"/>
      <c r="D5" s="3"/>
      <c r="E5" s="6"/>
      <c r="F5" s="44"/>
      <c r="G5" s="4"/>
      <c r="H5" s="3"/>
      <c r="I5" s="4"/>
      <c r="J5" s="41">
        <f>E5-I5-G5</f>
        <v>0</v>
      </c>
      <c r="K5" s="42"/>
    </row>
    <row r="6" spans="1:11" x14ac:dyDescent="0.25">
      <c r="A6" s="2"/>
      <c r="B6" s="2"/>
      <c r="C6" s="8"/>
      <c r="D6" s="2"/>
      <c r="E6" s="9"/>
      <c r="F6" s="9"/>
      <c r="G6" s="4"/>
      <c r="H6" s="3"/>
      <c r="I6" s="4"/>
      <c r="J6" s="41">
        <f>E6-I6-G6</f>
        <v>0</v>
      </c>
      <c r="K6" s="42"/>
    </row>
    <row r="7" spans="1:11" ht="16.5" thickBot="1" x14ac:dyDescent="0.3">
      <c r="E7" s="10">
        <f>+SUM(E3:E6)</f>
        <v>12700</v>
      </c>
      <c r="F7" s="40"/>
      <c r="G7" s="39"/>
      <c r="H7" s="47"/>
      <c r="I7" s="39"/>
      <c r="J7" s="10">
        <f>SUM(J3:J6)</f>
        <v>0</v>
      </c>
      <c r="K7" s="48"/>
    </row>
    <row r="8" spans="1:11" ht="16.5" thickTop="1" x14ac:dyDescent="0.25">
      <c r="A8" s="11"/>
      <c r="B8" s="11"/>
      <c r="C8" s="12"/>
    </row>
    <row r="9" spans="1:11" x14ac:dyDescent="0.25">
      <c r="A9" s="11"/>
      <c r="B9" s="11"/>
      <c r="C9" s="12"/>
    </row>
    <row r="10" spans="1:11" x14ac:dyDescent="0.25">
      <c r="A10" s="11"/>
      <c r="B10" s="11"/>
      <c r="C10" s="12"/>
    </row>
    <row r="11" spans="1:11" x14ac:dyDescent="0.25">
      <c r="A11" s="11"/>
      <c r="B11" s="11"/>
      <c r="C11" s="13"/>
    </row>
    <row r="12" spans="1:11" ht="16.5" thickBot="1" x14ac:dyDescent="0.3">
      <c r="A12" s="11"/>
      <c r="B12" s="11"/>
      <c r="C12" s="14"/>
    </row>
    <row r="13" spans="1:11" ht="16.5" thickTop="1" x14ac:dyDescent="0.25"/>
  </sheetData>
  <mergeCells count="1">
    <mergeCell ref="A1:K1"/>
  </mergeCells>
  <conditionalFormatting sqref="D2">
    <cfRule type="duplicateValues" dxfId="33" priority="1" stopIfTrue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K14"/>
  <sheetViews>
    <sheetView workbookViewId="0">
      <selection activeCell="D15" sqref="D15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2.7109375" style="1" bestFit="1" customWidth="1"/>
    <col min="8" max="8" width="11.28515625" style="1" bestFit="1" customWidth="1"/>
    <col min="9" max="10" width="12.710937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35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2" t="s">
        <v>35</v>
      </c>
      <c r="B3" s="2"/>
      <c r="C3" s="3"/>
      <c r="D3" s="3"/>
      <c r="E3" s="4">
        <v>3500</v>
      </c>
      <c r="F3" s="43"/>
      <c r="G3" s="4"/>
      <c r="H3" s="3">
        <v>44040</v>
      </c>
      <c r="I3" s="4">
        <v>3500</v>
      </c>
      <c r="J3" s="41">
        <f>E3-I3-G3</f>
        <v>0</v>
      </c>
      <c r="K3" s="42"/>
    </row>
    <row r="4" spans="1:11" x14ac:dyDescent="0.25">
      <c r="A4" s="2" t="s">
        <v>35</v>
      </c>
      <c r="B4" s="2"/>
      <c r="C4" s="3"/>
      <c r="D4" s="3"/>
      <c r="E4" s="6"/>
      <c r="F4" s="44"/>
      <c r="G4" s="4"/>
      <c r="H4" s="44"/>
      <c r="I4" s="4"/>
      <c r="J4" s="41"/>
      <c r="K4" s="42"/>
    </row>
    <row r="5" spans="1:11" x14ac:dyDescent="0.25">
      <c r="A5" s="2" t="s">
        <v>35</v>
      </c>
      <c r="B5" s="2"/>
      <c r="C5" s="3"/>
      <c r="D5" s="3"/>
      <c r="E5" s="6"/>
      <c r="F5" s="44"/>
      <c r="G5" s="4"/>
      <c r="H5" s="3"/>
      <c r="I5" s="4"/>
      <c r="J5" s="41">
        <f>E5-I5-G5</f>
        <v>0</v>
      </c>
      <c r="K5" s="42"/>
    </row>
    <row r="6" spans="1:11" x14ac:dyDescent="0.25">
      <c r="A6" s="2"/>
      <c r="B6" s="2"/>
      <c r="C6" s="8"/>
      <c r="D6" s="2"/>
      <c r="E6" s="9"/>
      <c r="F6" s="9"/>
      <c r="G6" s="4"/>
      <c r="H6" s="3"/>
      <c r="I6" s="4"/>
      <c r="J6" s="41">
        <f>E6-I6-G6</f>
        <v>0</v>
      </c>
      <c r="K6" s="42"/>
    </row>
    <row r="7" spans="1:11" ht="16.5" thickBot="1" x14ac:dyDescent="0.3">
      <c r="E7" s="10">
        <f>+SUM(E3:E6)</f>
        <v>3500</v>
      </c>
      <c r="F7" s="40"/>
      <c r="G7" s="39"/>
      <c r="H7" s="47"/>
      <c r="I7" s="39"/>
      <c r="J7" s="10">
        <f>SUM(J3:J6)</f>
        <v>0</v>
      </c>
      <c r="K7" s="48"/>
    </row>
    <row r="8" spans="1:11" ht="16.5" thickTop="1" x14ac:dyDescent="0.25">
      <c r="A8" s="11"/>
      <c r="B8" s="11"/>
      <c r="C8" s="11"/>
    </row>
    <row r="9" spans="1:11" x14ac:dyDescent="0.25">
      <c r="A9" s="11"/>
      <c r="B9" s="11"/>
      <c r="C9" s="12"/>
    </row>
    <row r="10" spans="1:11" x14ac:dyDescent="0.25">
      <c r="A10" s="11"/>
      <c r="B10" s="11"/>
      <c r="C10" s="12"/>
    </row>
    <row r="11" spans="1:11" x14ac:dyDescent="0.25">
      <c r="A11" s="11"/>
      <c r="B11" s="11"/>
      <c r="C11" s="12"/>
    </row>
    <row r="12" spans="1:11" x14ac:dyDescent="0.25">
      <c r="A12" s="11"/>
      <c r="B12" s="11"/>
      <c r="C12" s="13"/>
    </row>
    <row r="13" spans="1:11" ht="16.5" thickBot="1" x14ac:dyDescent="0.3">
      <c r="A13" s="11"/>
      <c r="B13" s="11"/>
      <c r="C13" s="14"/>
    </row>
    <row r="14" spans="1:11" ht="16.5" thickTop="1" x14ac:dyDescent="0.25"/>
  </sheetData>
  <mergeCells count="1">
    <mergeCell ref="A1:E1"/>
  </mergeCells>
  <conditionalFormatting sqref="D2">
    <cfRule type="duplicateValues" dxfId="32" priority="1" stopIfTrue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  <pageSetUpPr fitToPage="1"/>
  </sheetPr>
  <dimension ref="A1:K27"/>
  <sheetViews>
    <sheetView topLeftCell="B4" workbookViewId="0">
      <selection activeCell="D9" sqref="D9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" bestFit="1" customWidth="1"/>
    <col min="6" max="6" width="13.42578125" style="17" customWidth="1"/>
    <col min="7" max="7" width="12.7109375" style="1" bestFit="1" customWidth="1"/>
    <col min="8" max="8" width="11.28515625" style="1" bestFit="1" customWidth="1"/>
    <col min="9" max="10" width="12.710937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5" t="s">
        <v>28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ht="31.5" x14ac:dyDescent="0.25">
      <c r="A3" s="50" t="s">
        <v>28</v>
      </c>
      <c r="B3" s="50" t="s">
        <v>29</v>
      </c>
      <c r="C3" s="3" t="s">
        <v>30</v>
      </c>
      <c r="D3" s="3"/>
      <c r="E3" s="4">
        <v>90000</v>
      </c>
      <c r="F3" s="43">
        <v>44011</v>
      </c>
      <c r="G3" s="4">
        <v>50000</v>
      </c>
      <c r="H3" s="3"/>
      <c r="I3" s="4"/>
      <c r="J3" s="41">
        <f>E3-I3-G3</f>
        <v>40000</v>
      </c>
      <c r="K3" s="42" t="s">
        <v>232</v>
      </c>
    </row>
    <row r="4" spans="1:11" ht="31.5" x14ac:dyDescent="0.25">
      <c r="A4" s="50" t="s">
        <v>28</v>
      </c>
      <c r="B4" s="50" t="s">
        <v>31</v>
      </c>
      <c r="C4" s="3" t="s">
        <v>30</v>
      </c>
      <c r="D4" s="3"/>
      <c r="E4" s="6">
        <v>13500</v>
      </c>
      <c r="F4" s="44">
        <v>44041</v>
      </c>
      <c r="G4" s="4">
        <v>20000</v>
      </c>
      <c r="H4" s="44"/>
      <c r="I4" s="4"/>
      <c r="J4" s="41">
        <f>E4-I4-G4</f>
        <v>-6500</v>
      </c>
      <c r="K4" s="42" t="s">
        <v>233</v>
      </c>
    </row>
    <row r="5" spans="1:11" ht="31.5" x14ac:dyDescent="0.25">
      <c r="A5" s="50" t="s">
        <v>28</v>
      </c>
      <c r="B5" s="50" t="s">
        <v>240</v>
      </c>
      <c r="C5" s="3"/>
      <c r="D5" s="3"/>
      <c r="E5" s="6"/>
      <c r="F5" s="44"/>
      <c r="G5" s="4"/>
      <c r="H5" s="3">
        <v>44221</v>
      </c>
      <c r="I5" s="4">
        <v>20000</v>
      </c>
      <c r="J5" s="41">
        <f>E5-I5-G5</f>
        <v>-20000</v>
      </c>
      <c r="K5" s="42"/>
    </row>
    <row r="6" spans="1:11" ht="31.5" x14ac:dyDescent="0.25">
      <c r="A6" s="50" t="s">
        <v>28</v>
      </c>
      <c r="B6" s="50" t="s">
        <v>281</v>
      </c>
      <c r="C6" s="3" t="s">
        <v>271</v>
      </c>
      <c r="D6" s="3"/>
      <c r="E6" s="6">
        <v>30000</v>
      </c>
      <c r="F6" s="44"/>
      <c r="G6" s="4"/>
      <c r="H6" s="3"/>
      <c r="I6" s="4"/>
      <c r="J6" s="41">
        <f t="shared" ref="J6:J12" si="0">E6-I6-G6</f>
        <v>30000</v>
      </c>
      <c r="K6" s="42" t="s">
        <v>287</v>
      </c>
    </row>
    <row r="7" spans="1:11" ht="31.5" x14ac:dyDescent="0.25">
      <c r="A7" s="50" t="s">
        <v>28</v>
      </c>
      <c r="B7" s="2" t="s">
        <v>392</v>
      </c>
      <c r="C7" s="3"/>
      <c r="D7" s="3"/>
      <c r="E7" s="6"/>
      <c r="F7" s="44"/>
      <c r="G7" s="4"/>
      <c r="H7" s="3">
        <v>44535</v>
      </c>
      <c r="I7" s="4">
        <v>15000</v>
      </c>
      <c r="J7" s="41">
        <f t="shared" si="0"/>
        <v>-15000</v>
      </c>
      <c r="K7" s="42"/>
    </row>
    <row r="8" spans="1:11" ht="31.5" x14ac:dyDescent="0.25">
      <c r="A8" s="50" t="s">
        <v>28</v>
      </c>
      <c r="B8" s="2" t="s">
        <v>449</v>
      </c>
      <c r="C8" s="3"/>
      <c r="D8" s="3"/>
      <c r="E8" s="6"/>
      <c r="F8" s="44"/>
      <c r="G8" s="4"/>
      <c r="H8" s="3" t="s">
        <v>426</v>
      </c>
      <c r="I8" s="4">
        <v>20000</v>
      </c>
      <c r="J8" s="41">
        <f t="shared" si="0"/>
        <v>-20000</v>
      </c>
      <c r="K8" s="42" t="s">
        <v>450</v>
      </c>
    </row>
    <row r="9" spans="1:11" x14ac:dyDescent="0.25">
      <c r="A9" s="2"/>
      <c r="B9" s="2"/>
      <c r="C9" s="3"/>
      <c r="D9" s="3"/>
      <c r="E9" s="6"/>
      <c r="F9" s="44"/>
      <c r="G9" s="4"/>
      <c r="H9" s="3"/>
      <c r="I9" s="4"/>
      <c r="J9" s="41">
        <f t="shared" si="0"/>
        <v>0</v>
      </c>
      <c r="K9" s="42"/>
    </row>
    <row r="10" spans="1:11" x14ac:dyDescent="0.25">
      <c r="A10" s="2"/>
      <c r="B10" s="2"/>
      <c r="C10" s="3"/>
      <c r="D10" s="3"/>
      <c r="E10" s="6"/>
      <c r="F10" s="44"/>
      <c r="G10" s="4"/>
      <c r="H10" s="3"/>
      <c r="I10" s="4"/>
      <c r="J10" s="41">
        <f t="shared" si="0"/>
        <v>0</v>
      </c>
      <c r="K10" s="42"/>
    </row>
    <row r="11" spans="1:11" x14ac:dyDescent="0.25">
      <c r="A11" s="2"/>
      <c r="B11" s="2"/>
      <c r="C11" s="3"/>
      <c r="D11" s="3"/>
      <c r="E11" s="6"/>
      <c r="F11" s="44"/>
      <c r="G11" s="4"/>
      <c r="H11" s="3"/>
      <c r="I11" s="4"/>
      <c r="J11" s="41">
        <f t="shared" si="0"/>
        <v>0</v>
      </c>
      <c r="K11" s="42"/>
    </row>
    <row r="12" spans="1:11" x14ac:dyDescent="0.25">
      <c r="A12" s="2"/>
      <c r="B12" s="2"/>
      <c r="C12" s="8"/>
      <c r="D12" s="2"/>
      <c r="E12" s="9"/>
      <c r="F12" s="9"/>
      <c r="G12" s="4"/>
      <c r="H12" s="3"/>
      <c r="I12" s="4"/>
      <c r="J12" s="41">
        <f t="shared" si="0"/>
        <v>0</v>
      </c>
      <c r="K12" s="42"/>
    </row>
    <row r="13" spans="1:11" ht="16.5" thickBot="1" x14ac:dyDescent="0.3">
      <c r="E13" s="10">
        <f>+SUM(E3:E12)</f>
        <v>133500</v>
      </c>
      <c r="F13" s="40"/>
      <c r="G13" s="39"/>
      <c r="H13" s="47"/>
      <c r="I13" s="39"/>
      <c r="J13" s="10">
        <f>SUM(J3:J12)</f>
        <v>8500</v>
      </c>
      <c r="K13" s="48"/>
    </row>
    <row r="14" spans="1:11" ht="16.5" thickTop="1" x14ac:dyDescent="0.25">
      <c r="D14" s="1" t="s">
        <v>58</v>
      </c>
      <c r="E14" s="21">
        <v>50000</v>
      </c>
    </row>
    <row r="15" spans="1:11" x14ac:dyDescent="0.25">
      <c r="D15" s="1" t="s">
        <v>22</v>
      </c>
      <c r="E15" s="21"/>
    </row>
    <row r="16" spans="1:11" x14ac:dyDescent="0.25">
      <c r="D16" s="1" t="s">
        <v>22</v>
      </c>
      <c r="E16" s="1">
        <v>20000</v>
      </c>
    </row>
    <row r="17" spans="1:5" x14ac:dyDescent="0.25">
      <c r="D17" s="1" t="s">
        <v>23</v>
      </c>
      <c r="E17" s="18">
        <f>E13-E16-E14-E15</f>
        <v>63500</v>
      </c>
    </row>
    <row r="18" spans="1:5" x14ac:dyDescent="0.25">
      <c r="E18" s="18"/>
    </row>
    <row r="19" spans="1:5" x14ac:dyDescent="0.25">
      <c r="A19" s="11"/>
      <c r="B19" s="11"/>
      <c r="C19" s="11"/>
      <c r="D19" s="1" t="s">
        <v>59</v>
      </c>
      <c r="E19" s="1">
        <v>20000</v>
      </c>
    </row>
    <row r="20" spans="1:5" x14ac:dyDescent="0.25">
      <c r="A20" s="11"/>
      <c r="B20" s="11"/>
      <c r="C20" s="11"/>
    </row>
    <row r="21" spans="1:5" x14ac:dyDescent="0.25">
      <c r="A21" s="11"/>
      <c r="B21" s="11"/>
      <c r="C21" s="11"/>
    </row>
    <row r="22" spans="1:5" x14ac:dyDescent="0.25">
      <c r="A22" s="11"/>
      <c r="B22" s="11"/>
      <c r="C22" s="12"/>
    </row>
    <row r="23" spans="1:5" x14ac:dyDescent="0.25">
      <c r="A23" s="11"/>
      <c r="B23" s="11"/>
      <c r="C23" s="12"/>
    </row>
    <row r="24" spans="1:5" x14ac:dyDescent="0.25">
      <c r="A24" s="11"/>
      <c r="B24" s="11"/>
      <c r="C24" s="12"/>
    </row>
    <row r="25" spans="1:5" x14ac:dyDescent="0.25">
      <c r="A25" s="11"/>
      <c r="B25" s="11"/>
      <c r="C25" s="13"/>
    </row>
    <row r="26" spans="1:5" ht="16.5" thickBot="1" x14ac:dyDescent="0.3">
      <c r="A26" s="11"/>
      <c r="B26" s="11"/>
      <c r="C26" s="14"/>
    </row>
    <row r="27" spans="1:5" ht="16.5" thickTop="1" x14ac:dyDescent="0.25"/>
  </sheetData>
  <mergeCells count="1">
    <mergeCell ref="A1:K1"/>
  </mergeCells>
  <conditionalFormatting sqref="D2">
    <cfRule type="duplicateValues" dxfId="31" priority="1" stopIfTrue="1"/>
  </conditionalFormatting>
  <pageMargins left="0.7" right="0.7" top="0.75" bottom="0.75" header="0.3" footer="0.3"/>
  <pageSetup scale="6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K14"/>
  <sheetViews>
    <sheetView topLeftCell="C1" workbookViewId="0">
      <selection activeCell="B5" sqref="B5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2.7109375" style="1" bestFit="1" customWidth="1"/>
    <col min="8" max="8" width="12.42578125" style="1" customWidth="1"/>
    <col min="9" max="10" width="12.710937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5" t="s">
        <v>221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ht="31.5" x14ac:dyDescent="0.25">
      <c r="A3" s="2" t="s">
        <v>225</v>
      </c>
      <c r="B3" s="3" t="s">
        <v>298</v>
      </c>
      <c r="C3" s="3">
        <v>44210</v>
      </c>
      <c r="D3" s="20"/>
      <c r="E3" s="4">
        <v>13000</v>
      </c>
      <c r="F3" s="43"/>
      <c r="G3" s="4"/>
      <c r="H3" s="3" t="s">
        <v>299</v>
      </c>
      <c r="I3" s="4">
        <v>13000</v>
      </c>
      <c r="J3" s="41">
        <f>E3-I3-G3</f>
        <v>0</v>
      </c>
      <c r="K3" s="56" t="s">
        <v>222</v>
      </c>
    </row>
    <row r="4" spans="1:11" ht="31.5" x14ac:dyDescent="0.25">
      <c r="A4" s="2" t="s">
        <v>225</v>
      </c>
      <c r="B4" s="2" t="s">
        <v>260</v>
      </c>
      <c r="C4" s="3" t="s">
        <v>300</v>
      </c>
      <c r="E4" s="6">
        <v>4000</v>
      </c>
      <c r="F4" s="44"/>
      <c r="G4" s="4"/>
      <c r="H4" s="44"/>
      <c r="I4" s="4">
        <v>4000</v>
      </c>
      <c r="J4" s="41">
        <f>E4-I4-G4</f>
        <v>0</v>
      </c>
      <c r="K4" s="56" t="s">
        <v>301</v>
      </c>
    </row>
    <row r="5" spans="1:11" ht="21.75" customHeight="1" x14ac:dyDescent="0.25">
      <c r="A5" s="2" t="s">
        <v>225</v>
      </c>
      <c r="B5" s="2"/>
      <c r="C5" s="3"/>
      <c r="D5" s="3"/>
      <c r="E5" s="6"/>
      <c r="F5" s="44"/>
      <c r="G5" s="4"/>
      <c r="H5" s="3"/>
      <c r="I5" s="4"/>
      <c r="J5" s="41">
        <f>E5-I5-G5</f>
        <v>0</v>
      </c>
      <c r="K5" s="42"/>
    </row>
    <row r="6" spans="1:11" ht="21.75" customHeight="1" x14ac:dyDescent="0.25">
      <c r="A6" s="2"/>
      <c r="B6" s="2"/>
      <c r="C6" s="8"/>
      <c r="D6" s="2"/>
      <c r="E6" s="9"/>
      <c r="F6" s="9"/>
      <c r="G6" s="4"/>
      <c r="H6" s="3"/>
      <c r="I6" s="4"/>
      <c r="J6" s="41">
        <f>E6-I6-G6</f>
        <v>0</v>
      </c>
      <c r="K6" s="42"/>
    </row>
    <row r="7" spans="1:11" ht="21.75" customHeight="1" thickBot="1" x14ac:dyDescent="0.3">
      <c r="E7" s="10">
        <f>+SUM(E3:E6)</f>
        <v>17000</v>
      </c>
      <c r="F7" s="40"/>
      <c r="G7" s="39"/>
      <c r="H7" s="47"/>
      <c r="I7" s="39"/>
      <c r="J7" s="10">
        <f>SUM(J3:J6)</f>
        <v>0</v>
      </c>
      <c r="K7" s="48"/>
    </row>
    <row r="8" spans="1:11" ht="21.75" customHeight="1" thickTop="1" x14ac:dyDescent="0.25">
      <c r="A8" s="11"/>
      <c r="B8" s="11"/>
      <c r="C8" s="11"/>
    </row>
    <row r="9" spans="1:11" x14ac:dyDescent="0.25">
      <c r="A9" s="11"/>
      <c r="B9" s="55"/>
      <c r="C9" s="12"/>
    </row>
    <row r="10" spans="1:11" x14ac:dyDescent="0.25">
      <c r="A10" s="11"/>
      <c r="B10" s="11"/>
      <c r="C10" s="12"/>
    </row>
    <row r="11" spans="1:11" x14ac:dyDescent="0.25">
      <c r="A11" s="11"/>
      <c r="B11" s="11"/>
      <c r="C11" s="12"/>
    </row>
    <row r="12" spans="1:11" x14ac:dyDescent="0.25">
      <c r="A12" s="11"/>
      <c r="B12" s="11"/>
      <c r="C12" s="13"/>
    </row>
    <row r="13" spans="1:11" ht="16.5" thickBot="1" x14ac:dyDescent="0.3">
      <c r="A13" s="11"/>
      <c r="B13" s="11"/>
      <c r="C13" s="14"/>
    </row>
    <row r="14" spans="1:11" ht="16.5" thickTop="1" x14ac:dyDescent="0.25"/>
  </sheetData>
  <mergeCells count="1">
    <mergeCell ref="A1:K1"/>
  </mergeCells>
  <conditionalFormatting sqref="D2">
    <cfRule type="duplicateValues" dxfId="30" priority="1" stopIfTrue="1"/>
  </conditionalFormatting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  <pageSetUpPr fitToPage="1"/>
  </sheetPr>
  <dimension ref="A1:K24"/>
  <sheetViews>
    <sheetView workbookViewId="0">
      <pane ySplit="2" topLeftCell="A6" activePane="bottomLeft" state="frozen"/>
      <selection pane="bottomLeft" activeCell="A3" sqref="A3:XFD3"/>
    </sheetView>
  </sheetViews>
  <sheetFormatPr defaultRowHeight="15.75" x14ac:dyDescent="0.25"/>
  <cols>
    <col min="1" max="1" width="14.85546875" style="1" customWidth="1"/>
    <col min="2" max="2" width="33" style="1" bestFit="1" customWidth="1"/>
    <col min="3" max="3" width="12.7109375" style="1" bestFit="1" customWidth="1"/>
    <col min="4" max="4" width="17.140625" style="1" customWidth="1"/>
    <col min="5" max="5" width="13.42578125" style="17" bestFit="1" customWidth="1"/>
    <col min="6" max="6" width="10" style="17" customWidth="1"/>
    <col min="7" max="7" width="9.140625" style="1"/>
    <col min="8" max="8" width="11.140625" style="1" customWidth="1"/>
    <col min="9" max="9" width="11.5703125" style="1" bestFit="1" customWidth="1"/>
    <col min="10" max="10" width="12.2851562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ht="33" customHeight="1" x14ac:dyDescent="0.25">
      <c r="A1" s="215" t="s">
        <v>118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ht="31.5" x14ac:dyDescent="0.25">
      <c r="A3" s="2" t="s">
        <v>118</v>
      </c>
      <c r="B3" s="2" t="s">
        <v>119</v>
      </c>
      <c r="C3" s="25">
        <v>44136</v>
      </c>
      <c r="D3" s="3" t="s">
        <v>120</v>
      </c>
      <c r="E3" s="4">
        <v>5500</v>
      </c>
      <c r="F3" s="4"/>
      <c r="G3" s="4">
        <v>0</v>
      </c>
      <c r="H3" s="3">
        <v>44216</v>
      </c>
      <c r="I3" s="4">
        <v>5500</v>
      </c>
      <c r="J3" s="41">
        <f>E3-I3-G3</f>
        <v>0</v>
      </c>
      <c r="K3" s="56" t="s">
        <v>185</v>
      </c>
    </row>
    <row r="4" spans="1:11" ht="31.5" x14ac:dyDescent="0.25">
      <c r="A4" s="2" t="s">
        <v>118</v>
      </c>
      <c r="B4" s="2" t="s">
        <v>275</v>
      </c>
      <c r="C4" s="3" t="s">
        <v>279</v>
      </c>
      <c r="D4" s="3" t="s">
        <v>276</v>
      </c>
      <c r="E4" s="6">
        <v>3969</v>
      </c>
      <c r="F4" s="6"/>
      <c r="G4" s="4">
        <v>0</v>
      </c>
      <c r="H4" s="2"/>
      <c r="I4" s="4">
        <v>0</v>
      </c>
      <c r="J4" s="41">
        <f t="shared" ref="J4:J10" si="0">E4-I4-G4</f>
        <v>3969</v>
      </c>
      <c r="K4" s="71" t="s">
        <v>277</v>
      </c>
    </row>
    <row r="5" spans="1:11" ht="31.5" x14ac:dyDescent="0.25">
      <c r="A5" s="2" t="s">
        <v>118</v>
      </c>
      <c r="B5" s="2" t="s">
        <v>278</v>
      </c>
      <c r="C5" s="3">
        <v>44289</v>
      </c>
      <c r="D5" s="3" t="s">
        <v>280</v>
      </c>
      <c r="E5" s="6">
        <v>3675</v>
      </c>
      <c r="F5" s="6"/>
      <c r="G5" s="4"/>
      <c r="H5" s="2"/>
      <c r="I5" s="4"/>
      <c r="J5" s="41">
        <f t="shared" si="0"/>
        <v>3675</v>
      </c>
      <c r="K5" s="71" t="s">
        <v>284</v>
      </c>
    </row>
    <row r="6" spans="1:11" ht="31.5" x14ac:dyDescent="0.25">
      <c r="A6" s="2" t="s">
        <v>118</v>
      </c>
      <c r="B6" s="2" t="s">
        <v>281</v>
      </c>
      <c r="C6" s="3" t="s">
        <v>282</v>
      </c>
      <c r="D6" s="3" t="s">
        <v>283</v>
      </c>
      <c r="E6" s="6">
        <v>6870</v>
      </c>
      <c r="F6" s="6"/>
      <c r="G6" s="4"/>
      <c r="H6" s="2"/>
      <c r="I6" s="4"/>
      <c r="J6" s="41">
        <f t="shared" si="0"/>
        <v>6870</v>
      </c>
      <c r="K6" s="71" t="s">
        <v>285</v>
      </c>
    </row>
    <row r="7" spans="1:11" x14ac:dyDescent="0.25">
      <c r="A7" s="2" t="s">
        <v>118</v>
      </c>
      <c r="B7" s="2" t="s">
        <v>391</v>
      </c>
      <c r="C7" s="3"/>
      <c r="D7" s="3"/>
      <c r="E7" s="6"/>
      <c r="F7" s="6"/>
      <c r="G7" s="4"/>
      <c r="H7" s="3">
        <v>44535</v>
      </c>
      <c r="I7" s="4">
        <v>7000</v>
      </c>
      <c r="J7" s="41">
        <f t="shared" si="0"/>
        <v>-7000</v>
      </c>
      <c r="K7" s="19" t="s">
        <v>286</v>
      </c>
    </row>
    <row r="8" spans="1:11" x14ac:dyDescent="0.25">
      <c r="A8" s="2" t="s">
        <v>118</v>
      </c>
      <c r="B8" s="2" t="s">
        <v>408</v>
      </c>
      <c r="C8" s="3">
        <v>44202</v>
      </c>
      <c r="D8" s="3" t="s">
        <v>409</v>
      </c>
      <c r="E8" s="6">
        <v>4450</v>
      </c>
      <c r="F8" s="6"/>
      <c r="G8" s="4"/>
      <c r="H8" s="2"/>
      <c r="I8" s="4"/>
      <c r="J8" s="41">
        <f t="shared" si="0"/>
        <v>4450</v>
      </c>
      <c r="K8" s="19" t="s">
        <v>286</v>
      </c>
    </row>
    <row r="9" spans="1:11" x14ac:dyDescent="0.25">
      <c r="A9" s="2" t="s">
        <v>118</v>
      </c>
      <c r="B9" s="2" t="s">
        <v>432</v>
      </c>
      <c r="C9" s="3">
        <v>44536</v>
      </c>
      <c r="D9" s="3"/>
      <c r="E9" s="6">
        <v>3114</v>
      </c>
      <c r="F9" s="6"/>
      <c r="G9" s="4">
        <v>0</v>
      </c>
      <c r="H9" s="2" t="s">
        <v>426</v>
      </c>
      <c r="I9" s="4">
        <v>10000</v>
      </c>
      <c r="J9" s="41">
        <f t="shared" si="0"/>
        <v>-6886</v>
      </c>
      <c r="K9" s="19" t="s">
        <v>435</v>
      </c>
    </row>
    <row r="10" spans="1:11" x14ac:dyDescent="0.25">
      <c r="A10" s="2" t="s">
        <v>118</v>
      </c>
      <c r="B10" s="2" t="s">
        <v>433</v>
      </c>
      <c r="C10" s="8" t="s">
        <v>434</v>
      </c>
      <c r="D10" s="2"/>
      <c r="E10" s="9">
        <v>576</v>
      </c>
      <c r="F10" s="9"/>
      <c r="G10" s="4">
        <v>0</v>
      </c>
      <c r="H10" s="2"/>
      <c r="I10" s="4">
        <v>0</v>
      </c>
      <c r="J10" s="41">
        <f t="shared" si="0"/>
        <v>576</v>
      </c>
      <c r="K10" s="19" t="s">
        <v>286</v>
      </c>
    </row>
    <row r="11" spans="1:11" x14ac:dyDescent="0.25">
      <c r="A11" s="2" t="s">
        <v>118</v>
      </c>
      <c r="B11" s="2"/>
      <c r="C11" s="8"/>
      <c r="D11" s="2"/>
      <c r="E11" s="9"/>
      <c r="F11" s="9"/>
      <c r="G11" s="4"/>
      <c r="H11" s="2"/>
      <c r="I11" s="4"/>
      <c r="J11" s="41"/>
      <c r="K11" s="19"/>
    </row>
    <row r="12" spans="1:11" x14ac:dyDescent="0.25">
      <c r="A12" s="2"/>
      <c r="B12" s="2"/>
      <c r="C12" s="8"/>
      <c r="D12" s="2"/>
      <c r="E12" s="9"/>
      <c r="F12" s="9"/>
      <c r="G12" s="4"/>
      <c r="H12" s="2"/>
      <c r="I12" s="4"/>
      <c r="J12" s="41"/>
      <c r="K12" s="19"/>
    </row>
    <row r="13" spans="1:11" x14ac:dyDescent="0.25">
      <c r="A13" s="2"/>
      <c r="B13" s="2"/>
      <c r="C13" s="8"/>
      <c r="D13" s="2"/>
      <c r="E13" s="9"/>
      <c r="F13" s="9"/>
      <c r="G13" s="4"/>
      <c r="H13" s="2"/>
      <c r="I13" s="4"/>
      <c r="J13" s="41"/>
      <c r="K13" s="19"/>
    </row>
    <row r="14" spans="1:11" x14ac:dyDescent="0.25">
      <c r="A14" s="19"/>
      <c r="B14" s="19"/>
      <c r="C14" s="19"/>
      <c r="D14" s="19"/>
      <c r="E14" s="41">
        <f>+SUM(E3:E10)</f>
        <v>28154</v>
      </c>
      <c r="F14" s="41"/>
      <c r="G14" s="41">
        <f>+SUM(G3:G10)</f>
        <v>0</v>
      </c>
      <c r="H14" s="19"/>
      <c r="I14" s="41">
        <f>+SUM(I3:I10)</f>
        <v>22500</v>
      </c>
      <c r="J14" s="41" t="s">
        <v>215</v>
      </c>
      <c r="K14" s="19"/>
    </row>
    <row r="15" spans="1:11" x14ac:dyDescent="0.25">
      <c r="J15" s="18">
        <f>SUM(J3:J10)</f>
        <v>5654</v>
      </c>
    </row>
    <row r="16" spans="1:11" x14ac:dyDescent="0.25">
      <c r="A16" s="11"/>
      <c r="B16" s="11"/>
      <c r="C16" s="11"/>
    </row>
    <row r="17" spans="1:11" x14ac:dyDescent="0.25">
      <c r="A17" s="11"/>
      <c r="B17" s="11"/>
      <c r="C17" s="11"/>
      <c r="K17" s="1" t="s">
        <v>488</v>
      </c>
    </row>
    <row r="18" spans="1:11" x14ac:dyDescent="0.25">
      <c r="A18" s="11"/>
      <c r="B18" s="11"/>
      <c r="C18" s="11"/>
    </row>
    <row r="19" spans="1:11" x14ac:dyDescent="0.25">
      <c r="A19" s="11"/>
      <c r="B19" s="11"/>
      <c r="C19" s="12"/>
    </row>
    <row r="20" spans="1:11" x14ac:dyDescent="0.25">
      <c r="A20" s="11"/>
      <c r="B20" s="11"/>
      <c r="C20" s="12"/>
    </row>
    <row r="21" spans="1:11" x14ac:dyDescent="0.25">
      <c r="A21" s="11"/>
      <c r="B21" s="11"/>
      <c r="C21" s="12"/>
    </row>
    <row r="22" spans="1:11" x14ac:dyDescent="0.25">
      <c r="A22" s="11"/>
      <c r="B22" s="11"/>
      <c r="C22" s="13"/>
    </row>
    <row r="23" spans="1:11" ht="16.5" thickBot="1" x14ac:dyDescent="0.3">
      <c r="A23" s="11"/>
      <c r="B23" s="11"/>
      <c r="C23" s="14"/>
    </row>
    <row r="24" spans="1:11" ht="16.5" thickTop="1" x14ac:dyDescent="0.25"/>
  </sheetData>
  <mergeCells count="1">
    <mergeCell ref="A1:K1"/>
  </mergeCells>
  <conditionalFormatting sqref="D2">
    <cfRule type="duplicateValues" dxfId="29" priority="1" stopIfTrue="1"/>
  </conditionalFormatting>
  <pageMargins left="0.7" right="0.7" top="0.75" bottom="0.75" header="0.3" footer="0.3"/>
  <pageSetup scale="7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249977111117893"/>
    <pageSetUpPr fitToPage="1"/>
  </sheetPr>
  <dimension ref="A1:L26"/>
  <sheetViews>
    <sheetView workbookViewId="0">
      <selection activeCell="K11" sqref="K11"/>
    </sheetView>
  </sheetViews>
  <sheetFormatPr defaultRowHeight="15.75" x14ac:dyDescent="0.25"/>
  <cols>
    <col min="1" max="1" width="17.28515625" style="1" customWidth="1"/>
    <col min="2" max="2" width="21.5703125" style="1" bestFit="1" customWidth="1"/>
    <col min="3" max="3" width="12.7109375" style="1" bestFit="1" customWidth="1"/>
    <col min="4" max="4" width="8.7109375" style="1" customWidth="1"/>
    <col min="5" max="5" width="13.42578125" style="17" bestFit="1" customWidth="1"/>
    <col min="6" max="6" width="13.42578125" style="17" customWidth="1"/>
    <col min="7" max="7" width="11.5703125" style="1" bestFit="1" customWidth="1"/>
    <col min="8" max="8" width="11.28515625" style="1" bestFit="1" customWidth="1"/>
    <col min="9" max="9" width="11.5703125" style="1" bestFit="1" customWidth="1"/>
    <col min="10" max="10" width="12.28515625" style="1" bestFit="1" customWidth="1"/>
    <col min="11" max="11" width="26.5703125" style="1" bestFit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26" t="s">
        <v>216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31.5" x14ac:dyDescent="0.25">
      <c r="A2" s="57" t="s">
        <v>24</v>
      </c>
      <c r="B2" s="57" t="s">
        <v>0</v>
      </c>
      <c r="C2" s="57" t="s">
        <v>25</v>
      </c>
      <c r="D2" s="57" t="s">
        <v>26</v>
      </c>
      <c r="E2" s="58" t="s">
        <v>27</v>
      </c>
      <c r="F2" s="59" t="s">
        <v>182</v>
      </c>
      <c r="G2" s="135" t="s">
        <v>181</v>
      </c>
      <c r="H2" s="135" t="s">
        <v>183</v>
      </c>
      <c r="I2" s="135" t="s">
        <v>71</v>
      </c>
      <c r="J2" s="135" t="s">
        <v>72</v>
      </c>
      <c r="K2" s="135" t="s">
        <v>174</v>
      </c>
    </row>
    <row r="3" spans="1:11" x14ac:dyDescent="0.25">
      <c r="A3" s="2" t="s">
        <v>216</v>
      </c>
      <c r="B3" s="2" t="s">
        <v>217</v>
      </c>
      <c r="C3" s="25">
        <v>44172</v>
      </c>
      <c r="D3" s="32">
        <v>1254</v>
      </c>
      <c r="E3" s="4">
        <v>10500</v>
      </c>
      <c r="F3" s="43">
        <v>44166</v>
      </c>
      <c r="G3" s="4">
        <v>5000</v>
      </c>
      <c r="H3" s="3"/>
      <c r="I3" s="4">
        <v>0</v>
      </c>
      <c r="J3" s="41"/>
      <c r="K3" s="42" t="s">
        <v>218</v>
      </c>
    </row>
    <row r="4" spans="1:11" x14ac:dyDescent="0.25">
      <c r="A4" s="2" t="s">
        <v>216</v>
      </c>
      <c r="B4" s="2"/>
      <c r="C4" s="3"/>
      <c r="D4" s="3"/>
      <c r="E4" s="6"/>
      <c r="F4" s="6"/>
      <c r="G4" s="4">
        <v>0</v>
      </c>
      <c r="H4" s="3">
        <v>44216</v>
      </c>
      <c r="I4" s="4">
        <v>5500</v>
      </c>
      <c r="J4" s="41"/>
      <c r="K4" s="42" t="s">
        <v>218</v>
      </c>
    </row>
    <row r="5" spans="1:11" x14ac:dyDescent="0.25">
      <c r="A5" s="2" t="s">
        <v>216</v>
      </c>
      <c r="B5" s="2" t="s">
        <v>354</v>
      </c>
      <c r="C5" s="3">
        <v>44259</v>
      </c>
      <c r="D5" s="3"/>
      <c r="E5" s="6">
        <v>4000</v>
      </c>
      <c r="F5" s="6"/>
      <c r="G5" s="4"/>
      <c r="H5" s="3" t="s">
        <v>418</v>
      </c>
      <c r="I5" s="4">
        <v>4000</v>
      </c>
      <c r="J5" s="41"/>
      <c r="K5" s="42"/>
    </row>
    <row r="6" spans="1:11" x14ac:dyDescent="0.25">
      <c r="A6" s="2" t="s">
        <v>216</v>
      </c>
      <c r="B6" s="2" t="s">
        <v>455</v>
      </c>
      <c r="C6" s="3">
        <v>44352</v>
      </c>
      <c r="D6" s="3"/>
      <c r="E6" s="6">
        <v>1400</v>
      </c>
      <c r="F6" s="6"/>
      <c r="G6" s="4"/>
      <c r="H6" s="3"/>
      <c r="I6" s="4"/>
      <c r="J6" s="41"/>
      <c r="K6" s="42" t="s">
        <v>361</v>
      </c>
    </row>
    <row r="7" spans="1:11" x14ac:dyDescent="0.25">
      <c r="A7" s="2" t="s">
        <v>216</v>
      </c>
      <c r="B7" s="2" t="s">
        <v>455</v>
      </c>
      <c r="C7" s="3"/>
      <c r="D7" s="3"/>
      <c r="E7" s="6">
        <v>300</v>
      </c>
      <c r="F7" s="6"/>
      <c r="G7" s="4"/>
      <c r="H7" s="3"/>
      <c r="I7" s="4"/>
      <c r="J7" s="41"/>
      <c r="K7" s="42"/>
    </row>
    <row r="8" spans="1:11" x14ac:dyDescent="0.25">
      <c r="A8" s="2" t="s">
        <v>216</v>
      </c>
      <c r="B8" s="2" t="s">
        <v>456</v>
      </c>
      <c r="C8" s="3"/>
      <c r="D8" s="3"/>
      <c r="E8" s="6">
        <v>10955</v>
      </c>
      <c r="F8" s="6"/>
      <c r="G8" s="4"/>
      <c r="H8" s="3"/>
      <c r="I8" s="4"/>
      <c r="J8" s="41"/>
      <c r="K8" s="42"/>
    </row>
    <row r="9" spans="1:11" x14ac:dyDescent="0.25">
      <c r="A9" s="2" t="s">
        <v>216</v>
      </c>
      <c r="B9" s="2" t="s">
        <v>354</v>
      </c>
      <c r="C9" s="3"/>
      <c r="D9" s="3"/>
      <c r="E9" s="6"/>
      <c r="F9" s="6" t="s">
        <v>418</v>
      </c>
      <c r="G9" s="4">
        <v>5000</v>
      </c>
      <c r="H9" s="2"/>
      <c r="I9" s="4">
        <v>0</v>
      </c>
      <c r="J9" s="41"/>
      <c r="K9" s="19" t="s">
        <v>420</v>
      </c>
    </row>
    <row r="10" spans="1:11" x14ac:dyDescent="0.25">
      <c r="A10" s="2" t="s">
        <v>216</v>
      </c>
      <c r="B10" s="2" t="s">
        <v>431</v>
      </c>
      <c r="C10" s="3"/>
      <c r="D10" s="3"/>
      <c r="E10" s="6"/>
      <c r="F10" s="6"/>
      <c r="G10" s="4"/>
      <c r="H10" s="2" t="s">
        <v>426</v>
      </c>
      <c r="I10" s="4">
        <v>1700</v>
      </c>
      <c r="J10" s="41"/>
      <c r="K10" s="19" t="s">
        <v>454</v>
      </c>
    </row>
    <row r="11" spans="1:11" x14ac:dyDescent="0.25">
      <c r="A11" s="2" t="s">
        <v>216</v>
      </c>
      <c r="B11" s="2" t="s">
        <v>478</v>
      </c>
      <c r="C11" s="3" t="s">
        <v>472</v>
      </c>
      <c r="D11" s="3"/>
      <c r="E11" s="9">
        <v>5400</v>
      </c>
      <c r="F11" s="9" t="s">
        <v>472</v>
      </c>
      <c r="G11" s="4">
        <v>2000</v>
      </c>
      <c r="H11" s="2" t="s">
        <v>485</v>
      </c>
      <c r="I11" s="4">
        <v>3400</v>
      </c>
      <c r="J11" s="41">
        <f t="shared" ref="J11:J16" si="0">E11-I11-G11</f>
        <v>0</v>
      </c>
      <c r="K11" s="19" t="s">
        <v>486</v>
      </c>
    </row>
    <row r="12" spans="1:11" x14ac:dyDescent="0.25">
      <c r="A12" s="2"/>
      <c r="B12" s="2"/>
      <c r="C12" s="3"/>
      <c r="D12" s="3"/>
      <c r="E12" s="9"/>
      <c r="F12" s="9"/>
      <c r="G12" s="4">
        <v>0</v>
      </c>
      <c r="H12" s="2"/>
      <c r="I12" s="4">
        <v>0</v>
      </c>
      <c r="J12" s="41">
        <f t="shared" si="0"/>
        <v>0</v>
      </c>
      <c r="K12" s="19"/>
    </row>
    <row r="13" spans="1:11" x14ac:dyDescent="0.25">
      <c r="A13" s="2"/>
      <c r="B13" s="2"/>
      <c r="C13" s="3"/>
      <c r="D13" s="3"/>
      <c r="E13" s="9"/>
      <c r="F13" s="9"/>
      <c r="G13" s="4">
        <v>0</v>
      </c>
      <c r="H13" s="2"/>
      <c r="I13" s="4">
        <v>0</v>
      </c>
      <c r="J13" s="41">
        <f t="shared" si="0"/>
        <v>0</v>
      </c>
      <c r="K13" s="19"/>
    </row>
    <row r="14" spans="1:11" x14ac:dyDescent="0.25">
      <c r="A14" s="2"/>
      <c r="B14" s="2"/>
      <c r="C14" s="3"/>
      <c r="D14" s="3"/>
      <c r="E14" s="9"/>
      <c r="F14" s="9"/>
      <c r="G14" s="4">
        <v>0</v>
      </c>
      <c r="H14" s="2"/>
      <c r="I14" s="4">
        <v>0</v>
      </c>
      <c r="J14" s="41">
        <f t="shared" si="0"/>
        <v>0</v>
      </c>
      <c r="K14" s="19"/>
    </row>
    <row r="15" spans="1:11" x14ac:dyDescent="0.25">
      <c r="A15" s="2"/>
      <c r="B15" s="2"/>
      <c r="C15" s="3"/>
      <c r="D15" s="3"/>
      <c r="E15" s="9"/>
      <c r="F15" s="9"/>
      <c r="G15" s="4">
        <v>0</v>
      </c>
      <c r="H15" s="2"/>
      <c r="I15" s="4">
        <v>0</v>
      </c>
      <c r="J15" s="41">
        <f t="shared" si="0"/>
        <v>0</v>
      </c>
      <c r="K15" s="19"/>
    </row>
    <row r="16" spans="1:11" x14ac:dyDescent="0.25">
      <c r="A16" s="2"/>
      <c r="B16" s="2"/>
      <c r="C16" s="8"/>
      <c r="D16" s="2"/>
      <c r="E16" s="9"/>
      <c r="F16" s="9"/>
      <c r="G16" s="4">
        <v>0</v>
      </c>
      <c r="H16" s="2"/>
      <c r="I16" s="4">
        <v>0</v>
      </c>
      <c r="J16" s="41">
        <f t="shared" si="0"/>
        <v>0</v>
      </c>
      <c r="K16" s="19"/>
    </row>
    <row r="17" spans="1:12" x14ac:dyDescent="0.25">
      <c r="A17" s="136"/>
      <c r="B17" s="136"/>
      <c r="C17" s="136"/>
      <c r="D17" s="136"/>
      <c r="E17" s="137">
        <f>+SUM(E3:E16)</f>
        <v>32555</v>
      </c>
      <c r="F17" s="137"/>
      <c r="G17" s="137">
        <f>+SUM(G3:G16)</f>
        <v>12000</v>
      </c>
      <c r="H17" s="136"/>
      <c r="I17" s="137">
        <f>+SUM(I3:I16)</f>
        <v>14600</v>
      </c>
      <c r="J17" s="137">
        <f>E17-G17-I17</f>
        <v>5955</v>
      </c>
      <c r="K17" s="19"/>
    </row>
    <row r="18" spans="1:12" x14ac:dyDescent="0.25">
      <c r="A18" s="48"/>
      <c r="B18" s="48"/>
      <c r="C18" s="48"/>
      <c r="D18" s="48"/>
      <c r="E18" s="21"/>
      <c r="F18" s="21"/>
      <c r="G18" s="48"/>
      <c r="H18" s="48"/>
      <c r="I18" s="48"/>
      <c r="J18" s="48"/>
      <c r="K18" s="48"/>
      <c r="L18" s="48"/>
    </row>
    <row r="19" spans="1:12" x14ac:dyDescent="0.25">
      <c r="A19" s="78"/>
      <c r="B19" s="78"/>
      <c r="C19" s="78"/>
      <c r="D19" s="48"/>
      <c r="E19" s="21"/>
      <c r="F19" s="21"/>
      <c r="G19" s="48"/>
      <c r="H19" s="48"/>
      <c r="I19" s="48"/>
      <c r="J19" s="48"/>
      <c r="K19" s="48"/>
      <c r="L19" s="48"/>
    </row>
    <row r="20" spans="1:12" x14ac:dyDescent="0.25">
      <c r="A20" s="78"/>
      <c r="B20" s="78"/>
      <c r="C20" s="78"/>
      <c r="D20" s="48"/>
      <c r="E20" s="21"/>
      <c r="F20" s="21"/>
      <c r="G20" s="48"/>
      <c r="H20" s="48"/>
      <c r="I20" s="48"/>
      <c r="J20" s="48"/>
      <c r="K20" s="48"/>
      <c r="L20" s="48"/>
    </row>
    <row r="21" spans="1:12" x14ac:dyDescent="0.25">
      <c r="A21" s="78"/>
      <c r="B21" s="78"/>
      <c r="C21" s="78"/>
      <c r="D21" s="48"/>
      <c r="E21" s="21"/>
      <c r="F21" s="21"/>
      <c r="G21" s="48"/>
      <c r="H21" s="48"/>
      <c r="I21" s="48"/>
      <c r="J21" s="48"/>
      <c r="K21" s="48"/>
      <c r="L21" s="48"/>
    </row>
    <row r="22" spans="1:12" x14ac:dyDescent="0.25">
      <c r="A22" s="78"/>
      <c r="B22" s="78"/>
      <c r="C22" s="79"/>
      <c r="D22" s="48"/>
      <c r="E22" s="21"/>
      <c r="F22" s="21"/>
      <c r="G22" s="48"/>
      <c r="H22" s="48"/>
      <c r="I22" s="48"/>
      <c r="J22" s="48"/>
      <c r="K22" s="48"/>
      <c r="L22" s="48"/>
    </row>
    <row r="23" spans="1:12" x14ac:dyDescent="0.25">
      <c r="A23" s="78"/>
      <c r="B23" s="78"/>
      <c r="C23" s="79"/>
      <c r="D23" s="48"/>
      <c r="E23" s="21"/>
      <c r="F23" s="21"/>
      <c r="G23" s="48"/>
      <c r="H23" s="48"/>
      <c r="I23" s="48"/>
      <c r="J23" s="48"/>
      <c r="K23" s="48"/>
      <c r="L23" s="48"/>
    </row>
    <row r="24" spans="1:12" x14ac:dyDescent="0.25">
      <c r="A24" s="78"/>
      <c r="B24" s="78"/>
      <c r="C24" s="79"/>
      <c r="D24" s="48"/>
      <c r="E24" s="21"/>
      <c r="F24" s="21"/>
      <c r="G24" s="48"/>
      <c r="H24" s="48"/>
      <c r="I24" s="48"/>
      <c r="J24" s="48"/>
      <c r="K24" s="48"/>
      <c r="L24" s="48"/>
    </row>
    <row r="25" spans="1:12" x14ac:dyDescent="0.25">
      <c r="A25" s="78"/>
      <c r="B25" s="78"/>
      <c r="C25" s="80"/>
      <c r="D25" s="48"/>
      <c r="E25" s="21"/>
      <c r="F25" s="21"/>
      <c r="G25" s="48"/>
      <c r="H25" s="48"/>
      <c r="I25" s="48"/>
      <c r="J25" s="48"/>
      <c r="K25" s="48"/>
      <c r="L25" s="48"/>
    </row>
    <row r="26" spans="1:12" x14ac:dyDescent="0.25">
      <c r="A26" s="78"/>
      <c r="B26" s="78"/>
      <c r="C26" s="79"/>
      <c r="D26" s="48"/>
      <c r="E26" s="21"/>
      <c r="F26" s="21"/>
      <c r="G26" s="48"/>
      <c r="H26" s="48"/>
      <c r="I26" s="48"/>
      <c r="J26" s="48"/>
      <c r="K26" s="48"/>
      <c r="L26" s="48"/>
    </row>
  </sheetData>
  <mergeCells count="1">
    <mergeCell ref="A1:K1"/>
  </mergeCells>
  <conditionalFormatting sqref="D2">
    <cfRule type="duplicateValues" dxfId="28" priority="1" stopIfTrue="1"/>
  </conditionalFormatting>
  <pageMargins left="0.7" right="0.7" top="0.75" bottom="0.75" header="0.3" footer="0.3"/>
  <pageSetup scale="7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249977111117893"/>
  </sheetPr>
  <dimension ref="A1:K15"/>
  <sheetViews>
    <sheetView topLeftCell="B1" workbookViewId="0">
      <selection activeCell="J3" sqref="J3:J9"/>
    </sheetView>
  </sheetViews>
  <sheetFormatPr defaultRowHeight="15.75" x14ac:dyDescent="0.25"/>
  <cols>
    <col min="1" max="1" width="21.7109375" style="1" bestFit="1" customWidth="1"/>
    <col min="2" max="2" width="42.28515625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2.7109375" style="1" bestFit="1" customWidth="1"/>
    <col min="8" max="8" width="13" style="1" customWidth="1"/>
    <col min="9" max="10" width="12.7109375" style="1" bestFit="1" customWidth="1"/>
    <col min="11" max="11" width="22" style="1" customWidth="1"/>
    <col min="12" max="246" width="9.140625" style="1"/>
    <col min="247" max="247" width="15.28515625" style="1" bestFit="1" customWidth="1"/>
    <col min="248" max="249" width="12.7109375" style="1" bestFit="1" customWidth="1"/>
    <col min="250" max="250" width="25.7109375" style="1" bestFit="1" customWidth="1"/>
    <col min="251" max="251" width="13.42578125" style="1" bestFit="1" customWidth="1"/>
    <col min="252" max="252" width="10.7109375" style="1" bestFit="1" customWidth="1"/>
    <col min="253" max="253" width="12.7109375" style="1" bestFit="1" customWidth="1"/>
    <col min="254" max="254" width="10.7109375" style="1" bestFit="1" customWidth="1"/>
    <col min="255" max="255" width="12.7109375" style="1" bestFit="1" customWidth="1"/>
    <col min="256" max="256" width="9.28515625" style="1" bestFit="1" customWidth="1"/>
    <col min="257" max="257" width="12.7109375" style="1" bestFit="1" customWidth="1"/>
    <col min="258" max="258" width="10.42578125" style="1" bestFit="1" customWidth="1"/>
    <col min="259" max="259" width="13.5703125" style="1" bestFit="1" customWidth="1"/>
    <col min="260" max="502" width="9.140625" style="1"/>
    <col min="503" max="503" width="15.28515625" style="1" bestFit="1" customWidth="1"/>
    <col min="504" max="505" width="12.7109375" style="1" bestFit="1" customWidth="1"/>
    <col min="506" max="506" width="25.7109375" style="1" bestFit="1" customWidth="1"/>
    <col min="507" max="507" width="13.42578125" style="1" bestFit="1" customWidth="1"/>
    <col min="508" max="508" width="10.7109375" style="1" bestFit="1" customWidth="1"/>
    <col min="509" max="509" width="12.7109375" style="1" bestFit="1" customWidth="1"/>
    <col min="510" max="510" width="10.7109375" style="1" bestFit="1" customWidth="1"/>
    <col min="511" max="511" width="12.7109375" style="1" bestFit="1" customWidth="1"/>
    <col min="512" max="512" width="9.28515625" style="1" bestFit="1" customWidth="1"/>
    <col min="513" max="513" width="12.7109375" style="1" bestFit="1" customWidth="1"/>
    <col min="514" max="514" width="10.42578125" style="1" bestFit="1" customWidth="1"/>
    <col min="515" max="515" width="13.5703125" style="1" bestFit="1" customWidth="1"/>
    <col min="516" max="758" width="9.140625" style="1"/>
    <col min="759" max="759" width="15.28515625" style="1" bestFit="1" customWidth="1"/>
    <col min="760" max="761" width="12.7109375" style="1" bestFit="1" customWidth="1"/>
    <col min="762" max="762" width="25.7109375" style="1" bestFit="1" customWidth="1"/>
    <col min="763" max="763" width="13.42578125" style="1" bestFit="1" customWidth="1"/>
    <col min="764" max="764" width="10.7109375" style="1" bestFit="1" customWidth="1"/>
    <col min="765" max="765" width="12.7109375" style="1" bestFit="1" customWidth="1"/>
    <col min="766" max="766" width="10.7109375" style="1" bestFit="1" customWidth="1"/>
    <col min="767" max="767" width="12.7109375" style="1" bestFit="1" customWidth="1"/>
    <col min="768" max="768" width="9.28515625" style="1" bestFit="1" customWidth="1"/>
    <col min="769" max="769" width="12.7109375" style="1" bestFit="1" customWidth="1"/>
    <col min="770" max="770" width="10.42578125" style="1" bestFit="1" customWidth="1"/>
    <col min="771" max="771" width="13.5703125" style="1" bestFit="1" customWidth="1"/>
    <col min="772" max="1014" width="9.140625" style="1"/>
    <col min="1015" max="1015" width="15.28515625" style="1" bestFit="1" customWidth="1"/>
    <col min="1016" max="1017" width="12.7109375" style="1" bestFit="1" customWidth="1"/>
    <col min="1018" max="1018" width="25.7109375" style="1" bestFit="1" customWidth="1"/>
    <col min="1019" max="1019" width="13.42578125" style="1" bestFit="1" customWidth="1"/>
    <col min="1020" max="1020" width="10.7109375" style="1" bestFit="1" customWidth="1"/>
    <col min="1021" max="1021" width="12.7109375" style="1" bestFit="1" customWidth="1"/>
    <col min="1022" max="1022" width="10.7109375" style="1" bestFit="1" customWidth="1"/>
    <col min="1023" max="1023" width="12.7109375" style="1" bestFit="1" customWidth="1"/>
    <col min="1024" max="1024" width="9.28515625" style="1" bestFit="1" customWidth="1"/>
    <col min="1025" max="1025" width="12.7109375" style="1" bestFit="1" customWidth="1"/>
    <col min="1026" max="1026" width="10.42578125" style="1" bestFit="1" customWidth="1"/>
    <col min="1027" max="1027" width="13.5703125" style="1" bestFit="1" customWidth="1"/>
    <col min="1028" max="1270" width="9.140625" style="1"/>
    <col min="1271" max="1271" width="15.28515625" style="1" bestFit="1" customWidth="1"/>
    <col min="1272" max="1273" width="12.7109375" style="1" bestFit="1" customWidth="1"/>
    <col min="1274" max="1274" width="25.7109375" style="1" bestFit="1" customWidth="1"/>
    <col min="1275" max="1275" width="13.42578125" style="1" bestFit="1" customWidth="1"/>
    <col min="1276" max="1276" width="10.7109375" style="1" bestFit="1" customWidth="1"/>
    <col min="1277" max="1277" width="12.7109375" style="1" bestFit="1" customWidth="1"/>
    <col min="1278" max="1278" width="10.7109375" style="1" bestFit="1" customWidth="1"/>
    <col min="1279" max="1279" width="12.7109375" style="1" bestFit="1" customWidth="1"/>
    <col min="1280" max="1280" width="9.28515625" style="1" bestFit="1" customWidth="1"/>
    <col min="1281" max="1281" width="12.7109375" style="1" bestFit="1" customWidth="1"/>
    <col min="1282" max="1282" width="10.42578125" style="1" bestFit="1" customWidth="1"/>
    <col min="1283" max="1283" width="13.5703125" style="1" bestFit="1" customWidth="1"/>
    <col min="1284" max="1526" width="9.140625" style="1"/>
    <col min="1527" max="1527" width="15.28515625" style="1" bestFit="1" customWidth="1"/>
    <col min="1528" max="1529" width="12.7109375" style="1" bestFit="1" customWidth="1"/>
    <col min="1530" max="1530" width="25.7109375" style="1" bestFit="1" customWidth="1"/>
    <col min="1531" max="1531" width="13.42578125" style="1" bestFit="1" customWidth="1"/>
    <col min="1532" max="1532" width="10.7109375" style="1" bestFit="1" customWidth="1"/>
    <col min="1533" max="1533" width="12.7109375" style="1" bestFit="1" customWidth="1"/>
    <col min="1534" max="1534" width="10.7109375" style="1" bestFit="1" customWidth="1"/>
    <col min="1535" max="1535" width="12.7109375" style="1" bestFit="1" customWidth="1"/>
    <col min="1536" max="1536" width="9.28515625" style="1" bestFit="1" customWidth="1"/>
    <col min="1537" max="1537" width="12.7109375" style="1" bestFit="1" customWidth="1"/>
    <col min="1538" max="1538" width="10.42578125" style="1" bestFit="1" customWidth="1"/>
    <col min="1539" max="1539" width="13.5703125" style="1" bestFit="1" customWidth="1"/>
    <col min="1540" max="1782" width="9.140625" style="1"/>
    <col min="1783" max="1783" width="15.28515625" style="1" bestFit="1" customWidth="1"/>
    <col min="1784" max="1785" width="12.7109375" style="1" bestFit="1" customWidth="1"/>
    <col min="1786" max="1786" width="25.7109375" style="1" bestFit="1" customWidth="1"/>
    <col min="1787" max="1787" width="13.42578125" style="1" bestFit="1" customWidth="1"/>
    <col min="1788" max="1788" width="10.7109375" style="1" bestFit="1" customWidth="1"/>
    <col min="1789" max="1789" width="12.7109375" style="1" bestFit="1" customWidth="1"/>
    <col min="1790" max="1790" width="10.7109375" style="1" bestFit="1" customWidth="1"/>
    <col min="1791" max="1791" width="12.7109375" style="1" bestFit="1" customWidth="1"/>
    <col min="1792" max="1792" width="9.28515625" style="1" bestFit="1" customWidth="1"/>
    <col min="1793" max="1793" width="12.7109375" style="1" bestFit="1" customWidth="1"/>
    <col min="1794" max="1794" width="10.42578125" style="1" bestFit="1" customWidth="1"/>
    <col min="1795" max="1795" width="13.5703125" style="1" bestFit="1" customWidth="1"/>
    <col min="1796" max="2038" width="9.140625" style="1"/>
    <col min="2039" max="2039" width="15.28515625" style="1" bestFit="1" customWidth="1"/>
    <col min="2040" max="2041" width="12.7109375" style="1" bestFit="1" customWidth="1"/>
    <col min="2042" max="2042" width="25.7109375" style="1" bestFit="1" customWidth="1"/>
    <col min="2043" max="2043" width="13.42578125" style="1" bestFit="1" customWidth="1"/>
    <col min="2044" max="2044" width="10.7109375" style="1" bestFit="1" customWidth="1"/>
    <col min="2045" max="2045" width="12.7109375" style="1" bestFit="1" customWidth="1"/>
    <col min="2046" max="2046" width="10.7109375" style="1" bestFit="1" customWidth="1"/>
    <col min="2047" max="2047" width="12.7109375" style="1" bestFit="1" customWidth="1"/>
    <col min="2048" max="2048" width="9.28515625" style="1" bestFit="1" customWidth="1"/>
    <col min="2049" max="2049" width="12.7109375" style="1" bestFit="1" customWidth="1"/>
    <col min="2050" max="2050" width="10.42578125" style="1" bestFit="1" customWidth="1"/>
    <col min="2051" max="2051" width="13.5703125" style="1" bestFit="1" customWidth="1"/>
    <col min="2052" max="2294" width="9.140625" style="1"/>
    <col min="2295" max="2295" width="15.28515625" style="1" bestFit="1" customWidth="1"/>
    <col min="2296" max="2297" width="12.7109375" style="1" bestFit="1" customWidth="1"/>
    <col min="2298" max="2298" width="25.7109375" style="1" bestFit="1" customWidth="1"/>
    <col min="2299" max="2299" width="13.42578125" style="1" bestFit="1" customWidth="1"/>
    <col min="2300" max="2300" width="10.7109375" style="1" bestFit="1" customWidth="1"/>
    <col min="2301" max="2301" width="12.7109375" style="1" bestFit="1" customWidth="1"/>
    <col min="2302" max="2302" width="10.7109375" style="1" bestFit="1" customWidth="1"/>
    <col min="2303" max="2303" width="12.7109375" style="1" bestFit="1" customWidth="1"/>
    <col min="2304" max="2304" width="9.28515625" style="1" bestFit="1" customWidth="1"/>
    <col min="2305" max="2305" width="12.7109375" style="1" bestFit="1" customWidth="1"/>
    <col min="2306" max="2306" width="10.42578125" style="1" bestFit="1" customWidth="1"/>
    <col min="2307" max="2307" width="13.5703125" style="1" bestFit="1" customWidth="1"/>
    <col min="2308" max="2550" width="9.140625" style="1"/>
    <col min="2551" max="2551" width="15.28515625" style="1" bestFit="1" customWidth="1"/>
    <col min="2552" max="2553" width="12.7109375" style="1" bestFit="1" customWidth="1"/>
    <col min="2554" max="2554" width="25.7109375" style="1" bestFit="1" customWidth="1"/>
    <col min="2555" max="2555" width="13.42578125" style="1" bestFit="1" customWidth="1"/>
    <col min="2556" max="2556" width="10.7109375" style="1" bestFit="1" customWidth="1"/>
    <col min="2557" max="2557" width="12.7109375" style="1" bestFit="1" customWidth="1"/>
    <col min="2558" max="2558" width="10.7109375" style="1" bestFit="1" customWidth="1"/>
    <col min="2559" max="2559" width="12.7109375" style="1" bestFit="1" customWidth="1"/>
    <col min="2560" max="2560" width="9.28515625" style="1" bestFit="1" customWidth="1"/>
    <col min="2561" max="2561" width="12.7109375" style="1" bestFit="1" customWidth="1"/>
    <col min="2562" max="2562" width="10.42578125" style="1" bestFit="1" customWidth="1"/>
    <col min="2563" max="2563" width="13.5703125" style="1" bestFit="1" customWidth="1"/>
    <col min="2564" max="2806" width="9.140625" style="1"/>
    <col min="2807" max="2807" width="15.28515625" style="1" bestFit="1" customWidth="1"/>
    <col min="2808" max="2809" width="12.7109375" style="1" bestFit="1" customWidth="1"/>
    <col min="2810" max="2810" width="25.7109375" style="1" bestFit="1" customWidth="1"/>
    <col min="2811" max="2811" width="13.42578125" style="1" bestFit="1" customWidth="1"/>
    <col min="2812" max="2812" width="10.7109375" style="1" bestFit="1" customWidth="1"/>
    <col min="2813" max="2813" width="12.7109375" style="1" bestFit="1" customWidth="1"/>
    <col min="2814" max="2814" width="10.7109375" style="1" bestFit="1" customWidth="1"/>
    <col min="2815" max="2815" width="12.7109375" style="1" bestFit="1" customWidth="1"/>
    <col min="2816" max="2816" width="9.28515625" style="1" bestFit="1" customWidth="1"/>
    <col min="2817" max="2817" width="12.7109375" style="1" bestFit="1" customWidth="1"/>
    <col min="2818" max="2818" width="10.42578125" style="1" bestFit="1" customWidth="1"/>
    <col min="2819" max="2819" width="13.5703125" style="1" bestFit="1" customWidth="1"/>
    <col min="2820" max="3062" width="9.140625" style="1"/>
    <col min="3063" max="3063" width="15.28515625" style="1" bestFit="1" customWidth="1"/>
    <col min="3064" max="3065" width="12.7109375" style="1" bestFit="1" customWidth="1"/>
    <col min="3066" max="3066" width="25.7109375" style="1" bestFit="1" customWidth="1"/>
    <col min="3067" max="3067" width="13.42578125" style="1" bestFit="1" customWidth="1"/>
    <col min="3068" max="3068" width="10.7109375" style="1" bestFit="1" customWidth="1"/>
    <col min="3069" max="3069" width="12.7109375" style="1" bestFit="1" customWidth="1"/>
    <col min="3070" max="3070" width="10.7109375" style="1" bestFit="1" customWidth="1"/>
    <col min="3071" max="3071" width="12.7109375" style="1" bestFit="1" customWidth="1"/>
    <col min="3072" max="3072" width="9.28515625" style="1" bestFit="1" customWidth="1"/>
    <col min="3073" max="3073" width="12.7109375" style="1" bestFit="1" customWidth="1"/>
    <col min="3074" max="3074" width="10.42578125" style="1" bestFit="1" customWidth="1"/>
    <col min="3075" max="3075" width="13.5703125" style="1" bestFit="1" customWidth="1"/>
    <col min="3076" max="3318" width="9.140625" style="1"/>
    <col min="3319" max="3319" width="15.28515625" style="1" bestFit="1" customWidth="1"/>
    <col min="3320" max="3321" width="12.7109375" style="1" bestFit="1" customWidth="1"/>
    <col min="3322" max="3322" width="25.7109375" style="1" bestFit="1" customWidth="1"/>
    <col min="3323" max="3323" width="13.42578125" style="1" bestFit="1" customWidth="1"/>
    <col min="3324" max="3324" width="10.7109375" style="1" bestFit="1" customWidth="1"/>
    <col min="3325" max="3325" width="12.7109375" style="1" bestFit="1" customWidth="1"/>
    <col min="3326" max="3326" width="10.7109375" style="1" bestFit="1" customWidth="1"/>
    <col min="3327" max="3327" width="12.7109375" style="1" bestFit="1" customWidth="1"/>
    <col min="3328" max="3328" width="9.28515625" style="1" bestFit="1" customWidth="1"/>
    <col min="3329" max="3329" width="12.7109375" style="1" bestFit="1" customWidth="1"/>
    <col min="3330" max="3330" width="10.42578125" style="1" bestFit="1" customWidth="1"/>
    <col min="3331" max="3331" width="13.5703125" style="1" bestFit="1" customWidth="1"/>
    <col min="3332" max="3574" width="9.140625" style="1"/>
    <col min="3575" max="3575" width="15.28515625" style="1" bestFit="1" customWidth="1"/>
    <col min="3576" max="3577" width="12.7109375" style="1" bestFit="1" customWidth="1"/>
    <col min="3578" max="3578" width="25.7109375" style="1" bestFit="1" customWidth="1"/>
    <col min="3579" max="3579" width="13.42578125" style="1" bestFit="1" customWidth="1"/>
    <col min="3580" max="3580" width="10.7109375" style="1" bestFit="1" customWidth="1"/>
    <col min="3581" max="3581" width="12.7109375" style="1" bestFit="1" customWidth="1"/>
    <col min="3582" max="3582" width="10.7109375" style="1" bestFit="1" customWidth="1"/>
    <col min="3583" max="3583" width="12.7109375" style="1" bestFit="1" customWidth="1"/>
    <col min="3584" max="3584" width="9.28515625" style="1" bestFit="1" customWidth="1"/>
    <col min="3585" max="3585" width="12.7109375" style="1" bestFit="1" customWidth="1"/>
    <col min="3586" max="3586" width="10.42578125" style="1" bestFit="1" customWidth="1"/>
    <col min="3587" max="3587" width="13.5703125" style="1" bestFit="1" customWidth="1"/>
    <col min="3588" max="3830" width="9.140625" style="1"/>
    <col min="3831" max="3831" width="15.28515625" style="1" bestFit="1" customWidth="1"/>
    <col min="3832" max="3833" width="12.7109375" style="1" bestFit="1" customWidth="1"/>
    <col min="3834" max="3834" width="25.7109375" style="1" bestFit="1" customWidth="1"/>
    <col min="3835" max="3835" width="13.42578125" style="1" bestFit="1" customWidth="1"/>
    <col min="3836" max="3836" width="10.7109375" style="1" bestFit="1" customWidth="1"/>
    <col min="3837" max="3837" width="12.7109375" style="1" bestFit="1" customWidth="1"/>
    <col min="3838" max="3838" width="10.7109375" style="1" bestFit="1" customWidth="1"/>
    <col min="3839" max="3839" width="12.7109375" style="1" bestFit="1" customWidth="1"/>
    <col min="3840" max="3840" width="9.28515625" style="1" bestFit="1" customWidth="1"/>
    <col min="3841" max="3841" width="12.7109375" style="1" bestFit="1" customWidth="1"/>
    <col min="3842" max="3842" width="10.42578125" style="1" bestFit="1" customWidth="1"/>
    <col min="3843" max="3843" width="13.5703125" style="1" bestFit="1" customWidth="1"/>
    <col min="3844" max="4086" width="9.140625" style="1"/>
    <col min="4087" max="4087" width="15.28515625" style="1" bestFit="1" customWidth="1"/>
    <col min="4088" max="4089" width="12.7109375" style="1" bestFit="1" customWidth="1"/>
    <col min="4090" max="4090" width="25.7109375" style="1" bestFit="1" customWidth="1"/>
    <col min="4091" max="4091" width="13.42578125" style="1" bestFit="1" customWidth="1"/>
    <col min="4092" max="4092" width="10.7109375" style="1" bestFit="1" customWidth="1"/>
    <col min="4093" max="4093" width="12.7109375" style="1" bestFit="1" customWidth="1"/>
    <col min="4094" max="4094" width="10.7109375" style="1" bestFit="1" customWidth="1"/>
    <col min="4095" max="4095" width="12.7109375" style="1" bestFit="1" customWidth="1"/>
    <col min="4096" max="4096" width="9.28515625" style="1" bestFit="1" customWidth="1"/>
    <col min="4097" max="4097" width="12.7109375" style="1" bestFit="1" customWidth="1"/>
    <col min="4098" max="4098" width="10.42578125" style="1" bestFit="1" customWidth="1"/>
    <col min="4099" max="4099" width="13.5703125" style="1" bestFit="1" customWidth="1"/>
    <col min="4100" max="4342" width="9.140625" style="1"/>
    <col min="4343" max="4343" width="15.28515625" style="1" bestFit="1" customWidth="1"/>
    <col min="4344" max="4345" width="12.7109375" style="1" bestFit="1" customWidth="1"/>
    <col min="4346" max="4346" width="25.7109375" style="1" bestFit="1" customWidth="1"/>
    <col min="4347" max="4347" width="13.42578125" style="1" bestFit="1" customWidth="1"/>
    <col min="4348" max="4348" width="10.7109375" style="1" bestFit="1" customWidth="1"/>
    <col min="4349" max="4349" width="12.7109375" style="1" bestFit="1" customWidth="1"/>
    <col min="4350" max="4350" width="10.7109375" style="1" bestFit="1" customWidth="1"/>
    <col min="4351" max="4351" width="12.7109375" style="1" bestFit="1" customWidth="1"/>
    <col min="4352" max="4352" width="9.28515625" style="1" bestFit="1" customWidth="1"/>
    <col min="4353" max="4353" width="12.7109375" style="1" bestFit="1" customWidth="1"/>
    <col min="4354" max="4354" width="10.42578125" style="1" bestFit="1" customWidth="1"/>
    <col min="4355" max="4355" width="13.5703125" style="1" bestFit="1" customWidth="1"/>
    <col min="4356" max="4598" width="9.140625" style="1"/>
    <col min="4599" max="4599" width="15.28515625" style="1" bestFit="1" customWidth="1"/>
    <col min="4600" max="4601" width="12.7109375" style="1" bestFit="1" customWidth="1"/>
    <col min="4602" max="4602" width="25.7109375" style="1" bestFit="1" customWidth="1"/>
    <col min="4603" max="4603" width="13.42578125" style="1" bestFit="1" customWidth="1"/>
    <col min="4604" max="4604" width="10.7109375" style="1" bestFit="1" customWidth="1"/>
    <col min="4605" max="4605" width="12.7109375" style="1" bestFit="1" customWidth="1"/>
    <col min="4606" max="4606" width="10.7109375" style="1" bestFit="1" customWidth="1"/>
    <col min="4607" max="4607" width="12.7109375" style="1" bestFit="1" customWidth="1"/>
    <col min="4608" max="4608" width="9.28515625" style="1" bestFit="1" customWidth="1"/>
    <col min="4609" max="4609" width="12.7109375" style="1" bestFit="1" customWidth="1"/>
    <col min="4610" max="4610" width="10.42578125" style="1" bestFit="1" customWidth="1"/>
    <col min="4611" max="4611" width="13.5703125" style="1" bestFit="1" customWidth="1"/>
    <col min="4612" max="4854" width="9.140625" style="1"/>
    <col min="4855" max="4855" width="15.28515625" style="1" bestFit="1" customWidth="1"/>
    <col min="4856" max="4857" width="12.7109375" style="1" bestFit="1" customWidth="1"/>
    <col min="4858" max="4858" width="25.7109375" style="1" bestFit="1" customWidth="1"/>
    <col min="4859" max="4859" width="13.42578125" style="1" bestFit="1" customWidth="1"/>
    <col min="4860" max="4860" width="10.7109375" style="1" bestFit="1" customWidth="1"/>
    <col min="4861" max="4861" width="12.7109375" style="1" bestFit="1" customWidth="1"/>
    <col min="4862" max="4862" width="10.7109375" style="1" bestFit="1" customWidth="1"/>
    <col min="4863" max="4863" width="12.7109375" style="1" bestFit="1" customWidth="1"/>
    <col min="4864" max="4864" width="9.28515625" style="1" bestFit="1" customWidth="1"/>
    <col min="4865" max="4865" width="12.7109375" style="1" bestFit="1" customWidth="1"/>
    <col min="4866" max="4866" width="10.42578125" style="1" bestFit="1" customWidth="1"/>
    <col min="4867" max="4867" width="13.5703125" style="1" bestFit="1" customWidth="1"/>
    <col min="4868" max="5110" width="9.140625" style="1"/>
    <col min="5111" max="5111" width="15.28515625" style="1" bestFit="1" customWidth="1"/>
    <col min="5112" max="5113" width="12.7109375" style="1" bestFit="1" customWidth="1"/>
    <col min="5114" max="5114" width="25.7109375" style="1" bestFit="1" customWidth="1"/>
    <col min="5115" max="5115" width="13.42578125" style="1" bestFit="1" customWidth="1"/>
    <col min="5116" max="5116" width="10.7109375" style="1" bestFit="1" customWidth="1"/>
    <col min="5117" max="5117" width="12.7109375" style="1" bestFit="1" customWidth="1"/>
    <col min="5118" max="5118" width="10.7109375" style="1" bestFit="1" customWidth="1"/>
    <col min="5119" max="5119" width="12.7109375" style="1" bestFit="1" customWidth="1"/>
    <col min="5120" max="5120" width="9.28515625" style="1" bestFit="1" customWidth="1"/>
    <col min="5121" max="5121" width="12.7109375" style="1" bestFit="1" customWidth="1"/>
    <col min="5122" max="5122" width="10.42578125" style="1" bestFit="1" customWidth="1"/>
    <col min="5123" max="5123" width="13.5703125" style="1" bestFit="1" customWidth="1"/>
    <col min="5124" max="5366" width="9.140625" style="1"/>
    <col min="5367" max="5367" width="15.28515625" style="1" bestFit="1" customWidth="1"/>
    <col min="5368" max="5369" width="12.7109375" style="1" bestFit="1" customWidth="1"/>
    <col min="5370" max="5370" width="25.7109375" style="1" bestFit="1" customWidth="1"/>
    <col min="5371" max="5371" width="13.42578125" style="1" bestFit="1" customWidth="1"/>
    <col min="5372" max="5372" width="10.7109375" style="1" bestFit="1" customWidth="1"/>
    <col min="5373" max="5373" width="12.7109375" style="1" bestFit="1" customWidth="1"/>
    <col min="5374" max="5374" width="10.7109375" style="1" bestFit="1" customWidth="1"/>
    <col min="5375" max="5375" width="12.7109375" style="1" bestFit="1" customWidth="1"/>
    <col min="5376" max="5376" width="9.28515625" style="1" bestFit="1" customWidth="1"/>
    <col min="5377" max="5377" width="12.7109375" style="1" bestFit="1" customWidth="1"/>
    <col min="5378" max="5378" width="10.42578125" style="1" bestFit="1" customWidth="1"/>
    <col min="5379" max="5379" width="13.5703125" style="1" bestFit="1" customWidth="1"/>
    <col min="5380" max="5622" width="9.140625" style="1"/>
    <col min="5623" max="5623" width="15.28515625" style="1" bestFit="1" customWidth="1"/>
    <col min="5624" max="5625" width="12.7109375" style="1" bestFit="1" customWidth="1"/>
    <col min="5626" max="5626" width="25.7109375" style="1" bestFit="1" customWidth="1"/>
    <col min="5627" max="5627" width="13.42578125" style="1" bestFit="1" customWidth="1"/>
    <col min="5628" max="5628" width="10.7109375" style="1" bestFit="1" customWidth="1"/>
    <col min="5629" max="5629" width="12.7109375" style="1" bestFit="1" customWidth="1"/>
    <col min="5630" max="5630" width="10.7109375" style="1" bestFit="1" customWidth="1"/>
    <col min="5631" max="5631" width="12.7109375" style="1" bestFit="1" customWidth="1"/>
    <col min="5632" max="5632" width="9.28515625" style="1" bestFit="1" customWidth="1"/>
    <col min="5633" max="5633" width="12.7109375" style="1" bestFit="1" customWidth="1"/>
    <col min="5634" max="5634" width="10.42578125" style="1" bestFit="1" customWidth="1"/>
    <col min="5635" max="5635" width="13.5703125" style="1" bestFit="1" customWidth="1"/>
    <col min="5636" max="5878" width="9.140625" style="1"/>
    <col min="5879" max="5879" width="15.28515625" style="1" bestFit="1" customWidth="1"/>
    <col min="5880" max="5881" width="12.7109375" style="1" bestFit="1" customWidth="1"/>
    <col min="5882" max="5882" width="25.7109375" style="1" bestFit="1" customWidth="1"/>
    <col min="5883" max="5883" width="13.42578125" style="1" bestFit="1" customWidth="1"/>
    <col min="5884" max="5884" width="10.7109375" style="1" bestFit="1" customWidth="1"/>
    <col min="5885" max="5885" width="12.7109375" style="1" bestFit="1" customWidth="1"/>
    <col min="5886" max="5886" width="10.7109375" style="1" bestFit="1" customWidth="1"/>
    <col min="5887" max="5887" width="12.7109375" style="1" bestFit="1" customWidth="1"/>
    <col min="5888" max="5888" width="9.28515625" style="1" bestFit="1" customWidth="1"/>
    <col min="5889" max="5889" width="12.7109375" style="1" bestFit="1" customWidth="1"/>
    <col min="5890" max="5890" width="10.42578125" style="1" bestFit="1" customWidth="1"/>
    <col min="5891" max="5891" width="13.5703125" style="1" bestFit="1" customWidth="1"/>
    <col min="5892" max="6134" width="9.140625" style="1"/>
    <col min="6135" max="6135" width="15.28515625" style="1" bestFit="1" customWidth="1"/>
    <col min="6136" max="6137" width="12.7109375" style="1" bestFit="1" customWidth="1"/>
    <col min="6138" max="6138" width="25.7109375" style="1" bestFit="1" customWidth="1"/>
    <col min="6139" max="6139" width="13.42578125" style="1" bestFit="1" customWidth="1"/>
    <col min="6140" max="6140" width="10.7109375" style="1" bestFit="1" customWidth="1"/>
    <col min="6141" max="6141" width="12.7109375" style="1" bestFit="1" customWidth="1"/>
    <col min="6142" max="6142" width="10.7109375" style="1" bestFit="1" customWidth="1"/>
    <col min="6143" max="6143" width="12.7109375" style="1" bestFit="1" customWidth="1"/>
    <col min="6144" max="6144" width="9.28515625" style="1" bestFit="1" customWidth="1"/>
    <col min="6145" max="6145" width="12.7109375" style="1" bestFit="1" customWidth="1"/>
    <col min="6146" max="6146" width="10.42578125" style="1" bestFit="1" customWidth="1"/>
    <col min="6147" max="6147" width="13.5703125" style="1" bestFit="1" customWidth="1"/>
    <col min="6148" max="6390" width="9.140625" style="1"/>
    <col min="6391" max="6391" width="15.28515625" style="1" bestFit="1" customWidth="1"/>
    <col min="6392" max="6393" width="12.7109375" style="1" bestFit="1" customWidth="1"/>
    <col min="6394" max="6394" width="25.7109375" style="1" bestFit="1" customWidth="1"/>
    <col min="6395" max="6395" width="13.42578125" style="1" bestFit="1" customWidth="1"/>
    <col min="6396" max="6396" width="10.7109375" style="1" bestFit="1" customWidth="1"/>
    <col min="6397" max="6397" width="12.7109375" style="1" bestFit="1" customWidth="1"/>
    <col min="6398" max="6398" width="10.7109375" style="1" bestFit="1" customWidth="1"/>
    <col min="6399" max="6399" width="12.7109375" style="1" bestFit="1" customWidth="1"/>
    <col min="6400" max="6400" width="9.28515625" style="1" bestFit="1" customWidth="1"/>
    <col min="6401" max="6401" width="12.7109375" style="1" bestFit="1" customWidth="1"/>
    <col min="6402" max="6402" width="10.42578125" style="1" bestFit="1" customWidth="1"/>
    <col min="6403" max="6403" width="13.5703125" style="1" bestFit="1" customWidth="1"/>
    <col min="6404" max="6646" width="9.140625" style="1"/>
    <col min="6647" max="6647" width="15.28515625" style="1" bestFit="1" customWidth="1"/>
    <col min="6648" max="6649" width="12.7109375" style="1" bestFit="1" customWidth="1"/>
    <col min="6650" max="6650" width="25.7109375" style="1" bestFit="1" customWidth="1"/>
    <col min="6651" max="6651" width="13.42578125" style="1" bestFit="1" customWidth="1"/>
    <col min="6652" max="6652" width="10.7109375" style="1" bestFit="1" customWidth="1"/>
    <col min="6653" max="6653" width="12.7109375" style="1" bestFit="1" customWidth="1"/>
    <col min="6654" max="6654" width="10.7109375" style="1" bestFit="1" customWidth="1"/>
    <col min="6655" max="6655" width="12.7109375" style="1" bestFit="1" customWidth="1"/>
    <col min="6656" max="6656" width="9.28515625" style="1" bestFit="1" customWidth="1"/>
    <col min="6657" max="6657" width="12.7109375" style="1" bestFit="1" customWidth="1"/>
    <col min="6658" max="6658" width="10.42578125" style="1" bestFit="1" customWidth="1"/>
    <col min="6659" max="6659" width="13.5703125" style="1" bestFit="1" customWidth="1"/>
    <col min="6660" max="6902" width="9.140625" style="1"/>
    <col min="6903" max="6903" width="15.28515625" style="1" bestFit="1" customWidth="1"/>
    <col min="6904" max="6905" width="12.7109375" style="1" bestFit="1" customWidth="1"/>
    <col min="6906" max="6906" width="25.7109375" style="1" bestFit="1" customWidth="1"/>
    <col min="6907" max="6907" width="13.42578125" style="1" bestFit="1" customWidth="1"/>
    <col min="6908" max="6908" width="10.7109375" style="1" bestFit="1" customWidth="1"/>
    <col min="6909" max="6909" width="12.7109375" style="1" bestFit="1" customWidth="1"/>
    <col min="6910" max="6910" width="10.7109375" style="1" bestFit="1" customWidth="1"/>
    <col min="6911" max="6911" width="12.7109375" style="1" bestFit="1" customWidth="1"/>
    <col min="6912" max="6912" width="9.28515625" style="1" bestFit="1" customWidth="1"/>
    <col min="6913" max="6913" width="12.7109375" style="1" bestFit="1" customWidth="1"/>
    <col min="6914" max="6914" width="10.42578125" style="1" bestFit="1" customWidth="1"/>
    <col min="6915" max="6915" width="13.5703125" style="1" bestFit="1" customWidth="1"/>
    <col min="6916" max="7158" width="9.140625" style="1"/>
    <col min="7159" max="7159" width="15.28515625" style="1" bestFit="1" customWidth="1"/>
    <col min="7160" max="7161" width="12.7109375" style="1" bestFit="1" customWidth="1"/>
    <col min="7162" max="7162" width="25.7109375" style="1" bestFit="1" customWidth="1"/>
    <col min="7163" max="7163" width="13.42578125" style="1" bestFit="1" customWidth="1"/>
    <col min="7164" max="7164" width="10.7109375" style="1" bestFit="1" customWidth="1"/>
    <col min="7165" max="7165" width="12.7109375" style="1" bestFit="1" customWidth="1"/>
    <col min="7166" max="7166" width="10.7109375" style="1" bestFit="1" customWidth="1"/>
    <col min="7167" max="7167" width="12.7109375" style="1" bestFit="1" customWidth="1"/>
    <col min="7168" max="7168" width="9.28515625" style="1" bestFit="1" customWidth="1"/>
    <col min="7169" max="7169" width="12.7109375" style="1" bestFit="1" customWidth="1"/>
    <col min="7170" max="7170" width="10.42578125" style="1" bestFit="1" customWidth="1"/>
    <col min="7171" max="7171" width="13.5703125" style="1" bestFit="1" customWidth="1"/>
    <col min="7172" max="7414" width="9.140625" style="1"/>
    <col min="7415" max="7415" width="15.28515625" style="1" bestFit="1" customWidth="1"/>
    <col min="7416" max="7417" width="12.7109375" style="1" bestFit="1" customWidth="1"/>
    <col min="7418" max="7418" width="25.7109375" style="1" bestFit="1" customWidth="1"/>
    <col min="7419" max="7419" width="13.42578125" style="1" bestFit="1" customWidth="1"/>
    <col min="7420" max="7420" width="10.7109375" style="1" bestFit="1" customWidth="1"/>
    <col min="7421" max="7421" width="12.7109375" style="1" bestFit="1" customWidth="1"/>
    <col min="7422" max="7422" width="10.7109375" style="1" bestFit="1" customWidth="1"/>
    <col min="7423" max="7423" width="12.7109375" style="1" bestFit="1" customWidth="1"/>
    <col min="7424" max="7424" width="9.28515625" style="1" bestFit="1" customWidth="1"/>
    <col min="7425" max="7425" width="12.7109375" style="1" bestFit="1" customWidth="1"/>
    <col min="7426" max="7426" width="10.42578125" style="1" bestFit="1" customWidth="1"/>
    <col min="7427" max="7427" width="13.5703125" style="1" bestFit="1" customWidth="1"/>
    <col min="7428" max="7670" width="9.140625" style="1"/>
    <col min="7671" max="7671" width="15.28515625" style="1" bestFit="1" customWidth="1"/>
    <col min="7672" max="7673" width="12.7109375" style="1" bestFit="1" customWidth="1"/>
    <col min="7674" max="7674" width="25.7109375" style="1" bestFit="1" customWidth="1"/>
    <col min="7675" max="7675" width="13.42578125" style="1" bestFit="1" customWidth="1"/>
    <col min="7676" max="7676" width="10.7109375" style="1" bestFit="1" customWidth="1"/>
    <col min="7677" max="7677" width="12.7109375" style="1" bestFit="1" customWidth="1"/>
    <col min="7678" max="7678" width="10.7109375" style="1" bestFit="1" customWidth="1"/>
    <col min="7679" max="7679" width="12.7109375" style="1" bestFit="1" customWidth="1"/>
    <col min="7680" max="7680" width="9.28515625" style="1" bestFit="1" customWidth="1"/>
    <col min="7681" max="7681" width="12.7109375" style="1" bestFit="1" customWidth="1"/>
    <col min="7682" max="7682" width="10.42578125" style="1" bestFit="1" customWidth="1"/>
    <col min="7683" max="7683" width="13.5703125" style="1" bestFit="1" customWidth="1"/>
    <col min="7684" max="7926" width="9.140625" style="1"/>
    <col min="7927" max="7927" width="15.28515625" style="1" bestFit="1" customWidth="1"/>
    <col min="7928" max="7929" width="12.7109375" style="1" bestFit="1" customWidth="1"/>
    <col min="7930" max="7930" width="25.7109375" style="1" bestFit="1" customWidth="1"/>
    <col min="7931" max="7931" width="13.42578125" style="1" bestFit="1" customWidth="1"/>
    <col min="7932" max="7932" width="10.7109375" style="1" bestFit="1" customWidth="1"/>
    <col min="7933" max="7933" width="12.7109375" style="1" bestFit="1" customWidth="1"/>
    <col min="7934" max="7934" width="10.7109375" style="1" bestFit="1" customWidth="1"/>
    <col min="7935" max="7935" width="12.7109375" style="1" bestFit="1" customWidth="1"/>
    <col min="7936" max="7936" width="9.28515625" style="1" bestFit="1" customWidth="1"/>
    <col min="7937" max="7937" width="12.7109375" style="1" bestFit="1" customWidth="1"/>
    <col min="7938" max="7938" width="10.42578125" style="1" bestFit="1" customWidth="1"/>
    <col min="7939" max="7939" width="13.5703125" style="1" bestFit="1" customWidth="1"/>
    <col min="7940" max="8182" width="9.140625" style="1"/>
    <col min="8183" max="8183" width="15.28515625" style="1" bestFit="1" customWidth="1"/>
    <col min="8184" max="8185" width="12.7109375" style="1" bestFit="1" customWidth="1"/>
    <col min="8186" max="8186" width="25.7109375" style="1" bestFit="1" customWidth="1"/>
    <col min="8187" max="8187" width="13.42578125" style="1" bestFit="1" customWidth="1"/>
    <col min="8188" max="8188" width="10.7109375" style="1" bestFit="1" customWidth="1"/>
    <col min="8189" max="8189" width="12.7109375" style="1" bestFit="1" customWidth="1"/>
    <col min="8190" max="8190" width="10.7109375" style="1" bestFit="1" customWidth="1"/>
    <col min="8191" max="8191" width="12.7109375" style="1" bestFit="1" customWidth="1"/>
    <col min="8192" max="8192" width="9.28515625" style="1" bestFit="1" customWidth="1"/>
    <col min="8193" max="8193" width="12.7109375" style="1" bestFit="1" customWidth="1"/>
    <col min="8194" max="8194" width="10.42578125" style="1" bestFit="1" customWidth="1"/>
    <col min="8195" max="8195" width="13.5703125" style="1" bestFit="1" customWidth="1"/>
    <col min="8196" max="8438" width="9.140625" style="1"/>
    <col min="8439" max="8439" width="15.28515625" style="1" bestFit="1" customWidth="1"/>
    <col min="8440" max="8441" width="12.7109375" style="1" bestFit="1" customWidth="1"/>
    <col min="8442" max="8442" width="25.7109375" style="1" bestFit="1" customWidth="1"/>
    <col min="8443" max="8443" width="13.42578125" style="1" bestFit="1" customWidth="1"/>
    <col min="8444" max="8444" width="10.7109375" style="1" bestFit="1" customWidth="1"/>
    <col min="8445" max="8445" width="12.7109375" style="1" bestFit="1" customWidth="1"/>
    <col min="8446" max="8446" width="10.7109375" style="1" bestFit="1" customWidth="1"/>
    <col min="8447" max="8447" width="12.7109375" style="1" bestFit="1" customWidth="1"/>
    <col min="8448" max="8448" width="9.28515625" style="1" bestFit="1" customWidth="1"/>
    <col min="8449" max="8449" width="12.7109375" style="1" bestFit="1" customWidth="1"/>
    <col min="8450" max="8450" width="10.42578125" style="1" bestFit="1" customWidth="1"/>
    <col min="8451" max="8451" width="13.5703125" style="1" bestFit="1" customWidth="1"/>
    <col min="8452" max="8694" width="9.140625" style="1"/>
    <col min="8695" max="8695" width="15.28515625" style="1" bestFit="1" customWidth="1"/>
    <col min="8696" max="8697" width="12.7109375" style="1" bestFit="1" customWidth="1"/>
    <col min="8698" max="8698" width="25.7109375" style="1" bestFit="1" customWidth="1"/>
    <col min="8699" max="8699" width="13.42578125" style="1" bestFit="1" customWidth="1"/>
    <col min="8700" max="8700" width="10.7109375" style="1" bestFit="1" customWidth="1"/>
    <col min="8701" max="8701" width="12.7109375" style="1" bestFit="1" customWidth="1"/>
    <col min="8702" max="8702" width="10.7109375" style="1" bestFit="1" customWidth="1"/>
    <col min="8703" max="8703" width="12.7109375" style="1" bestFit="1" customWidth="1"/>
    <col min="8704" max="8704" width="9.28515625" style="1" bestFit="1" customWidth="1"/>
    <col min="8705" max="8705" width="12.7109375" style="1" bestFit="1" customWidth="1"/>
    <col min="8706" max="8706" width="10.42578125" style="1" bestFit="1" customWidth="1"/>
    <col min="8707" max="8707" width="13.5703125" style="1" bestFit="1" customWidth="1"/>
    <col min="8708" max="8950" width="9.140625" style="1"/>
    <col min="8951" max="8951" width="15.28515625" style="1" bestFit="1" customWidth="1"/>
    <col min="8952" max="8953" width="12.7109375" style="1" bestFit="1" customWidth="1"/>
    <col min="8954" max="8954" width="25.7109375" style="1" bestFit="1" customWidth="1"/>
    <col min="8955" max="8955" width="13.42578125" style="1" bestFit="1" customWidth="1"/>
    <col min="8956" max="8956" width="10.7109375" style="1" bestFit="1" customWidth="1"/>
    <col min="8957" max="8957" width="12.7109375" style="1" bestFit="1" customWidth="1"/>
    <col min="8958" max="8958" width="10.7109375" style="1" bestFit="1" customWidth="1"/>
    <col min="8959" max="8959" width="12.7109375" style="1" bestFit="1" customWidth="1"/>
    <col min="8960" max="8960" width="9.28515625" style="1" bestFit="1" customWidth="1"/>
    <col min="8961" max="8961" width="12.7109375" style="1" bestFit="1" customWidth="1"/>
    <col min="8962" max="8962" width="10.42578125" style="1" bestFit="1" customWidth="1"/>
    <col min="8963" max="8963" width="13.5703125" style="1" bestFit="1" customWidth="1"/>
    <col min="8964" max="9206" width="9.140625" style="1"/>
    <col min="9207" max="9207" width="15.28515625" style="1" bestFit="1" customWidth="1"/>
    <col min="9208" max="9209" width="12.7109375" style="1" bestFit="1" customWidth="1"/>
    <col min="9210" max="9210" width="25.7109375" style="1" bestFit="1" customWidth="1"/>
    <col min="9211" max="9211" width="13.42578125" style="1" bestFit="1" customWidth="1"/>
    <col min="9212" max="9212" width="10.7109375" style="1" bestFit="1" customWidth="1"/>
    <col min="9213" max="9213" width="12.7109375" style="1" bestFit="1" customWidth="1"/>
    <col min="9214" max="9214" width="10.7109375" style="1" bestFit="1" customWidth="1"/>
    <col min="9215" max="9215" width="12.7109375" style="1" bestFit="1" customWidth="1"/>
    <col min="9216" max="9216" width="9.28515625" style="1" bestFit="1" customWidth="1"/>
    <col min="9217" max="9217" width="12.7109375" style="1" bestFit="1" customWidth="1"/>
    <col min="9218" max="9218" width="10.42578125" style="1" bestFit="1" customWidth="1"/>
    <col min="9219" max="9219" width="13.5703125" style="1" bestFit="1" customWidth="1"/>
    <col min="9220" max="9462" width="9.140625" style="1"/>
    <col min="9463" max="9463" width="15.28515625" style="1" bestFit="1" customWidth="1"/>
    <col min="9464" max="9465" width="12.7109375" style="1" bestFit="1" customWidth="1"/>
    <col min="9466" max="9466" width="25.7109375" style="1" bestFit="1" customWidth="1"/>
    <col min="9467" max="9467" width="13.42578125" style="1" bestFit="1" customWidth="1"/>
    <col min="9468" max="9468" width="10.7109375" style="1" bestFit="1" customWidth="1"/>
    <col min="9469" max="9469" width="12.7109375" style="1" bestFit="1" customWidth="1"/>
    <col min="9470" max="9470" width="10.7109375" style="1" bestFit="1" customWidth="1"/>
    <col min="9471" max="9471" width="12.7109375" style="1" bestFit="1" customWidth="1"/>
    <col min="9472" max="9472" width="9.28515625" style="1" bestFit="1" customWidth="1"/>
    <col min="9473" max="9473" width="12.7109375" style="1" bestFit="1" customWidth="1"/>
    <col min="9474" max="9474" width="10.42578125" style="1" bestFit="1" customWidth="1"/>
    <col min="9475" max="9475" width="13.5703125" style="1" bestFit="1" customWidth="1"/>
    <col min="9476" max="9718" width="9.140625" style="1"/>
    <col min="9719" max="9719" width="15.28515625" style="1" bestFit="1" customWidth="1"/>
    <col min="9720" max="9721" width="12.7109375" style="1" bestFit="1" customWidth="1"/>
    <col min="9722" max="9722" width="25.7109375" style="1" bestFit="1" customWidth="1"/>
    <col min="9723" max="9723" width="13.42578125" style="1" bestFit="1" customWidth="1"/>
    <col min="9724" max="9724" width="10.7109375" style="1" bestFit="1" customWidth="1"/>
    <col min="9725" max="9725" width="12.7109375" style="1" bestFit="1" customWidth="1"/>
    <col min="9726" max="9726" width="10.7109375" style="1" bestFit="1" customWidth="1"/>
    <col min="9727" max="9727" width="12.7109375" style="1" bestFit="1" customWidth="1"/>
    <col min="9728" max="9728" width="9.28515625" style="1" bestFit="1" customWidth="1"/>
    <col min="9729" max="9729" width="12.7109375" style="1" bestFit="1" customWidth="1"/>
    <col min="9730" max="9730" width="10.42578125" style="1" bestFit="1" customWidth="1"/>
    <col min="9731" max="9731" width="13.5703125" style="1" bestFit="1" customWidth="1"/>
    <col min="9732" max="9974" width="9.140625" style="1"/>
    <col min="9975" max="9975" width="15.28515625" style="1" bestFit="1" customWidth="1"/>
    <col min="9976" max="9977" width="12.7109375" style="1" bestFit="1" customWidth="1"/>
    <col min="9978" max="9978" width="25.7109375" style="1" bestFit="1" customWidth="1"/>
    <col min="9979" max="9979" width="13.42578125" style="1" bestFit="1" customWidth="1"/>
    <col min="9980" max="9980" width="10.7109375" style="1" bestFit="1" customWidth="1"/>
    <col min="9981" max="9981" width="12.7109375" style="1" bestFit="1" customWidth="1"/>
    <col min="9982" max="9982" width="10.7109375" style="1" bestFit="1" customWidth="1"/>
    <col min="9983" max="9983" width="12.7109375" style="1" bestFit="1" customWidth="1"/>
    <col min="9984" max="9984" width="9.28515625" style="1" bestFit="1" customWidth="1"/>
    <col min="9985" max="9985" width="12.7109375" style="1" bestFit="1" customWidth="1"/>
    <col min="9986" max="9986" width="10.42578125" style="1" bestFit="1" customWidth="1"/>
    <col min="9987" max="9987" width="13.5703125" style="1" bestFit="1" customWidth="1"/>
    <col min="9988" max="10230" width="9.140625" style="1"/>
    <col min="10231" max="10231" width="15.28515625" style="1" bestFit="1" customWidth="1"/>
    <col min="10232" max="10233" width="12.7109375" style="1" bestFit="1" customWidth="1"/>
    <col min="10234" max="10234" width="25.7109375" style="1" bestFit="1" customWidth="1"/>
    <col min="10235" max="10235" width="13.42578125" style="1" bestFit="1" customWidth="1"/>
    <col min="10236" max="10236" width="10.7109375" style="1" bestFit="1" customWidth="1"/>
    <col min="10237" max="10237" width="12.7109375" style="1" bestFit="1" customWidth="1"/>
    <col min="10238" max="10238" width="10.7109375" style="1" bestFit="1" customWidth="1"/>
    <col min="10239" max="10239" width="12.7109375" style="1" bestFit="1" customWidth="1"/>
    <col min="10240" max="10240" width="9.28515625" style="1" bestFit="1" customWidth="1"/>
    <col min="10241" max="10241" width="12.7109375" style="1" bestFit="1" customWidth="1"/>
    <col min="10242" max="10242" width="10.42578125" style="1" bestFit="1" customWidth="1"/>
    <col min="10243" max="10243" width="13.5703125" style="1" bestFit="1" customWidth="1"/>
    <col min="10244" max="10486" width="9.140625" style="1"/>
    <col min="10487" max="10487" width="15.28515625" style="1" bestFit="1" customWidth="1"/>
    <col min="10488" max="10489" width="12.7109375" style="1" bestFit="1" customWidth="1"/>
    <col min="10490" max="10490" width="25.7109375" style="1" bestFit="1" customWidth="1"/>
    <col min="10491" max="10491" width="13.42578125" style="1" bestFit="1" customWidth="1"/>
    <col min="10492" max="10492" width="10.7109375" style="1" bestFit="1" customWidth="1"/>
    <col min="10493" max="10493" width="12.7109375" style="1" bestFit="1" customWidth="1"/>
    <col min="10494" max="10494" width="10.7109375" style="1" bestFit="1" customWidth="1"/>
    <col min="10495" max="10495" width="12.7109375" style="1" bestFit="1" customWidth="1"/>
    <col min="10496" max="10496" width="9.28515625" style="1" bestFit="1" customWidth="1"/>
    <col min="10497" max="10497" width="12.7109375" style="1" bestFit="1" customWidth="1"/>
    <col min="10498" max="10498" width="10.42578125" style="1" bestFit="1" customWidth="1"/>
    <col min="10499" max="10499" width="13.5703125" style="1" bestFit="1" customWidth="1"/>
    <col min="10500" max="10742" width="9.140625" style="1"/>
    <col min="10743" max="10743" width="15.28515625" style="1" bestFit="1" customWidth="1"/>
    <col min="10744" max="10745" width="12.7109375" style="1" bestFit="1" customWidth="1"/>
    <col min="10746" max="10746" width="25.7109375" style="1" bestFit="1" customWidth="1"/>
    <col min="10747" max="10747" width="13.42578125" style="1" bestFit="1" customWidth="1"/>
    <col min="10748" max="10748" width="10.7109375" style="1" bestFit="1" customWidth="1"/>
    <col min="10749" max="10749" width="12.7109375" style="1" bestFit="1" customWidth="1"/>
    <col min="10750" max="10750" width="10.7109375" style="1" bestFit="1" customWidth="1"/>
    <col min="10751" max="10751" width="12.7109375" style="1" bestFit="1" customWidth="1"/>
    <col min="10752" max="10752" width="9.28515625" style="1" bestFit="1" customWidth="1"/>
    <col min="10753" max="10753" width="12.7109375" style="1" bestFit="1" customWidth="1"/>
    <col min="10754" max="10754" width="10.42578125" style="1" bestFit="1" customWidth="1"/>
    <col min="10755" max="10755" width="13.5703125" style="1" bestFit="1" customWidth="1"/>
    <col min="10756" max="10998" width="9.140625" style="1"/>
    <col min="10999" max="10999" width="15.28515625" style="1" bestFit="1" customWidth="1"/>
    <col min="11000" max="11001" width="12.7109375" style="1" bestFit="1" customWidth="1"/>
    <col min="11002" max="11002" width="25.7109375" style="1" bestFit="1" customWidth="1"/>
    <col min="11003" max="11003" width="13.42578125" style="1" bestFit="1" customWidth="1"/>
    <col min="11004" max="11004" width="10.7109375" style="1" bestFit="1" customWidth="1"/>
    <col min="11005" max="11005" width="12.7109375" style="1" bestFit="1" customWidth="1"/>
    <col min="11006" max="11006" width="10.7109375" style="1" bestFit="1" customWidth="1"/>
    <col min="11007" max="11007" width="12.7109375" style="1" bestFit="1" customWidth="1"/>
    <col min="11008" max="11008" width="9.28515625" style="1" bestFit="1" customWidth="1"/>
    <col min="11009" max="11009" width="12.7109375" style="1" bestFit="1" customWidth="1"/>
    <col min="11010" max="11010" width="10.42578125" style="1" bestFit="1" customWidth="1"/>
    <col min="11011" max="11011" width="13.5703125" style="1" bestFit="1" customWidth="1"/>
    <col min="11012" max="11254" width="9.140625" style="1"/>
    <col min="11255" max="11255" width="15.28515625" style="1" bestFit="1" customWidth="1"/>
    <col min="11256" max="11257" width="12.7109375" style="1" bestFit="1" customWidth="1"/>
    <col min="11258" max="11258" width="25.7109375" style="1" bestFit="1" customWidth="1"/>
    <col min="11259" max="11259" width="13.42578125" style="1" bestFit="1" customWidth="1"/>
    <col min="11260" max="11260" width="10.7109375" style="1" bestFit="1" customWidth="1"/>
    <col min="11261" max="11261" width="12.7109375" style="1" bestFit="1" customWidth="1"/>
    <col min="11262" max="11262" width="10.7109375" style="1" bestFit="1" customWidth="1"/>
    <col min="11263" max="11263" width="12.7109375" style="1" bestFit="1" customWidth="1"/>
    <col min="11264" max="11264" width="9.28515625" style="1" bestFit="1" customWidth="1"/>
    <col min="11265" max="11265" width="12.7109375" style="1" bestFit="1" customWidth="1"/>
    <col min="11266" max="11266" width="10.42578125" style="1" bestFit="1" customWidth="1"/>
    <col min="11267" max="11267" width="13.5703125" style="1" bestFit="1" customWidth="1"/>
    <col min="11268" max="11510" width="9.140625" style="1"/>
    <col min="11511" max="11511" width="15.28515625" style="1" bestFit="1" customWidth="1"/>
    <col min="11512" max="11513" width="12.7109375" style="1" bestFit="1" customWidth="1"/>
    <col min="11514" max="11514" width="25.7109375" style="1" bestFit="1" customWidth="1"/>
    <col min="11515" max="11515" width="13.42578125" style="1" bestFit="1" customWidth="1"/>
    <col min="11516" max="11516" width="10.7109375" style="1" bestFit="1" customWidth="1"/>
    <col min="11517" max="11517" width="12.7109375" style="1" bestFit="1" customWidth="1"/>
    <col min="11518" max="11518" width="10.7109375" style="1" bestFit="1" customWidth="1"/>
    <col min="11519" max="11519" width="12.7109375" style="1" bestFit="1" customWidth="1"/>
    <col min="11520" max="11520" width="9.28515625" style="1" bestFit="1" customWidth="1"/>
    <col min="11521" max="11521" width="12.7109375" style="1" bestFit="1" customWidth="1"/>
    <col min="11522" max="11522" width="10.42578125" style="1" bestFit="1" customWidth="1"/>
    <col min="11523" max="11523" width="13.5703125" style="1" bestFit="1" customWidth="1"/>
    <col min="11524" max="11766" width="9.140625" style="1"/>
    <col min="11767" max="11767" width="15.28515625" style="1" bestFit="1" customWidth="1"/>
    <col min="11768" max="11769" width="12.7109375" style="1" bestFit="1" customWidth="1"/>
    <col min="11770" max="11770" width="25.7109375" style="1" bestFit="1" customWidth="1"/>
    <col min="11771" max="11771" width="13.42578125" style="1" bestFit="1" customWidth="1"/>
    <col min="11772" max="11772" width="10.7109375" style="1" bestFit="1" customWidth="1"/>
    <col min="11773" max="11773" width="12.7109375" style="1" bestFit="1" customWidth="1"/>
    <col min="11774" max="11774" width="10.7109375" style="1" bestFit="1" customWidth="1"/>
    <col min="11775" max="11775" width="12.7109375" style="1" bestFit="1" customWidth="1"/>
    <col min="11776" max="11776" width="9.28515625" style="1" bestFit="1" customWidth="1"/>
    <col min="11777" max="11777" width="12.7109375" style="1" bestFit="1" customWidth="1"/>
    <col min="11778" max="11778" width="10.42578125" style="1" bestFit="1" customWidth="1"/>
    <col min="11779" max="11779" width="13.5703125" style="1" bestFit="1" customWidth="1"/>
    <col min="11780" max="12022" width="9.140625" style="1"/>
    <col min="12023" max="12023" width="15.28515625" style="1" bestFit="1" customWidth="1"/>
    <col min="12024" max="12025" width="12.7109375" style="1" bestFit="1" customWidth="1"/>
    <col min="12026" max="12026" width="25.7109375" style="1" bestFit="1" customWidth="1"/>
    <col min="12027" max="12027" width="13.42578125" style="1" bestFit="1" customWidth="1"/>
    <col min="12028" max="12028" width="10.7109375" style="1" bestFit="1" customWidth="1"/>
    <col min="12029" max="12029" width="12.7109375" style="1" bestFit="1" customWidth="1"/>
    <col min="12030" max="12030" width="10.7109375" style="1" bestFit="1" customWidth="1"/>
    <col min="12031" max="12031" width="12.7109375" style="1" bestFit="1" customWidth="1"/>
    <col min="12032" max="12032" width="9.28515625" style="1" bestFit="1" customWidth="1"/>
    <col min="12033" max="12033" width="12.7109375" style="1" bestFit="1" customWidth="1"/>
    <col min="12034" max="12034" width="10.42578125" style="1" bestFit="1" customWidth="1"/>
    <col min="12035" max="12035" width="13.5703125" style="1" bestFit="1" customWidth="1"/>
    <col min="12036" max="12278" width="9.140625" style="1"/>
    <col min="12279" max="12279" width="15.28515625" style="1" bestFit="1" customWidth="1"/>
    <col min="12280" max="12281" width="12.7109375" style="1" bestFit="1" customWidth="1"/>
    <col min="12282" max="12282" width="25.7109375" style="1" bestFit="1" customWidth="1"/>
    <col min="12283" max="12283" width="13.42578125" style="1" bestFit="1" customWidth="1"/>
    <col min="12284" max="12284" width="10.7109375" style="1" bestFit="1" customWidth="1"/>
    <col min="12285" max="12285" width="12.7109375" style="1" bestFit="1" customWidth="1"/>
    <col min="12286" max="12286" width="10.7109375" style="1" bestFit="1" customWidth="1"/>
    <col min="12287" max="12287" width="12.7109375" style="1" bestFit="1" customWidth="1"/>
    <col min="12288" max="12288" width="9.28515625" style="1" bestFit="1" customWidth="1"/>
    <col min="12289" max="12289" width="12.7109375" style="1" bestFit="1" customWidth="1"/>
    <col min="12290" max="12290" width="10.42578125" style="1" bestFit="1" customWidth="1"/>
    <col min="12291" max="12291" width="13.5703125" style="1" bestFit="1" customWidth="1"/>
    <col min="12292" max="12534" width="9.140625" style="1"/>
    <col min="12535" max="12535" width="15.28515625" style="1" bestFit="1" customWidth="1"/>
    <col min="12536" max="12537" width="12.7109375" style="1" bestFit="1" customWidth="1"/>
    <col min="12538" max="12538" width="25.7109375" style="1" bestFit="1" customWidth="1"/>
    <col min="12539" max="12539" width="13.42578125" style="1" bestFit="1" customWidth="1"/>
    <col min="12540" max="12540" width="10.7109375" style="1" bestFit="1" customWidth="1"/>
    <col min="12541" max="12541" width="12.7109375" style="1" bestFit="1" customWidth="1"/>
    <col min="12542" max="12542" width="10.7109375" style="1" bestFit="1" customWidth="1"/>
    <col min="12543" max="12543" width="12.7109375" style="1" bestFit="1" customWidth="1"/>
    <col min="12544" max="12544" width="9.28515625" style="1" bestFit="1" customWidth="1"/>
    <col min="12545" max="12545" width="12.7109375" style="1" bestFit="1" customWidth="1"/>
    <col min="12546" max="12546" width="10.42578125" style="1" bestFit="1" customWidth="1"/>
    <col min="12547" max="12547" width="13.5703125" style="1" bestFit="1" customWidth="1"/>
    <col min="12548" max="12790" width="9.140625" style="1"/>
    <col min="12791" max="12791" width="15.28515625" style="1" bestFit="1" customWidth="1"/>
    <col min="12792" max="12793" width="12.7109375" style="1" bestFit="1" customWidth="1"/>
    <col min="12794" max="12794" width="25.7109375" style="1" bestFit="1" customWidth="1"/>
    <col min="12795" max="12795" width="13.42578125" style="1" bestFit="1" customWidth="1"/>
    <col min="12796" max="12796" width="10.7109375" style="1" bestFit="1" customWidth="1"/>
    <col min="12797" max="12797" width="12.7109375" style="1" bestFit="1" customWidth="1"/>
    <col min="12798" max="12798" width="10.7109375" style="1" bestFit="1" customWidth="1"/>
    <col min="12799" max="12799" width="12.7109375" style="1" bestFit="1" customWidth="1"/>
    <col min="12800" max="12800" width="9.28515625" style="1" bestFit="1" customWidth="1"/>
    <col min="12801" max="12801" width="12.7109375" style="1" bestFit="1" customWidth="1"/>
    <col min="12802" max="12802" width="10.42578125" style="1" bestFit="1" customWidth="1"/>
    <col min="12803" max="12803" width="13.5703125" style="1" bestFit="1" customWidth="1"/>
    <col min="12804" max="13046" width="9.140625" style="1"/>
    <col min="13047" max="13047" width="15.28515625" style="1" bestFit="1" customWidth="1"/>
    <col min="13048" max="13049" width="12.7109375" style="1" bestFit="1" customWidth="1"/>
    <col min="13050" max="13050" width="25.7109375" style="1" bestFit="1" customWidth="1"/>
    <col min="13051" max="13051" width="13.42578125" style="1" bestFit="1" customWidth="1"/>
    <col min="13052" max="13052" width="10.7109375" style="1" bestFit="1" customWidth="1"/>
    <col min="13053" max="13053" width="12.7109375" style="1" bestFit="1" customWidth="1"/>
    <col min="13054" max="13054" width="10.7109375" style="1" bestFit="1" customWidth="1"/>
    <col min="13055" max="13055" width="12.7109375" style="1" bestFit="1" customWidth="1"/>
    <col min="13056" max="13056" width="9.28515625" style="1" bestFit="1" customWidth="1"/>
    <col min="13057" max="13057" width="12.7109375" style="1" bestFit="1" customWidth="1"/>
    <col min="13058" max="13058" width="10.42578125" style="1" bestFit="1" customWidth="1"/>
    <col min="13059" max="13059" width="13.5703125" style="1" bestFit="1" customWidth="1"/>
    <col min="13060" max="13302" width="9.140625" style="1"/>
    <col min="13303" max="13303" width="15.28515625" style="1" bestFit="1" customWidth="1"/>
    <col min="13304" max="13305" width="12.7109375" style="1" bestFit="1" customWidth="1"/>
    <col min="13306" max="13306" width="25.7109375" style="1" bestFit="1" customWidth="1"/>
    <col min="13307" max="13307" width="13.42578125" style="1" bestFit="1" customWidth="1"/>
    <col min="13308" max="13308" width="10.7109375" style="1" bestFit="1" customWidth="1"/>
    <col min="13309" max="13309" width="12.7109375" style="1" bestFit="1" customWidth="1"/>
    <col min="13310" max="13310" width="10.7109375" style="1" bestFit="1" customWidth="1"/>
    <col min="13311" max="13311" width="12.7109375" style="1" bestFit="1" customWidth="1"/>
    <col min="13312" max="13312" width="9.28515625" style="1" bestFit="1" customWidth="1"/>
    <col min="13313" max="13313" width="12.7109375" style="1" bestFit="1" customWidth="1"/>
    <col min="13314" max="13314" width="10.42578125" style="1" bestFit="1" customWidth="1"/>
    <col min="13315" max="13315" width="13.5703125" style="1" bestFit="1" customWidth="1"/>
    <col min="13316" max="13558" width="9.140625" style="1"/>
    <col min="13559" max="13559" width="15.28515625" style="1" bestFit="1" customWidth="1"/>
    <col min="13560" max="13561" width="12.7109375" style="1" bestFit="1" customWidth="1"/>
    <col min="13562" max="13562" width="25.7109375" style="1" bestFit="1" customWidth="1"/>
    <col min="13563" max="13563" width="13.42578125" style="1" bestFit="1" customWidth="1"/>
    <col min="13564" max="13564" width="10.7109375" style="1" bestFit="1" customWidth="1"/>
    <col min="13565" max="13565" width="12.7109375" style="1" bestFit="1" customWidth="1"/>
    <col min="13566" max="13566" width="10.7109375" style="1" bestFit="1" customWidth="1"/>
    <col min="13567" max="13567" width="12.7109375" style="1" bestFit="1" customWidth="1"/>
    <col min="13568" max="13568" width="9.28515625" style="1" bestFit="1" customWidth="1"/>
    <col min="13569" max="13569" width="12.7109375" style="1" bestFit="1" customWidth="1"/>
    <col min="13570" max="13570" width="10.42578125" style="1" bestFit="1" customWidth="1"/>
    <col min="13571" max="13571" width="13.5703125" style="1" bestFit="1" customWidth="1"/>
    <col min="13572" max="13814" width="9.140625" style="1"/>
    <col min="13815" max="13815" width="15.28515625" style="1" bestFit="1" customWidth="1"/>
    <col min="13816" max="13817" width="12.7109375" style="1" bestFit="1" customWidth="1"/>
    <col min="13818" max="13818" width="25.7109375" style="1" bestFit="1" customWidth="1"/>
    <col min="13819" max="13819" width="13.42578125" style="1" bestFit="1" customWidth="1"/>
    <col min="13820" max="13820" width="10.7109375" style="1" bestFit="1" customWidth="1"/>
    <col min="13821" max="13821" width="12.7109375" style="1" bestFit="1" customWidth="1"/>
    <col min="13822" max="13822" width="10.7109375" style="1" bestFit="1" customWidth="1"/>
    <col min="13823" max="13823" width="12.7109375" style="1" bestFit="1" customWidth="1"/>
    <col min="13824" max="13824" width="9.28515625" style="1" bestFit="1" customWidth="1"/>
    <col min="13825" max="13825" width="12.7109375" style="1" bestFit="1" customWidth="1"/>
    <col min="13826" max="13826" width="10.42578125" style="1" bestFit="1" customWidth="1"/>
    <col min="13827" max="13827" width="13.5703125" style="1" bestFit="1" customWidth="1"/>
    <col min="13828" max="14070" width="9.140625" style="1"/>
    <col min="14071" max="14071" width="15.28515625" style="1" bestFit="1" customWidth="1"/>
    <col min="14072" max="14073" width="12.7109375" style="1" bestFit="1" customWidth="1"/>
    <col min="14074" max="14074" width="25.7109375" style="1" bestFit="1" customWidth="1"/>
    <col min="14075" max="14075" width="13.42578125" style="1" bestFit="1" customWidth="1"/>
    <col min="14076" max="14076" width="10.7109375" style="1" bestFit="1" customWidth="1"/>
    <col min="14077" max="14077" width="12.7109375" style="1" bestFit="1" customWidth="1"/>
    <col min="14078" max="14078" width="10.7109375" style="1" bestFit="1" customWidth="1"/>
    <col min="14079" max="14079" width="12.7109375" style="1" bestFit="1" customWidth="1"/>
    <col min="14080" max="14080" width="9.28515625" style="1" bestFit="1" customWidth="1"/>
    <col min="14081" max="14081" width="12.7109375" style="1" bestFit="1" customWidth="1"/>
    <col min="14082" max="14082" width="10.42578125" style="1" bestFit="1" customWidth="1"/>
    <col min="14083" max="14083" width="13.5703125" style="1" bestFit="1" customWidth="1"/>
    <col min="14084" max="14326" width="9.140625" style="1"/>
    <col min="14327" max="14327" width="15.28515625" style="1" bestFit="1" customWidth="1"/>
    <col min="14328" max="14329" width="12.7109375" style="1" bestFit="1" customWidth="1"/>
    <col min="14330" max="14330" width="25.7109375" style="1" bestFit="1" customWidth="1"/>
    <col min="14331" max="14331" width="13.42578125" style="1" bestFit="1" customWidth="1"/>
    <col min="14332" max="14332" width="10.7109375" style="1" bestFit="1" customWidth="1"/>
    <col min="14333" max="14333" width="12.7109375" style="1" bestFit="1" customWidth="1"/>
    <col min="14334" max="14334" width="10.7109375" style="1" bestFit="1" customWidth="1"/>
    <col min="14335" max="14335" width="12.7109375" style="1" bestFit="1" customWidth="1"/>
    <col min="14336" max="14336" width="9.28515625" style="1" bestFit="1" customWidth="1"/>
    <col min="14337" max="14337" width="12.7109375" style="1" bestFit="1" customWidth="1"/>
    <col min="14338" max="14338" width="10.42578125" style="1" bestFit="1" customWidth="1"/>
    <col min="14339" max="14339" width="13.5703125" style="1" bestFit="1" customWidth="1"/>
    <col min="14340" max="14582" width="9.140625" style="1"/>
    <col min="14583" max="14583" width="15.28515625" style="1" bestFit="1" customWidth="1"/>
    <col min="14584" max="14585" width="12.7109375" style="1" bestFit="1" customWidth="1"/>
    <col min="14586" max="14586" width="25.7109375" style="1" bestFit="1" customWidth="1"/>
    <col min="14587" max="14587" width="13.42578125" style="1" bestFit="1" customWidth="1"/>
    <col min="14588" max="14588" width="10.7109375" style="1" bestFit="1" customWidth="1"/>
    <col min="14589" max="14589" width="12.7109375" style="1" bestFit="1" customWidth="1"/>
    <col min="14590" max="14590" width="10.7109375" style="1" bestFit="1" customWidth="1"/>
    <col min="14591" max="14591" width="12.7109375" style="1" bestFit="1" customWidth="1"/>
    <col min="14592" max="14592" width="9.28515625" style="1" bestFit="1" customWidth="1"/>
    <col min="14593" max="14593" width="12.7109375" style="1" bestFit="1" customWidth="1"/>
    <col min="14594" max="14594" width="10.42578125" style="1" bestFit="1" customWidth="1"/>
    <col min="14595" max="14595" width="13.5703125" style="1" bestFit="1" customWidth="1"/>
    <col min="14596" max="14838" width="9.140625" style="1"/>
    <col min="14839" max="14839" width="15.28515625" style="1" bestFit="1" customWidth="1"/>
    <col min="14840" max="14841" width="12.7109375" style="1" bestFit="1" customWidth="1"/>
    <col min="14842" max="14842" width="25.7109375" style="1" bestFit="1" customWidth="1"/>
    <col min="14843" max="14843" width="13.42578125" style="1" bestFit="1" customWidth="1"/>
    <col min="14844" max="14844" width="10.7109375" style="1" bestFit="1" customWidth="1"/>
    <col min="14845" max="14845" width="12.7109375" style="1" bestFit="1" customWidth="1"/>
    <col min="14846" max="14846" width="10.7109375" style="1" bestFit="1" customWidth="1"/>
    <col min="14847" max="14847" width="12.7109375" style="1" bestFit="1" customWidth="1"/>
    <col min="14848" max="14848" width="9.28515625" style="1" bestFit="1" customWidth="1"/>
    <col min="14849" max="14849" width="12.7109375" style="1" bestFit="1" customWidth="1"/>
    <col min="14850" max="14850" width="10.42578125" style="1" bestFit="1" customWidth="1"/>
    <col min="14851" max="14851" width="13.5703125" style="1" bestFit="1" customWidth="1"/>
    <col min="14852" max="15094" width="9.140625" style="1"/>
    <col min="15095" max="15095" width="15.28515625" style="1" bestFit="1" customWidth="1"/>
    <col min="15096" max="15097" width="12.7109375" style="1" bestFit="1" customWidth="1"/>
    <col min="15098" max="15098" width="25.7109375" style="1" bestFit="1" customWidth="1"/>
    <col min="15099" max="15099" width="13.42578125" style="1" bestFit="1" customWidth="1"/>
    <col min="15100" max="15100" width="10.7109375" style="1" bestFit="1" customWidth="1"/>
    <col min="15101" max="15101" width="12.7109375" style="1" bestFit="1" customWidth="1"/>
    <col min="15102" max="15102" width="10.7109375" style="1" bestFit="1" customWidth="1"/>
    <col min="15103" max="15103" width="12.7109375" style="1" bestFit="1" customWidth="1"/>
    <col min="15104" max="15104" width="9.28515625" style="1" bestFit="1" customWidth="1"/>
    <col min="15105" max="15105" width="12.7109375" style="1" bestFit="1" customWidth="1"/>
    <col min="15106" max="15106" width="10.42578125" style="1" bestFit="1" customWidth="1"/>
    <col min="15107" max="15107" width="13.5703125" style="1" bestFit="1" customWidth="1"/>
    <col min="15108" max="15350" width="9.140625" style="1"/>
    <col min="15351" max="15351" width="15.28515625" style="1" bestFit="1" customWidth="1"/>
    <col min="15352" max="15353" width="12.7109375" style="1" bestFit="1" customWidth="1"/>
    <col min="15354" max="15354" width="25.7109375" style="1" bestFit="1" customWidth="1"/>
    <col min="15355" max="15355" width="13.42578125" style="1" bestFit="1" customWidth="1"/>
    <col min="15356" max="15356" width="10.7109375" style="1" bestFit="1" customWidth="1"/>
    <col min="15357" max="15357" width="12.7109375" style="1" bestFit="1" customWidth="1"/>
    <col min="15358" max="15358" width="10.7109375" style="1" bestFit="1" customWidth="1"/>
    <col min="15359" max="15359" width="12.7109375" style="1" bestFit="1" customWidth="1"/>
    <col min="15360" max="15360" width="9.28515625" style="1" bestFit="1" customWidth="1"/>
    <col min="15361" max="15361" width="12.7109375" style="1" bestFit="1" customWidth="1"/>
    <col min="15362" max="15362" width="10.42578125" style="1" bestFit="1" customWidth="1"/>
    <col min="15363" max="15363" width="13.5703125" style="1" bestFit="1" customWidth="1"/>
    <col min="15364" max="15606" width="9.140625" style="1"/>
    <col min="15607" max="15607" width="15.28515625" style="1" bestFit="1" customWidth="1"/>
    <col min="15608" max="15609" width="12.7109375" style="1" bestFit="1" customWidth="1"/>
    <col min="15610" max="15610" width="25.7109375" style="1" bestFit="1" customWidth="1"/>
    <col min="15611" max="15611" width="13.42578125" style="1" bestFit="1" customWidth="1"/>
    <col min="15612" max="15612" width="10.7109375" style="1" bestFit="1" customWidth="1"/>
    <col min="15613" max="15613" width="12.7109375" style="1" bestFit="1" customWidth="1"/>
    <col min="15614" max="15614" width="10.7109375" style="1" bestFit="1" customWidth="1"/>
    <col min="15615" max="15615" width="12.7109375" style="1" bestFit="1" customWidth="1"/>
    <col min="15616" max="15616" width="9.28515625" style="1" bestFit="1" customWidth="1"/>
    <col min="15617" max="15617" width="12.7109375" style="1" bestFit="1" customWidth="1"/>
    <col min="15618" max="15618" width="10.42578125" style="1" bestFit="1" customWidth="1"/>
    <col min="15619" max="15619" width="13.5703125" style="1" bestFit="1" customWidth="1"/>
    <col min="15620" max="15862" width="9.140625" style="1"/>
    <col min="15863" max="15863" width="15.28515625" style="1" bestFit="1" customWidth="1"/>
    <col min="15864" max="15865" width="12.7109375" style="1" bestFit="1" customWidth="1"/>
    <col min="15866" max="15866" width="25.7109375" style="1" bestFit="1" customWidth="1"/>
    <col min="15867" max="15867" width="13.42578125" style="1" bestFit="1" customWidth="1"/>
    <col min="15868" max="15868" width="10.7109375" style="1" bestFit="1" customWidth="1"/>
    <col min="15869" max="15869" width="12.7109375" style="1" bestFit="1" customWidth="1"/>
    <col min="15870" max="15870" width="10.7109375" style="1" bestFit="1" customWidth="1"/>
    <col min="15871" max="15871" width="12.7109375" style="1" bestFit="1" customWidth="1"/>
    <col min="15872" max="15872" width="9.28515625" style="1" bestFit="1" customWidth="1"/>
    <col min="15873" max="15873" width="12.7109375" style="1" bestFit="1" customWidth="1"/>
    <col min="15874" max="15874" width="10.42578125" style="1" bestFit="1" customWidth="1"/>
    <col min="15875" max="15875" width="13.5703125" style="1" bestFit="1" customWidth="1"/>
    <col min="15876" max="16118" width="9.140625" style="1"/>
    <col min="16119" max="16119" width="15.28515625" style="1" bestFit="1" customWidth="1"/>
    <col min="16120" max="16121" width="12.7109375" style="1" bestFit="1" customWidth="1"/>
    <col min="16122" max="16122" width="25.7109375" style="1" bestFit="1" customWidth="1"/>
    <col min="16123" max="16123" width="13.42578125" style="1" bestFit="1" customWidth="1"/>
    <col min="16124" max="16124" width="10.7109375" style="1" bestFit="1" customWidth="1"/>
    <col min="16125" max="16125" width="12.7109375" style="1" bestFit="1" customWidth="1"/>
    <col min="16126" max="16126" width="10.7109375" style="1" bestFit="1" customWidth="1"/>
    <col min="16127" max="16127" width="12.7109375" style="1" bestFit="1" customWidth="1"/>
    <col min="16128" max="16128" width="9.28515625" style="1" bestFit="1" customWidth="1"/>
    <col min="16129" max="16129" width="12.7109375" style="1" bestFit="1" customWidth="1"/>
    <col min="16130" max="16130" width="10.42578125" style="1" bestFit="1" customWidth="1"/>
    <col min="16131" max="16131" width="13.5703125" style="1" bestFit="1" customWidth="1"/>
    <col min="16132" max="16384" width="9.140625" style="1"/>
  </cols>
  <sheetData>
    <row r="1" spans="1:11" x14ac:dyDescent="0.25">
      <c r="A1" s="215" t="s">
        <v>61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2" t="s">
        <v>61</v>
      </c>
      <c r="B3" s="2" t="s">
        <v>62</v>
      </c>
      <c r="C3" s="3">
        <v>43788</v>
      </c>
      <c r="D3" s="3"/>
      <c r="E3" s="4">
        <v>98240</v>
      </c>
      <c r="F3" s="43"/>
      <c r="G3" s="4"/>
      <c r="H3" s="3"/>
      <c r="I3" s="4">
        <v>40000</v>
      </c>
      <c r="J3" s="41">
        <f t="shared" ref="J3:J9" si="0">E3-I3-G3</f>
        <v>58240</v>
      </c>
      <c r="K3" s="42"/>
    </row>
    <row r="4" spans="1:11" x14ac:dyDescent="0.25">
      <c r="A4" s="2" t="s">
        <v>61</v>
      </c>
      <c r="B4" s="2" t="s">
        <v>63</v>
      </c>
      <c r="C4" s="3">
        <v>43821</v>
      </c>
      <c r="D4" s="3"/>
      <c r="E4" s="6">
        <v>20156</v>
      </c>
      <c r="F4" s="44"/>
      <c r="G4" s="4"/>
      <c r="H4" s="3">
        <v>43915</v>
      </c>
      <c r="I4" s="4">
        <v>40000</v>
      </c>
      <c r="J4" s="41">
        <f t="shared" si="0"/>
        <v>-19844</v>
      </c>
      <c r="K4" s="42"/>
    </row>
    <row r="5" spans="1:11" x14ac:dyDescent="0.25">
      <c r="A5" s="2" t="s">
        <v>61</v>
      </c>
      <c r="B5" s="2" t="s">
        <v>64</v>
      </c>
      <c r="C5" s="3">
        <v>43757</v>
      </c>
      <c r="D5" s="3"/>
      <c r="E5" s="6">
        <v>16000</v>
      </c>
      <c r="F5" s="44"/>
      <c r="G5" s="4"/>
      <c r="H5" s="3">
        <v>44032</v>
      </c>
      <c r="I5" s="4">
        <v>40000</v>
      </c>
      <c r="J5" s="41">
        <f t="shared" si="0"/>
        <v>-24000</v>
      </c>
      <c r="K5" s="42"/>
    </row>
    <row r="6" spans="1:11" x14ac:dyDescent="0.25">
      <c r="A6" s="2" t="s">
        <v>61</v>
      </c>
      <c r="B6" s="2" t="s">
        <v>65</v>
      </c>
      <c r="C6" s="8">
        <v>43872</v>
      </c>
      <c r="D6" s="2"/>
      <c r="E6" s="9">
        <v>25880</v>
      </c>
      <c r="F6" s="9"/>
      <c r="G6" s="4"/>
      <c r="H6" s="3">
        <v>44098</v>
      </c>
      <c r="I6" s="4">
        <v>30000</v>
      </c>
      <c r="J6" s="41">
        <f t="shared" si="0"/>
        <v>-4120</v>
      </c>
      <c r="K6" s="42"/>
    </row>
    <row r="7" spans="1:11" x14ac:dyDescent="0.25">
      <c r="A7" s="2" t="s">
        <v>61</v>
      </c>
      <c r="B7" s="2" t="s">
        <v>106</v>
      </c>
      <c r="C7" s="8"/>
      <c r="D7" s="2"/>
      <c r="E7" s="9">
        <v>20000</v>
      </c>
      <c r="F7" s="9"/>
      <c r="G7" s="4"/>
      <c r="H7" s="3">
        <v>44146</v>
      </c>
      <c r="I7" s="4">
        <v>20000</v>
      </c>
      <c r="J7" s="41">
        <f t="shared" si="0"/>
        <v>0</v>
      </c>
      <c r="K7" s="19"/>
    </row>
    <row r="8" spans="1:11" x14ac:dyDescent="0.25">
      <c r="A8" s="2" t="s">
        <v>61</v>
      </c>
      <c r="B8" s="2"/>
      <c r="C8" s="8"/>
      <c r="D8" s="2"/>
      <c r="E8" s="9"/>
      <c r="F8" s="9"/>
      <c r="G8" s="4"/>
      <c r="H8" s="3">
        <v>44214</v>
      </c>
      <c r="I8" s="4">
        <v>10000</v>
      </c>
      <c r="J8" s="41">
        <f t="shared" si="0"/>
        <v>-10000</v>
      </c>
      <c r="K8" s="19"/>
    </row>
    <row r="9" spans="1:11" x14ac:dyDescent="0.25">
      <c r="A9" s="2" t="s">
        <v>61</v>
      </c>
      <c r="B9" s="2"/>
      <c r="C9" s="8"/>
      <c r="D9" s="2"/>
      <c r="E9" s="9"/>
      <c r="F9" s="9"/>
      <c r="G9" s="4"/>
      <c r="H9" s="3"/>
      <c r="I9" s="4">
        <v>276</v>
      </c>
      <c r="J9" s="41">
        <f t="shared" si="0"/>
        <v>-276</v>
      </c>
      <c r="K9" s="19"/>
    </row>
    <row r="10" spans="1:11" ht="16.5" thickBot="1" x14ac:dyDescent="0.3">
      <c r="E10" s="22">
        <f>+SUM(E3:E7)</f>
        <v>180276</v>
      </c>
      <c r="F10" s="40"/>
      <c r="G10" s="39"/>
      <c r="H10" s="47"/>
      <c r="I10" s="22">
        <f>+SUM(I3:I9)</f>
        <v>180276</v>
      </c>
      <c r="J10" s="21">
        <f>E10-I10</f>
        <v>0</v>
      </c>
      <c r="K10" s="48"/>
    </row>
    <row r="11" spans="1:11" ht="16.5" thickTop="1" x14ac:dyDescent="0.25">
      <c r="A11" s="11"/>
      <c r="B11" s="11"/>
      <c r="C11" s="12"/>
    </row>
    <row r="12" spans="1:11" x14ac:dyDescent="0.25">
      <c r="A12" s="11"/>
      <c r="B12" s="11"/>
      <c r="C12" s="12"/>
    </row>
    <row r="13" spans="1:11" x14ac:dyDescent="0.25">
      <c r="A13" s="11"/>
      <c r="B13" s="11"/>
      <c r="C13" s="13"/>
    </row>
    <row r="14" spans="1:11" ht="16.5" thickBot="1" x14ac:dyDescent="0.3">
      <c r="A14" s="11"/>
      <c r="B14" s="11"/>
      <c r="C14" s="14"/>
    </row>
    <row r="15" spans="1:11" ht="16.5" thickTop="1" x14ac:dyDescent="0.25"/>
  </sheetData>
  <mergeCells count="1">
    <mergeCell ref="A1:K1"/>
  </mergeCells>
  <conditionalFormatting sqref="D2">
    <cfRule type="duplicateValues" dxfId="27" priority="1" stopIfTrue="1"/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K14"/>
  <sheetViews>
    <sheetView workbookViewId="0">
      <selection activeCell="E5" sqref="E5"/>
    </sheetView>
  </sheetViews>
  <sheetFormatPr defaultRowHeight="15.75" x14ac:dyDescent="0.25"/>
  <cols>
    <col min="1" max="1" width="21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2.7109375" style="1" bestFit="1" customWidth="1"/>
    <col min="8" max="8" width="11.28515625" style="1" bestFit="1" customWidth="1"/>
    <col min="9" max="9" width="11.5703125" style="1" bestFit="1" customWidth="1"/>
    <col min="10" max="10" width="12.710937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44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2" t="s">
        <v>44</v>
      </c>
      <c r="B3" s="2" t="s">
        <v>314</v>
      </c>
      <c r="C3" s="3">
        <v>43813</v>
      </c>
      <c r="D3" s="3"/>
      <c r="E3" s="4">
        <v>10000</v>
      </c>
      <c r="F3" s="43"/>
      <c r="G3" s="4">
        <v>4000</v>
      </c>
      <c r="H3" s="3"/>
      <c r="I3" s="4"/>
      <c r="J3" s="41">
        <f>E3-I3-G3</f>
        <v>6000</v>
      </c>
      <c r="K3" s="42"/>
    </row>
    <row r="4" spans="1:11" x14ac:dyDescent="0.25">
      <c r="A4" s="2" t="s">
        <v>44</v>
      </c>
      <c r="B4" s="2" t="s">
        <v>313</v>
      </c>
      <c r="C4" s="3">
        <v>43821</v>
      </c>
      <c r="D4" s="3"/>
      <c r="E4" s="6">
        <v>8000</v>
      </c>
      <c r="F4" s="44"/>
      <c r="G4" s="4"/>
      <c r="H4" s="3">
        <v>44060</v>
      </c>
      <c r="I4" s="4">
        <v>14000</v>
      </c>
      <c r="J4" s="41">
        <f>E4-I4-G4</f>
        <v>-6000</v>
      </c>
      <c r="K4" s="42"/>
    </row>
    <row r="5" spans="1:11" x14ac:dyDescent="0.25">
      <c r="A5" s="2" t="s">
        <v>44</v>
      </c>
      <c r="B5" s="2" t="s">
        <v>45</v>
      </c>
      <c r="C5" s="3">
        <v>44056</v>
      </c>
      <c r="D5" s="3"/>
      <c r="E5" s="6">
        <v>6000</v>
      </c>
      <c r="F5" s="44"/>
      <c r="G5" s="4"/>
      <c r="H5" s="3"/>
      <c r="I5" s="4"/>
      <c r="J5" s="41">
        <f>E5-I5-G5</f>
        <v>6000</v>
      </c>
      <c r="K5" s="42" t="s">
        <v>198</v>
      </c>
    </row>
    <row r="6" spans="1:11" x14ac:dyDescent="0.25">
      <c r="A6" s="2"/>
      <c r="B6" s="2"/>
      <c r="C6" s="8"/>
      <c r="D6" s="2"/>
      <c r="E6" s="9"/>
      <c r="F6" s="9"/>
      <c r="G6" s="4"/>
      <c r="H6" s="3"/>
      <c r="I6" s="4"/>
      <c r="J6" s="41">
        <f>E6-I6-G6</f>
        <v>0</v>
      </c>
      <c r="K6" s="42"/>
    </row>
    <row r="7" spans="1:11" ht="16.5" thickBot="1" x14ac:dyDescent="0.3">
      <c r="E7" s="22">
        <f>+SUM(E3:E6)</f>
        <v>24000</v>
      </c>
      <c r="F7" s="40"/>
      <c r="G7" s="39"/>
      <c r="H7" s="47"/>
      <c r="I7" s="39"/>
      <c r="J7" s="10">
        <f>SUM(J3:J6)</f>
        <v>6000</v>
      </c>
      <c r="K7" s="48"/>
    </row>
    <row r="8" spans="1:11" ht="16.5" thickTop="1" x14ac:dyDescent="0.25">
      <c r="A8" s="11"/>
      <c r="B8" s="11"/>
      <c r="C8" s="11"/>
    </row>
    <row r="9" spans="1:11" x14ac:dyDescent="0.25">
      <c r="A9" s="11"/>
      <c r="B9" s="11"/>
      <c r="C9" s="12"/>
    </row>
    <row r="10" spans="1:11" x14ac:dyDescent="0.25">
      <c r="A10" s="11"/>
      <c r="B10" s="11"/>
      <c r="C10" s="12"/>
    </row>
    <row r="11" spans="1:11" x14ac:dyDescent="0.25">
      <c r="A11" s="11"/>
      <c r="B11" s="11"/>
      <c r="C11" s="12"/>
    </row>
    <row r="12" spans="1:11" x14ac:dyDescent="0.25">
      <c r="A12" s="11"/>
      <c r="B12" s="11"/>
      <c r="C12" s="13"/>
    </row>
    <row r="13" spans="1:11" ht="16.5" thickBot="1" x14ac:dyDescent="0.3">
      <c r="A13" s="11"/>
      <c r="B13" s="11"/>
      <c r="C13" s="14"/>
    </row>
    <row r="14" spans="1:11" ht="16.5" thickTop="1" x14ac:dyDescent="0.25"/>
  </sheetData>
  <mergeCells count="1">
    <mergeCell ref="A1:E1"/>
  </mergeCells>
  <conditionalFormatting sqref="D2">
    <cfRule type="duplicateValues" dxfId="43" priority="1" stopIfTrue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249977111117893"/>
  </sheetPr>
  <dimension ref="A1:G16"/>
  <sheetViews>
    <sheetView workbookViewId="0">
      <selection activeCell="B3" sqref="B3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7" x14ac:dyDescent="0.25">
      <c r="A1" s="214" t="s">
        <v>37</v>
      </c>
      <c r="B1" s="214"/>
      <c r="C1" s="214"/>
      <c r="D1" s="214"/>
      <c r="E1" s="214"/>
    </row>
    <row r="2" spans="1:7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</row>
    <row r="3" spans="1:7" x14ac:dyDescent="0.25">
      <c r="A3" s="2" t="s">
        <v>37</v>
      </c>
      <c r="B3" s="2"/>
      <c r="C3" s="3"/>
      <c r="D3" s="3"/>
      <c r="E3" s="4">
        <v>0</v>
      </c>
      <c r="F3" s="5"/>
      <c r="G3" s="5"/>
    </row>
    <row r="4" spans="1:7" x14ac:dyDescent="0.25">
      <c r="A4" s="2" t="s">
        <v>37</v>
      </c>
      <c r="B4" s="2"/>
      <c r="C4" s="3"/>
      <c r="D4" s="3"/>
      <c r="E4" s="6"/>
      <c r="F4" s="5"/>
      <c r="G4" s="5"/>
    </row>
    <row r="5" spans="1:7" x14ac:dyDescent="0.25">
      <c r="A5" s="2" t="s">
        <v>37</v>
      </c>
      <c r="B5" s="2"/>
      <c r="C5" s="3"/>
      <c r="D5" s="3"/>
      <c r="E5" s="6"/>
      <c r="F5" s="5"/>
      <c r="G5" s="5"/>
    </row>
    <row r="6" spans="1:7" x14ac:dyDescent="0.25">
      <c r="A6" s="2"/>
      <c r="B6" s="2"/>
      <c r="C6" s="8"/>
      <c r="D6" s="2"/>
      <c r="E6" s="9"/>
      <c r="F6" s="5"/>
      <c r="G6" s="5"/>
    </row>
    <row r="7" spans="1:7" ht="16.5" thickBot="1" x14ac:dyDescent="0.3">
      <c r="E7" s="10">
        <f>+SUM(E3:E6)</f>
        <v>0</v>
      </c>
    </row>
    <row r="8" spans="1:7" ht="16.5" thickTop="1" x14ac:dyDescent="0.25">
      <c r="A8" s="11"/>
      <c r="B8" s="11"/>
      <c r="C8" s="11"/>
      <c r="D8" s="1" t="s">
        <v>33</v>
      </c>
      <c r="E8" s="17">
        <v>25000</v>
      </c>
    </row>
    <row r="9" spans="1:7" x14ac:dyDescent="0.25">
      <c r="A9" s="11"/>
      <c r="B9" s="11"/>
      <c r="C9" s="11"/>
      <c r="D9" s="1" t="s">
        <v>34</v>
      </c>
      <c r="E9" s="17">
        <v>0</v>
      </c>
    </row>
    <row r="10" spans="1:7" x14ac:dyDescent="0.25">
      <c r="A10" s="11"/>
      <c r="B10" s="11"/>
      <c r="C10" s="11"/>
    </row>
    <row r="11" spans="1:7" x14ac:dyDescent="0.25">
      <c r="A11" s="11"/>
      <c r="B11" s="11"/>
      <c r="C11" s="12"/>
    </row>
    <row r="12" spans="1:7" x14ac:dyDescent="0.25">
      <c r="A12" s="11"/>
      <c r="B12" s="11"/>
      <c r="C12" s="12"/>
    </row>
    <row r="13" spans="1:7" x14ac:dyDescent="0.25">
      <c r="A13" s="11"/>
      <c r="B13" s="11"/>
      <c r="C13" s="12"/>
    </row>
    <row r="14" spans="1:7" x14ac:dyDescent="0.25">
      <c r="A14" s="11"/>
      <c r="B14" s="11"/>
      <c r="C14" s="13"/>
    </row>
    <row r="15" spans="1:7" ht="16.5" thickBot="1" x14ac:dyDescent="0.3">
      <c r="A15" s="11"/>
      <c r="B15" s="11"/>
      <c r="C15" s="14"/>
    </row>
    <row r="16" spans="1:7" ht="16.5" thickTop="1" x14ac:dyDescent="0.25"/>
  </sheetData>
  <mergeCells count="1">
    <mergeCell ref="A1:E1"/>
  </mergeCells>
  <conditionalFormatting sqref="D2">
    <cfRule type="duplicateValues" dxfId="26" priority="1" stopIfTrue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K16"/>
  <sheetViews>
    <sheetView workbookViewId="0">
      <selection activeCell="E8" sqref="E8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2.7109375" style="1" bestFit="1" customWidth="1"/>
    <col min="8" max="8" width="9.140625" style="1"/>
    <col min="9" max="10" width="12.710937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47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2" t="s">
        <v>47</v>
      </c>
      <c r="B3" s="3" t="s">
        <v>48</v>
      </c>
      <c r="C3" s="3" t="s">
        <v>49</v>
      </c>
      <c r="D3" s="20" t="s">
        <v>50</v>
      </c>
      <c r="E3" s="4">
        <v>6000</v>
      </c>
      <c r="F3" s="43"/>
      <c r="G3" s="4"/>
      <c r="H3" s="3"/>
      <c r="I3" s="4"/>
      <c r="J3" s="41">
        <f>E3-I3-G3</f>
        <v>6000</v>
      </c>
      <c r="K3" s="42"/>
    </row>
    <row r="4" spans="1:11" x14ac:dyDescent="0.25">
      <c r="A4" s="2" t="s">
        <v>47</v>
      </c>
      <c r="B4" s="2"/>
      <c r="C4" s="3"/>
      <c r="E4" s="6"/>
      <c r="F4" s="44"/>
      <c r="G4" s="4"/>
      <c r="H4" s="44"/>
      <c r="I4" s="4"/>
      <c r="J4" s="41">
        <f>E4-I4-G4</f>
        <v>0</v>
      </c>
      <c r="K4" s="42"/>
    </row>
    <row r="5" spans="1:11" x14ac:dyDescent="0.25">
      <c r="A5" s="2" t="s">
        <v>47</v>
      </c>
      <c r="B5" s="2"/>
      <c r="C5" s="3"/>
      <c r="D5" s="3"/>
      <c r="E5" s="6"/>
      <c r="F5" s="44"/>
      <c r="G5" s="4"/>
      <c r="H5" s="3"/>
      <c r="I5" s="4"/>
      <c r="J5" s="41">
        <f>E5-I5-G5</f>
        <v>0</v>
      </c>
      <c r="K5" s="42"/>
    </row>
    <row r="6" spans="1:11" x14ac:dyDescent="0.25">
      <c r="A6" s="2"/>
      <c r="B6" s="2"/>
      <c r="C6" s="8"/>
      <c r="D6" s="2"/>
      <c r="E6" s="9"/>
      <c r="F6" s="9"/>
      <c r="G6" s="4"/>
      <c r="H6" s="3"/>
      <c r="I6" s="4"/>
      <c r="J6" s="41">
        <f>E6-I6-G6</f>
        <v>0</v>
      </c>
      <c r="K6" s="42"/>
    </row>
    <row r="7" spans="1:11" ht="16.5" thickBot="1" x14ac:dyDescent="0.3">
      <c r="E7" s="10">
        <f>+SUM(E3:E6)</f>
        <v>6000</v>
      </c>
      <c r="F7" s="40"/>
      <c r="G7" s="39"/>
      <c r="H7" s="47"/>
      <c r="I7" s="39"/>
      <c r="J7" s="10">
        <f>SUM(J3:J6)</f>
        <v>6000</v>
      </c>
      <c r="K7" s="48"/>
    </row>
    <row r="8" spans="1:11" ht="16.5" thickTop="1" x14ac:dyDescent="0.25">
      <c r="A8" s="11"/>
      <c r="B8" s="11"/>
      <c r="C8" s="11"/>
    </row>
    <row r="9" spans="1:11" x14ac:dyDescent="0.25">
      <c r="A9" s="11"/>
      <c r="B9" s="11"/>
      <c r="C9" s="11"/>
    </row>
    <row r="10" spans="1:11" x14ac:dyDescent="0.25">
      <c r="A10" s="11"/>
      <c r="B10" s="11"/>
      <c r="C10" s="11"/>
    </row>
    <row r="11" spans="1:11" x14ac:dyDescent="0.25">
      <c r="A11" s="11"/>
      <c r="B11" s="11"/>
      <c r="C11" s="12"/>
    </row>
    <row r="12" spans="1:11" x14ac:dyDescent="0.25">
      <c r="A12" s="11"/>
      <c r="B12" s="11"/>
      <c r="C12" s="12"/>
    </row>
    <row r="13" spans="1:11" x14ac:dyDescent="0.25">
      <c r="A13" s="11"/>
      <c r="B13" s="11"/>
      <c r="C13" s="12"/>
    </row>
    <row r="14" spans="1:11" x14ac:dyDescent="0.25">
      <c r="A14" s="11"/>
      <c r="B14" s="11"/>
      <c r="C14" s="13"/>
    </row>
    <row r="15" spans="1:11" ht="16.5" thickBot="1" x14ac:dyDescent="0.3">
      <c r="A15" s="11"/>
      <c r="B15" s="11"/>
      <c r="C15" s="14"/>
    </row>
    <row r="16" spans="1:11" ht="16.5" thickTop="1" x14ac:dyDescent="0.25"/>
  </sheetData>
  <mergeCells count="1">
    <mergeCell ref="A1:E1"/>
  </mergeCells>
  <conditionalFormatting sqref="D2">
    <cfRule type="duplicateValues" dxfId="25" priority="1" stopIfTrue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-0.249977111117893"/>
  </sheetPr>
  <dimension ref="A1:O92"/>
  <sheetViews>
    <sheetView zoomScale="89" zoomScaleNormal="89" workbookViewId="0">
      <pane ySplit="2" topLeftCell="A66" activePane="bottomLeft" state="frozen"/>
      <selection pane="bottomLeft" activeCell="G77" sqref="G77:G81"/>
    </sheetView>
  </sheetViews>
  <sheetFormatPr defaultRowHeight="15" x14ac:dyDescent="0.25"/>
  <cols>
    <col min="1" max="1" width="9.140625" style="70"/>
    <col min="2" max="2" width="14.42578125" style="63" customWidth="1"/>
    <col min="3" max="3" width="27.7109375" style="63" customWidth="1"/>
    <col min="4" max="4" width="12.7109375" style="63" customWidth="1"/>
    <col min="5" max="5" width="17.7109375" style="63" customWidth="1"/>
    <col min="6" max="6" width="17.7109375" style="63" hidden="1" customWidth="1"/>
    <col min="7" max="7" width="15.42578125" style="63" customWidth="1"/>
    <col min="8" max="8" width="19.28515625" style="63" customWidth="1"/>
    <col min="9" max="9" width="19.85546875" style="63" customWidth="1"/>
    <col min="10" max="10" width="24.85546875" style="63" customWidth="1"/>
    <col min="11" max="11" width="59.85546875" style="63" bestFit="1" customWidth="1"/>
    <col min="12" max="16384" width="9.140625" style="63"/>
  </cols>
  <sheetData>
    <row r="1" spans="1:15" ht="29.25" customHeight="1" x14ac:dyDescent="0.4">
      <c r="B1" s="227" t="s">
        <v>265</v>
      </c>
      <c r="C1" s="227"/>
      <c r="D1" s="227"/>
      <c r="E1" s="227"/>
      <c r="F1" s="227"/>
      <c r="G1" s="227"/>
      <c r="H1" s="227"/>
      <c r="I1" s="227"/>
      <c r="J1" s="227"/>
    </row>
    <row r="2" spans="1:15" x14ac:dyDescent="0.25">
      <c r="A2" s="70" t="s">
        <v>252</v>
      </c>
      <c r="B2" s="64" t="s">
        <v>132</v>
      </c>
      <c r="C2" s="64" t="s">
        <v>133</v>
      </c>
      <c r="D2" s="64" t="s">
        <v>134</v>
      </c>
      <c r="E2" s="64" t="s">
        <v>135</v>
      </c>
      <c r="F2" s="64" t="s">
        <v>505</v>
      </c>
      <c r="G2" s="64" t="s">
        <v>339</v>
      </c>
      <c r="H2" s="64" t="s">
        <v>338</v>
      </c>
      <c r="I2" s="64" t="s">
        <v>136</v>
      </c>
      <c r="J2" s="64" t="s">
        <v>341</v>
      </c>
      <c r="K2" s="83" t="s">
        <v>174</v>
      </c>
    </row>
    <row r="3" spans="1:15" s="152" customFormat="1" x14ac:dyDescent="0.25">
      <c r="A3" s="148">
        <v>4</v>
      </c>
      <c r="B3" s="149" t="s">
        <v>141</v>
      </c>
      <c r="C3" s="149" t="s">
        <v>142</v>
      </c>
      <c r="D3" s="149">
        <v>750</v>
      </c>
      <c r="E3" s="149">
        <v>80</v>
      </c>
      <c r="F3" s="149"/>
      <c r="G3" s="150">
        <f t="shared" ref="G3:G33" si="0">D3*E3</f>
        <v>60000</v>
      </c>
      <c r="H3" s="167">
        <v>4500</v>
      </c>
      <c r="I3" s="150"/>
      <c r="J3" s="149" t="s">
        <v>143</v>
      </c>
    </row>
    <row r="4" spans="1:15" s="152" customFormat="1" x14ac:dyDescent="0.25">
      <c r="A4" s="148">
        <v>12</v>
      </c>
      <c r="B4" s="149" t="s">
        <v>157</v>
      </c>
      <c r="C4" s="149" t="s">
        <v>158</v>
      </c>
      <c r="D4" s="149">
        <v>64</v>
      </c>
      <c r="E4" s="149">
        <v>130</v>
      </c>
      <c r="F4" s="149"/>
      <c r="G4" s="150">
        <f t="shared" si="0"/>
        <v>8320</v>
      </c>
      <c r="H4" s="167">
        <v>5000</v>
      </c>
      <c r="I4" s="150"/>
      <c r="J4" s="149" t="s">
        <v>159</v>
      </c>
      <c r="K4" s="152" t="s">
        <v>176</v>
      </c>
    </row>
    <row r="5" spans="1:15" s="152" customFormat="1" x14ac:dyDescent="0.25">
      <c r="A5" s="148">
        <v>10</v>
      </c>
      <c r="B5" s="149" t="s">
        <v>139</v>
      </c>
      <c r="C5" s="149" t="s">
        <v>152</v>
      </c>
      <c r="D5" s="149">
        <v>203</v>
      </c>
      <c r="E5" s="149">
        <v>250</v>
      </c>
      <c r="F5" s="149"/>
      <c r="G5" s="150">
        <f t="shared" si="0"/>
        <v>50750</v>
      </c>
      <c r="H5" s="167">
        <v>6000</v>
      </c>
      <c r="I5" s="150"/>
      <c r="J5" s="149" t="s">
        <v>153</v>
      </c>
      <c r="K5" s="152" t="s">
        <v>176</v>
      </c>
    </row>
    <row r="6" spans="1:15" s="152" customFormat="1" x14ac:dyDescent="0.25">
      <c r="A6" s="148">
        <v>3</v>
      </c>
      <c r="B6" s="149" t="s">
        <v>139</v>
      </c>
      <c r="C6" s="149" t="s">
        <v>140</v>
      </c>
      <c r="D6" s="149">
        <v>50</v>
      </c>
      <c r="E6" s="149">
        <v>240</v>
      </c>
      <c r="F6" s="149"/>
      <c r="G6" s="150">
        <f t="shared" si="0"/>
        <v>12000</v>
      </c>
      <c r="H6" s="167">
        <v>10000</v>
      </c>
      <c r="I6" s="150"/>
      <c r="J6" s="151">
        <v>43749</v>
      </c>
    </row>
    <row r="7" spans="1:15" s="152" customFormat="1" x14ac:dyDescent="0.25">
      <c r="A7" s="148">
        <v>9</v>
      </c>
      <c r="B7" s="149" t="s">
        <v>149</v>
      </c>
      <c r="C7" s="149" t="s">
        <v>151</v>
      </c>
      <c r="D7" s="149">
        <v>16</v>
      </c>
      <c r="E7" s="149">
        <v>370</v>
      </c>
      <c r="F7" s="149"/>
      <c r="G7" s="150">
        <f t="shared" si="0"/>
        <v>5920</v>
      </c>
      <c r="H7" s="167">
        <v>20000</v>
      </c>
      <c r="I7" s="150"/>
      <c r="J7" s="151">
        <v>43992</v>
      </c>
      <c r="K7" s="152" t="s">
        <v>101</v>
      </c>
      <c r="O7" s="162"/>
    </row>
    <row r="8" spans="1:15" s="152" customFormat="1" x14ac:dyDescent="0.25">
      <c r="A8" s="148">
        <v>2</v>
      </c>
      <c r="B8" s="149" t="s">
        <v>138</v>
      </c>
      <c r="C8" s="149" t="s">
        <v>137</v>
      </c>
      <c r="D8" s="149">
        <v>80</v>
      </c>
      <c r="E8" s="149">
        <v>280</v>
      </c>
      <c r="F8" s="149"/>
      <c r="G8" s="150">
        <f t="shared" si="0"/>
        <v>22400</v>
      </c>
      <c r="H8" s="167">
        <v>30000</v>
      </c>
      <c r="I8" s="150"/>
      <c r="J8" s="151">
        <v>43567</v>
      </c>
    </row>
    <row r="9" spans="1:15" s="152" customFormat="1" x14ac:dyDescent="0.25">
      <c r="A9" s="148">
        <v>7</v>
      </c>
      <c r="B9" s="149" t="s">
        <v>141</v>
      </c>
      <c r="C9" s="149" t="s">
        <v>147</v>
      </c>
      <c r="D9" s="149">
        <v>430</v>
      </c>
      <c r="E9" s="149">
        <v>44</v>
      </c>
      <c r="F9" s="149"/>
      <c r="G9" s="150">
        <f t="shared" si="0"/>
        <v>18920</v>
      </c>
      <c r="H9" s="167">
        <v>30000</v>
      </c>
      <c r="I9" s="150"/>
      <c r="J9" s="149" t="s">
        <v>148</v>
      </c>
    </row>
    <row r="10" spans="1:15" s="152" customFormat="1" x14ac:dyDescent="0.25">
      <c r="A10" s="148">
        <v>5</v>
      </c>
      <c r="B10" s="149" t="s">
        <v>141</v>
      </c>
      <c r="C10" s="149" t="s">
        <v>144</v>
      </c>
      <c r="D10" s="149">
        <v>750</v>
      </c>
      <c r="E10" s="149">
        <v>80</v>
      </c>
      <c r="F10" s="149"/>
      <c r="G10" s="150">
        <f t="shared" si="0"/>
        <v>60000</v>
      </c>
      <c r="H10" s="150">
        <v>50000</v>
      </c>
      <c r="I10" s="150"/>
      <c r="J10" s="149" t="s">
        <v>145</v>
      </c>
    </row>
    <row r="11" spans="1:15" s="152" customFormat="1" x14ac:dyDescent="0.25">
      <c r="A11" s="148">
        <v>6</v>
      </c>
      <c r="B11" s="149" t="s">
        <v>141</v>
      </c>
      <c r="C11" s="149" t="s">
        <v>137</v>
      </c>
      <c r="D11" s="149">
        <v>1050</v>
      </c>
      <c r="E11" s="149">
        <v>185</v>
      </c>
      <c r="F11" s="149"/>
      <c r="G11" s="150">
        <f t="shared" si="0"/>
        <v>194250</v>
      </c>
      <c r="H11" s="150">
        <v>50000</v>
      </c>
      <c r="I11" s="149"/>
      <c r="J11" s="149" t="s">
        <v>146</v>
      </c>
    </row>
    <row r="12" spans="1:15" s="152" customFormat="1" x14ac:dyDescent="0.25">
      <c r="A12" s="148">
        <v>8</v>
      </c>
      <c r="B12" s="149" t="s">
        <v>149</v>
      </c>
      <c r="C12" s="149" t="s">
        <v>150</v>
      </c>
      <c r="D12" s="149">
        <v>40</v>
      </c>
      <c r="E12" s="149">
        <v>350</v>
      </c>
      <c r="F12" s="149"/>
      <c r="G12" s="150">
        <f t="shared" si="0"/>
        <v>14000</v>
      </c>
      <c r="H12" s="167">
        <v>50000</v>
      </c>
      <c r="I12" s="150"/>
      <c r="J12" s="151">
        <v>43870</v>
      </c>
    </row>
    <row r="13" spans="1:15" s="152" customFormat="1" x14ac:dyDescent="0.25">
      <c r="A13" s="148">
        <v>14</v>
      </c>
      <c r="B13" s="151">
        <v>44145</v>
      </c>
      <c r="C13" s="149" t="s">
        <v>162</v>
      </c>
      <c r="D13" s="149">
        <v>50</v>
      </c>
      <c r="E13" s="149">
        <v>55</v>
      </c>
      <c r="F13" s="149"/>
      <c r="G13" s="150">
        <f t="shared" si="0"/>
        <v>2750</v>
      </c>
      <c r="H13" s="166">
        <v>50000</v>
      </c>
      <c r="I13" s="149"/>
      <c r="J13" s="151" t="s">
        <v>163</v>
      </c>
      <c r="K13" s="152" t="s">
        <v>178</v>
      </c>
    </row>
    <row r="14" spans="1:15" s="152" customFormat="1" x14ac:dyDescent="0.25">
      <c r="A14" s="148">
        <v>17</v>
      </c>
      <c r="B14" s="151">
        <v>43931</v>
      </c>
      <c r="C14" s="149" t="s">
        <v>164</v>
      </c>
      <c r="D14" s="149">
        <v>10</v>
      </c>
      <c r="E14" s="149">
        <v>40</v>
      </c>
      <c r="F14" s="149"/>
      <c r="G14" s="150">
        <f t="shared" si="0"/>
        <v>400</v>
      </c>
      <c r="H14" s="166">
        <v>50000</v>
      </c>
      <c r="I14" s="149"/>
      <c r="J14" s="151">
        <v>44317</v>
      </c>
      <c r="K14" s="152" t="s">
        <v>180</v>
      </c>
    </row>
    <row r="15" spans="1:15" s="152" customFormat="1" x14ac:dyDescent="0.25">
      <c r="A15" s="148">
        <v>21</v>
      </c>
      <c r="B15" s="151" t="s">
        <v>167</v>
      </c>
      <c r="C15" s="149" t="s">
        <v>170</v>
      </c>
      <c r="D15" s="149">
        <v>150</v>
      </c>
      <c r="E15" s="149">
        <v>160</v>
      </c>
      <c r="F15" s="149"/>
      <c r="G15" s="150">
        <f t="shared" si="0"/>
        <v>24000</v>
      </c>
      <c r="H15" s="149">
        <v>50000</v>
      </c>
      <c r="I15" s="149"/>
      <c r="J15" s="151">
        <v>44288</v>
      </c>
      <c r="K15" s="152" t="s">
        <v>235</v>
      </c>
    </row>
    <row r="16" spans="1:15" s="152" customFormat="1" x14ac:dyDescent="0.25">
      <c r="A16" s="148">
        <v>15</v>
      </c>
      <c r="B16" s="151">
        <v>44145</v>
      </c>
      <c r="C16" s="149" t="s">
        <v>164</v>
      </c>
      <c r="D16" s="149">
        <v>200</v>
      </c>
      <c r="E16" s="149">
        <v>40</v>
      </c>
      <c r="F16" s="149"/>
      <c r="G16" s="150">
        <f t="shared" si="0"/>
        <v>8000</v>
      </c>
      <c r="H16" s="149">
        <v>60000</v>
      </c>
      <c r="I16" s="149"/>
      <c r="J16" s="151" t="s">
        <v>165</v>
      </c>
      <c r="K16" s="152" t="s">
        <v>179</v>
      </c>
    </row>
    <row r="17" spans="1:11" x14ac:dyDescent="0.25">
      <c r="A17" s="159">
        <v>36</v>
      </c>
      <c r="B17" s="66"/>
      <c r="C17" s="64"/>
      <c r="D17" s="64"/>
      <c r="E17" s="64"/>
      <c r="F17" s="64"/>
      <c r="G17" s="65">
        <f t="shared" si="0"/>
        <v>0</v>
      </c>
      <c r="H17" s="165">
        <v>60000</v>
      </c>
      <c r="I17" s="64"/>
      <c r="J17" s="64"/>
    </row>
    <row r="18" spans="1:11" s="152" customFormat="1" x14ac:dyDescent="0.25">
      <c r="A18" s="148">
        <v>18</v>
      </c>
      <c r="B18" s="151">
        <v>43961</v>
      </c>
      <c r="C18" s="149" t="s">
        <v>164</v>
      </c>
      <c r="D18" s="149">
        <v>550</v>
      </c>
      <c r="E18" s="149">
        <v>40</v>
      </c>
      <c r="F18" s="149"/>
      <c r="G18" s="150">
        <f t="shared" si="0"/>
        <v>22000</v>
      </c>
      <c r="H18" s="166">
        <v>65000</v>
      </c>
      <c r="I18" s="149"/>
      <c r="J18" s="149" t="s">
        <v>266</v>
      </c>
      <c r="K18" s="152" t="s">
        <v>194</v>
      </c>
    </row>
    <row r="19" spans="1:11" s="152" customFormat="1" x14ac:dyDescent="0.25">
      <c r="A19" s="148">
        <v>11</v>
      </c>
      <c r="B19" s="149" t="s">
        <v>154</v>
      </c>
      <c r="C19" s="149" t="s">
        <v>155</v>
      </c>
      <c r="D19" s="149">
        <v>62</v>
      </c>
      <c r="E19" s="149">
        <v>100</v>
      </c>
      <c r="F19" s="149"/>
      <c r="G19" s="150">
        <f t="shared" si="0"/>
        <v>6200</v>
      </c>
      <c r="H19" s="167">
        <v>70000</v>
      </c>
      <c r="I19" s="150"/>
      <c r="J19" s="149" t="s">
        <v>156</v>
      </c>
      <c r="K19" s="152" t="s">
        <v>175</v>
      </c>
    </row>
    <row r="20" spans="1:11" s="152" customFormat="1" x14ac:dyDescent="0.25">
      <c r="A20" s="148">
        <v>20</v>
      </c>
      <c r="B20" s="151" t="s">
        <v>167</v>
      </c>
      <c r="C20" s="149" t="s">
        <v>169</v>
      </c>
      <c r="D20" s="149">
        <v>475</v>
      </c>
      <c r="E20" s="149">
        <v>36</v>
      </c>
      <c r="F20" s="149"/>
      <c r="G20" s="150">
        <f t="shared" si="0"/>
        <v>17100</v>
      </c>
      <c r="H20" s="166">
        <v>80000</v>
      </c>
      <c r="I20" s="149"/>
      <c r="J20" s="151">
        <v>44229</v>
      </c>
      <c r="K20" s="152" t="s">
        <v>234</v>
      </c>
    </row>
    <row r="21" spans="1:11" s="152" customFormat="1" x14ac:dyDescent="0.25">
      <c r="A21" s="148">
        <v>1</v>
      </c>
      <c r="B21" s="149" t="s">
        <v>14</v>
      </c>
      <c r="C21" s="149" t="s">
        <v>137</v>
      </c>
      <c r="D21" s="149">
        <v>10</v>
      </c>
      <c r="E21" s="149">
        <v>500</v>
      </c>
      <c r="F21" s="149"/>
      <c r="G21" s="150">
        <f t="shared" si="0"/>
        <v>5000</v>
      </c>
      <c r="H21" s="167">
        <v>100000</v>
      </c>
      <c r="I21" s="150"/>
      <c r="J21" s="151">
        <v>43811</v>
      </c>
    </row>
    <row r="22" spans="1:11" s="152" customFormat="1" x14ac:dyDescent="0.25">
      <c r="A22" s="148">
        <v>16</v>
      </c>
      <c r="B22" s="151">
        <v>43931</v>
      </c>
      <c r="C22" s="149" t="s">
        <v>137</v>
      </c>
      <c r="D22" s="149">
        <v>30</v>
      </c>
      <c r="E22" s="149">
        <v>320</v>
      </c>
      <c r="F22" s="149"/>
      <c r="G22" s="150">
        <f t="shared" si="0"/>
        <v>9600</v>
      </c>
      <c r="H22" s="149">
        <v>100000</v>
      </c>
      <c r="I22" s="149"/>
      <c r="J22" s="151" t="s">
        <v>166</v>
      </c>
      <c r="K22" s="152" t="s">
        <v>180</v>
      </c>
    </row>
    <row r="23" spans="1:11" s="152" customFormat="1" x14ac:dyDescent="0.25">
      <c r="A23" s="148">
        <v>19</v>
      </c>
      <c r="B23" s="151" t="s">
        <v>167</v>
      </c>
      <c r="C23" s="149" t="s">
        <v>168</v>
      </c>
      <c r="D23" s="149">
        <v>33</v>
      </c>
      <c r="E23" s="149">
        <v>430</v>
      </c>
      <c r="F23" s="149"/>
      <c r="G23" s="150">
        <f t="shared" si="0"/>
        <v>14190</v>
      </c>
      <c r="H23" s="166">
        <v>100000</v>
      </c>
      <c r="I23" s="149"/>
      <c r="J23" s="149" t="s">
        <v>267</v>
      </c>
      <c r="K23" s="152" t="s">
        <v>180</v>
      </c>
    </row>
    <row r="24" spans="1:11" x14ac:dyDescent="0.25">
      <c r="A24" s="159">
        <v>38</v>
      </c>
      <c r="B24" s="31" t="s">
        <v>244</v>
      </c>
      <c r="C24" s="158" t="s">
        <v>240</v>
      </c>
      <c r="D24" s="64"/>
      <c r="E24" s="64"/>
      <c r="F24" s="64"/>
      <c r="G24" s="65">
        <f t="shared" si="0"/>
        <v>0</v>
      </c>
      <c r="H24" s="165">
        <v>100000</v>
      </c>
      <c r="I24" s="64"/>
      <c r="J24" s="64"/>
    </row>
    <row r="25" spans="1:11" s="152" customFormat="1" x14ac:dyDescent="0.25">
      <c r="A25" s="148">
        <v>13</v>
      </c>
      <c r="B25" s="149" t="s">
        <v>157</v>
      </c>
      <c r="C25" s="149" t="s">
        <v>160</v>
      </c>
      <c r="D25" s="149">
        <v>12</v>
      </c>
      <c r="E25" s="149">
        <v>417</v>
      </c>
      <c r="F25" s="149"/>
      <c r="G25" s="150">
        <f t="shared" si="0"/>
        <v>5004</v>
      </c>
      <c r="H25" s="166">
        <v>200000</v>
      </c>
      <c r="I25" s="149"/>
      <c r="J25" s="151" t="s">
        <v>161</v>
      </c>
      <c r="K25" s="152" t="s">
        <v>177</v>
      </c>
    </row>
    <row r="26" spans="1:11" x14ac:dyDescent="0.25">
      <c r="A26" s="159">
        <v>37</v>
      </c>
      <c r="B26" s="31">
        <v>44289</v>
      </c>
      <c r="C26" s="158" t="s">
        <v>172</v>
      </c>
      <c r="D26" s="64"/>
      <c r="E26" s="64"/>
      <c r="F26" s="64"/>
      <c r="G26" s="65">
        <f t="shared" si="0"/>
        <v>0</v>
      </c>
      <c r="H26" s="160">
        <v>229600</v>
      </c>
      <c r="I26" s="64"/>
      <c r="J26" s="64"/>
    </row>
    <row r="27" spans="1:11" s="152" customFormat="1" x14ac:dyDescent="0.25">
      <c r="A27" s="148">
        <v>22</v>
      </c>
      <c r="B27" s="151" t="s">
        <v>167</v>
      </c>
      <c r="C27" s="149" t="s">
        <v>155</v>
      </c>
      <c r="D27" s="149">
        <v>300</v>
      </c>
      <c r="E27" s="149">
        <v>230</v>
      </c>
      <c r="F27" s="149"/>
      <c r="G27" s="150">
        <f t="shared" si="0"/>
        <v>69000</v>
      </c>
      <c r="H27" s="166"/>
      <c r="I27" s="149"/>
      <c r="J27" s="149"/>
    </row>
    <row r="28" spans="1:11" s="152" customFormat="1" x14ac:dyDescent="0.25">
      <c r="A28" s="148">
        <v>23</v>
      </c>
      <c r="B28" s="151" t="s">
        <v>167</v>
      </c>
      <c r="C28" s="149" t="s">
        <v>152</v>
      </c>
      <c r="D28" s="149">
        <v>50</v>
      </c>
      <c r="E28" s="149">
        <v>362</v>
      </c>
      <c r="F28" s="149"/>
      <c r="G28" s="150">
        <f t="shared" si="0"/>
        <v>18100</v>
      </c>
      <c r="H28" s="166"/>
      <c r="I28" s="149"/>
      <c r="J28" s="149"/>
    </row>
    <row r="29" spans="1:11" s="152" customFormat="1" x14ac:dyDescent="0.25">
      <c r="A29" s="148">
        <v>24</v>
      </c>
      <c r="B29" s="151" t="s">
        <v>167</v>
      </c>
      <c r="C29" s="149" t="s">
        <v>155</v>
      </c>
      <c r="D29" s="149">
        <v>130</v>
      </c>
      <c r="E29" s="149">
        <v>220</v>
      </c>
      <c r="F29" s="149"/>
      <c r="G29" s="150">
        <f t="shared" si="0"/>
        <v>28600</v>
      </c>
      <c r="H29" s="166"/>
      <c r="I29" s="149"/>
      <c r="J29" s="149"/>
    </row>
    <row r="30" spans="1:11" s="152" customFormat="1" x14ac:dyDescent="0.25">
      <c r="A30" s="148">
        <v>25</v>
      </c>
      <c r="B30" s="151" t="s">
        <v>167</v>
      </c>
      <c r="C30" s="149" t="s">
        <v>152</v>
      </c>
      <c r="D30" s="149">
        <v>22</v>
      </c>
      <c r="E30" s="149">
        <v>320</v>
      </c>
      <c r="F30" s="149"/>
      <c r="G30" s="150">
        <f t="shared" si="0"/>
        <v>7040</v>
      </c>
      <c r="H30" s="166"/>
      <c r="I30" s="149"/>
      <c r="J30" s="149"/>
    </row>
    <row r="31" spans="1:11" s="152" customFormat="1" x14ac:dyDescent="0.25">
      <c r="A31" s="148">
        <v>26</v>
      </c>
      <c r="B31" s="151" t="s">
        <v>167</v>
      </c>
      <c r="C31" s="149" t="s">
        <v>171</v>
      </c>
      <c r="D31" s="149">
        <v>168</v>
      </c>
      <c r="E31" s="149">
        <v>685</v>
      </c>
      <c r="F31" s="149"/>
      <c r="G31" s="150">
        <f t="shared" si="0"/>
        <v>115080</v>
      </c>
      <c r="H31" s="166"/>
      <c r="I31" s="149"/>
      <c r="J31" s="149"/>
      <c r="K31" s="163" t="e">
        <f>#REF!-50000</f>
        <v>#REF!</v>
      </c>
    </row>
    <row r="32" spans="1:11" s="152" customFormat="1" x14ac:dyDescent="0.25">
      <c r="A32" s="148">
        <v>27</v>
      </c>
      <c r="B32" s="151" t="s">
        <v>167</v>
      </c>
      <c r="C32" s="149" t="s">
        <v>172</v>
      </c>
      <c r="D32" s="149">
        <v>800</v>
      </c>
      <c r="E32" s="149">
        <v>537</v>
      </c>
      <c r="F32" s="149"/>
      <c r="G32" s="150">
        <f t="shared" si="0"/>
        <v>429600</v>
      </c>
      <c r="H32" s="166"/>
      <c r="I32" s="149"/>
      <c r="J32" s="149"/>
    </row>
    <row r="33" spans="1:11" s="152" customFormat="1" x14ac:dyDescent="0.25">
      <c r="A33" s="148">
        <v>28</v>
      </c>
      <c r="B33" s="151">
        <v>44257</v>
      </c>
      <c r="C33" s="149" t="s">
        <v>245</v>
      </c>
      <c r="D33" s="149">
        <v>10000</v>
      </c>
      <c r="E33" s="149">
        <v>14.5</v>
      </c>
      <c r="F33" s="149"/>
      <c r="G33" s="150">
        <f t="shared" si="0"/>
        <v>145000</v>
      </c>
      <c r="H33" s="149">
        <v>166600</v>
      </c>
      <c r="I33" s="149"/>
      <c r="J33" s="149" t="s">
        <v>351</v>
      </c>
    </row>
    <row r="34" spans="1:11" s="91" customFormat="1" x14ac:dyDescent="0.25">
      <c r="A34" s="87">
        <v>29</v>
      </c>
      <c r="B34" s="88">
        <v>44257</v>
      </c>
      <c r="C34" s="89" t="s">
        <v>246</v>
      </c>
      <c r="D34" s="89">
        <v>2500</v>
      </c>
      <c r="E34" s="89">
        <v>30</v>
      </c>
      <c r="F34" s="89"/>
      <c r="G34" s="90">
        <v>0</v>
      </c>
      <c r="H34" s="168"/>
      <c r="I34" s="89"/>
      <c r="J34" s="89"/>
      <c r="K34" s="91" t="s">
        <v>340</v>
      </c>
    </row>
    <row r="35" spans="1:11" s="152" customFormat="1" x14ac:dyDescent="0.25">
      <c r="A35" s="148">
        <v>30</v>
      </c>
      <c r="B35" s="151">
        <v>44257</v>
      </c>
      <c r="C35" s="149" t="s">
        <v>247</v>
      </c>
      <c r="D35" s="149">
        <v>72</v>
      </c>
      <c r="E35" s="149">
        <v>240</v>
      </c>
      <c r="F35" s="149"/>
      <c r="G35" s="150">
        <f t="shared" ref="G35:G44" si="1">D35*E35</f>
        <v>17280</v>
      </c>
      <c r="H35" s="166"/>
      <c r="I35" s="149"/>
      <c r="J35" s="149"/>
    </row>
    <row r="36" spans="1:11" s="152" customFormat="1" x14ac:dyDescent="0.25">
      <c r="A36" s="148">
        <v>31</v>
      </c>
      <c r="B36" s="151">
        <v>44257</v>
      </c>
      <c r="C36" s="149" t="s">
        <v>248</v>
      </c>
      <c r="D36" s="149">
        <v>500</v>
      </c>
      <c r="E36" s="149">
        <v>32</v>
      </c>
      <c r="F36" s="149"/>
      <c r="G36" s="150">
        <f t="shared" si="1"/>
        <v>16000</v>
      </c>
      <c r="H36" s="166"/>
      <c r="I36" s="149"/>
      <c r="J36" s="149"/>
    </row>
    <row r="37" spans="1:11" s="152" customFormat="1" x14ac:dyDescent="0.25">
      <c r="A37" s="148">
        <v>32</v>
      </c>
      <c r="B37" s="151">
        <v>44257</v>
      </c>
      <c r="C37" s="149" t="s">
        <v>170</v>
      </c>
      <c r="D37" s="149">
        <v>70</v>
      </c>
      <c r="E37" s="149">
        <v>150</v>
      </c>
      <c r="F37" s="149"/>
      <c r="G37" s="150">
        <f t="shared" si="1"/>
        <v>10500</v>
      </c>
      <c r="H37" s="166"/>
      <c r="I37" s="149"/>
      <c r="J37" s="149"/>
    </row>
    <row r="38" spans="1:11" s="152" customFormat="1" x14ac:dyDescent="0.25">
      <c r="A38" s="148">
        <v>33</v>
      </c>
      <c r="B38" s="151">
        <v>44257</v>
      </c>
      <c r="C38" s="149" t="s">
        <v>249</v>
      </c>
      <c r="D38" s="149">
        <v>75</v>
      </c>
      <c r="E38" s="149">
        <v>40</v>
      </c>
      <c r="F38" s="149"/>
      <c r="G38" s="150">
        <f t="shared" si="1"/>
        <v>3000</v>
      </c>
      <c r="H38" s="166"/>
      <c r="I38" s="149"/>
      <c r="J38" s="149"/>
    </row>
    <row r="39" spans="1:11" s="152" customFormat="1" x14ac:dyDescent="0.25">
      <c r="A39" s="148">
        <v>34</v>
      </c>
      <c r="B39" s="151">
        <v>44257</v>
      </c>
      <c r="C39" s="149" t="s">
        <v>250</v>
      </c>
      <c r="D39" s="149">
        <v>20</v>
      </c>
      <c r="E39" s="149">
        <v>540</v>
      </c>
      <c r="F39" s="149"/>
      <c r="G39" s="150">
        <f t="shared" si="1"/>
        <v>10800</v>
      </c>
      <c r="H39" s="166"/>
      <c r="I39" s="149"/>
      <c r="J39" s="149"/>
    </row>
    <row r="40" spans="1:11" s="152" customFormat="1" x14ac:dyDescent="0.25">
      <c r="A40" s="148">
        <v>35</v>
      </c>
      <c r="B40" s="151">
        <v>44257</v>
      </c>
      <c r="C40" s="149" t="s">
        <v>251</v>
      </c>
      <c r="D40" s="149">
        <v>1300</v>
      </c>
      <c r="E40" s="149">
        <v>560</v>
      </c>
      <c r="F40" s="149"/>
      <c r="G40" s="150">
        <f t="shared" si="1"/>
        <v>728000</v>
      </c>
      <c r="H40" s="166"/>
      <c r="I40" s="149"/>
      <c r="J40" s="149"/>
    </row>
    <row r="41" spans="1:11" s="152" customFormat="1" x14ac:dyDescent="0.25">
      <c r="A41" s="148">
        <v>39</v>
      </c>
      <c r="B41" s="164"/>
      <c r="C41" s="160" t="s">
        <v>268</v>
      </c>
      <c r="D41" s="149">
        <v>150</v>
      </c>
      <c r="E41" s="149">
        <v>55</v>
      </c>
      <c r="F41" s="149"/>
      <c r="G41" s="150">
        <f t="shared" si="1"/>
        <v>8250</v>
      </c>
      <c r="H41" s="165"/>
      <c r="I41" s="149"/>
      <c r="J41" s="149"/>
    </row>
    <row r="42" spans="1:11" s="152" customFormat="1" x14ac:dyDescent="0.25">
      <c r="A42" s="148">
        <v>40</v>
      </c>
      <c r="B42" s="164"/>
      <c r="C42" s="160" t="s">
        <v>334</v>
      </c>
      <c r="D42" s="149">
        <v>60</v>
      </c>
      <c r="E42" s="149">
        <v>150</v>
      </c>
      <c r="F42" s="149"/>
      <c r="G42" s="150">
        <f t="shared" si="1"/>
        <v>9000</v>
      </c>
      <c r="H42" s="165"/>
      <c r="I42" s="149"/>
      <c r="J42" s="149"/>
    </row>
    <row r="43" spans="1:11" s="152" customFormat="1" x14ac:dyDescent="0.25">
      <c r="A43" s="148">
        <v>41</v>
      </c>
      <c r="B43" s="164"/>
      <c r="C43" s="160" t="s">
        <v>335</v>
      </c>
      <c r="D43" s="149">
        <v>29500</v>
      </c>
      <c r="E43" s="149">
        <v>14.5</v>
      </c>
      <c r="F43" s="149"/>
      <c r="G43" s="150">
        <f t="shared" si="1"/>
        <v>427750</v>
      </c>
      <c r="H43" s="165"/>
      <c r="I43" s="149"/>
      <c r="J43" s="149"/>
    </row>
    <row r="44" spans="1:11" s="152" customFormat="1" x14ac:dyDescent="0.25">
      <c r="A44" s="148">
        <v>42</v>
      </c>
      <c r="B44" s="164" t="s">
        <v>336</v>
      </c>
      <c r="C44" s="161" t="s">
        <v>337</v>
      </c>
      <c r="D44" s="149">
        <v>15000</v>
      </c>
      <c r="E44" s="149">
        <v>14.5</v>
      </c>
      <c r="F44" s="149"/>
      <c r="G44" s="150">
        <f t="shared" si="1"/>
        <v>217500</v>
      </c>
      <c r="H44" s="161"/>
      <c r="I44" s="149"/>
      <c r="J44" s="149"/>
    </row>
    <row r="45" spans="1:11" x14ac:dyDescent="0.25">
      <c r="A45" s="159">
        <v>43</v>
      </c>
      <c r="B45" s="31">
        <v>44444</v>
      </c>
      <c r="C45" s="158" t="s">
        <v>240</v>
      </c>
      <c r="D45" s="64"/>
      <c r="E45" s="64"/>
      <c r="F45" s="64"/>
      <c r="G45" s="65">
        <v>0</v>
      </c>
      <c r="H45" s="170">
        <v>400250</v>
      </c>
      <c r="I45" s="64"/>
      <c r="J45" s="66">
        <v>44444</v>
      </c>
    </row>
    <row r="46" spans="1:11" s="152" customFormat="1" x14ac:dyDescent="0.25">
      <c r="A46" s="148">
        <v>44</v>
      </c>
      <c r="B46" s="164" t="s">
        <v>393</v>
      </c>
      <c r="C46" s="160" t="s">
        <v>394</v>
      </c>
      <c r="D46" s="149">
        <v>2750</v>
      </c>
      <c r="E46" s="149">
        <v>40</v>
      </c>
      <c r="F46" s="149"/>
      <c r="G46" s="150">
        <v>110000</v>
      </c>
      <c r="H46" s="165"/>
      <c r="I46" s="149"/>
      <c r="J46" s="149"/>
    </row>
    <row r="47" spans="1:11" x14ac:dyDescent="0.25">
      <c r="A47" s="159">
        <v>45</v>
      </c>
      <c r="B47" s="31" t="s">
        <v>414</v>
      </c>
      <c r="C47" s="158" t="s">
        <v>415</v>
      </c>
      <c r="D47" s="64"/>
      <c r="E47" s="64"/>
      <c r="F47" s="64"/>
      <c r="G47" s="65">
        <f>D47*E47</f>
        <v>0</v>
      </c>
      <c r="H47" s="169">
        <v>200000</v>
      </c>
      <c r="I47" s="64"/>
      <c r="J47" s="64"/>
    </row>
    <row r="48" spans="1:11" x14ac:dyDescent="0.25">
      <c r="A48" s="159">
        <v>46</v>
      </c>
      <c r="B48" s="31" t="s">
        <v>426</v>
      </c>
      <c r="C48" s="158" t="s">
        <v>427</v>
      </c>
      <c r="D48" s="64"/>
      <c r="E48" s="64"/>
      <c r="F48" s="64"/>
      <c r="G48" s="65">
        <f>D48*E48</f>
        <v>0</v>
      </c>
      <c r="H48" s="169">
        <v>140000</v>
      </c>
      <c r="I48" s="64"/>
      <c r="J48" s="64"/>
    </row>
    <row r="49" spans="1:11" x14ac:dyDescent="0.25">
      <c r="A49" s="159"/>
      <c r="B49" s="31"/>
      <c r="C49" s="158"/>
      <c r="D49" s="64"/>
      <c r="E49" s="64"/>
      <c r="F49" s="64"/>
      <c r="G49" s="65">
        <f>D49*E49</f>
        <v>0</v>
      </c>
      <c r="H49" s="169">
        <v>48000</v>
      </c>
      <c r="I49" s="64"/>
      <c r="J49" s="64"/>
    </row>
    <row r="50" spans="1:11" x14ac:dyDescent="0.25">
      <c r="A50" s="159"/>
      <c r="B50" s="31" t="s">
        <v>426</v>
      </c>
      <c r="C50" s="158" t="s">
        <v>431</v>
      </c>
      <c r="D50" s="64"/>
      <c r="E50" s="64"/>
      <c r="F50" s="64"/>
      <c r="G50" s="65"/>
      <c r="H50" s="165">
        <v>300000</v>
      </c>
      <c r="I50" s="64"/>
      <c r="J50" s="64" t="s">
        <v>425</v>
      </c>
    </row>
    <row r="51" spans="1:11" x14ac:dyDescent="0.25">
      <c r="A51" s="159"/>
      <c r="B51" s="31">
        <v>44235</v>
      </c>
      <c r="C51" s="158" t="s">
        <v>431</v>
      </c>
      <c r="D51" s="64"/>
      <c r="E51" s="64"/>
      <c r="F51" s="64"/>
      <c r="G51" s="65"/>
      <c r="H51" s="169">
        <v>300000</v>
      </c>
      <c r="I51" s="64"/>
      <c r="J51" s="64" t="s">
        <v>457</v>
      </c>
    </row>
    <row r="52" spans="1:11" x14ac:dyDescent="0.25">
      <c r="A52" s="159"/>
      <c r="B52" s="31"/>
      <c r="C52" s="158"/>
      <c r="D52" s="64"/>
      <c r="E52" s="64"/>
      <c r="F52" s="64"/>
      <c r="G52" s="65">
        <v>751500</v>
      </c>
      <c r="H52" s="165"/>
      <c r="I52" s="64"/>
      <c r="J52" s="64"/>
    </row>
    <row r="53" spans="1:11" x14ac:dyDescent="0.25">
      <c r="A53" s="159"/>
      <c r="B53" s="31">
        <v>44447</v>
      </c>
      <c r="C53" s="158" t="s">
        <v>240</v>
      </c>
      <c r="D53" s="64"/>
      <c r="E53" s="64"/>
      <c r="F53" s="64"/>
      <c r="G53" s="65"/>
      <c r="H53" s="169">
        <v>0</v>
      </c>
      <c r="I53" s="64"/>
      <c r="J53" s="64"/>
    </row>
    <row r="54" spans="1:11" x14ac:dyDescent="0.25">
      <c r="A54" s="159"/>
      <c r="B54" s="31" t="s">
        <v>479</v>
      </c>
      <c r="C54" s="158" t="s">
        <v>240</v>
      </c>
      <c r="D54" s="64"/>
      <c r="E54" s="64"/>
      <c r="F54" s="64"/>
      <c r="G54" s="65"/>
      <c r="H54" s="169">
        <v>50000</v>
      </c>
      <c r="I54" s="64"/>
      <c r="J54" s="64" t="s">
        <v>479</v>
      </c>
      <c r="K54" s="63" t="s">
        <v>480</v>
      </c>
    </row>
    <row r="55" spans="1:11" s="152" customFormat="1" x14ac:dyDescent="0.25">
      <c r="A55" s="148"/>
      <c r="B55" s="164" t="s">
        <v>498</v>
      </c>
      <c r="C55" s="160" t="s">
        <v>499</v>
      </c>
      <c r="D55" s="149">
        <v>110</v>
      </c>
      <c r="E55" s="149">
        <v>200</v>
      </c>
      <c r="F55" s="149"/>
      <c r="G55" s="150">
        <f>D55*E55</f>
        <v>22000</v>
      </c>
      <c r="H55" s="169">
        <v>22000</v>
      </c>
      <c r="I55" s="149"/>
      <c r="J55" s="149"/>
    </row>
    <row r="56" spans="1:11" s="152" customFormat="1" x14ac:dyDescent="0.25">
      <c r="A56" s="148"/>
      <c r="B56" s="164" t="s">
        <v>498</v>
      </c>
      <c r="C56" s="160" t="s">
        <v>500</v>
      </c>
      <c r="D56" s="149">
        <v>3</v>
      </c>
      <c r="E56" s="149">
        <v>675</v>
      </c>
      <c r="F56" s="149"/>
      <c r="G56" s="150">
        <f>D56*E56</f>
        <v>2025</v>
      </c>
      <c r="H56" s="165">
        <v>1000</v>
      </c>
      <c r="I56" s="149"/>
      <c r="J56" s="149"/>
    </row>
    <row r="57" spans="1:11" x14ac:dyDescent="0.25">
      <c r="A57" s="159"/>
      <c r="B57" s="31" t="s">
        <v>502</v>
      </c>
      <c r="C57" s="158" t="s">
        <v>504</v>
      </c>
      <c r="D57" s="64">
        <v>120</v>
      </c>
      <c r="E57" s="64">
        <v>30</v>
      </c>
      <c r="F57" s="64">
        <v>1000</v>
      </c>
      <c r="G57" s="65">
        <f>D57*E57+F57</f>
        <v>4600</v>
      </c>
      <c r="H57" s="165"/>
      <c r="I57" s="64"/>
      <c r="J57" s="64"/>
    </row>
    <row r="58" spans="1:11" x14ac:dyDescent="0.25">
      <c r="A58" s="144"/>
      <c r="B58" s="31" t="s">
        <v>502</v>
      </c>
      <c r="C58" s="143" t="s">
        <v>506</v>
      </c>
      <c r="D58" s="64">
        <v>150</v>
      </c>
      <c r="E58" s="64">
        <v>136.66999999999999</v>
      </c>
      <c r="F58" s="64"/>
      <c r="G58" s="65">
        <f t="shared" ref="G58:G87" si="2">D58*E58</f>
        <v>20500.499999999996</v>
      </c>
      <c r="H58" s="165"/>
      <c r="I58" s="64"/>
      <c r="J58" s="64"/>
    </row>
    <row r="59" spans="1:11" x14ac:dyDescent="0.25">
      <c r="A59" s="146"/>
      <c r="B59" s="31" t="s">
        <v>503</v>
      </c>
      <c r="C59" s="145" t="s">
        <v>140</v>
      </c>
      <c r="D59" s="64">
        <v>8</v>
      </c>
      <c r="E59" s="64">
        <v>365</v>
      </c>
      <c r="F59" s="64"/>
      <c r="G59" s="65">
        <f t="shared" si="2"/>
        <v>2920</v>
      </c>
      <c r="H59" s="165"/>
      <c r="I59" s="64"/>
      <c r="J59" s="64"/>
    </row>
    <row r="60" spans="1:11" x14ac:dyDescent="0.25">
      <c r="A60" s="146"/>
      <c r="B60" s="31" t="s">
        <v>503</v>
      </c>
      <c r="C60" s="145" t="s">
        <v>507</v>
      </c>
      <c r="D60" s="64">
        <v>20</v>
      </c>
      <c r="E60" s="64">
        <v>980</v>
      </c>
      <c r="F60" s="64"/>
      <c r="G60" s="65">
        <f t="shared" si="2"/>
        <v>19600</v>
      </c>
      <c r="H60" s="165"/>
      <c r="I60" s="64"/>
      <c r="J60" s="64"/>
    </row>
    <row r="61" spans="1:11" x14ac:dyDescent="0.25">
      <c r="A61" s="146"/>
      <c r="B61" s="31" t="s">
        <v>503</v>
      </c>
      <c r="C61" s="145" t="s">
        <v>508</v>
      </c>
      <c r="D61" s="64">
        <v>20</v>
      </c>
      <c r="E61" s="64">
        <v>450</v>
      </c>
      <c r="F61" s="64"/>
      <c r="G61" s="65">
        <f t="shared" si="2"/>
        <v>9000</v>
      </c>
      <c r="H61" s="145">
        <v>9000</v>
      </c>
      <c r="I61" s="64"/>
      <c r="J61" s="64"/>
    </row>
    <row r="62" spans="1:11" s="86" customFormat="1" x14ac:dyDescent="0.25">
      <c r="A62" s="153"/>
      <c r="B62" s="154" t="s">
        <v>503</v>
      </c>
      <c r="C62" s="155" t="s">
        <v>509</v>
      </c>
      <c r="D62" s="156">
        <v>12</v>
      </c>
      <c r="E62" s="156">
        <v>350</v>
      </c>
      <c r="F62" s="156"/>
      <c r="G62" s="157">
        <f t="shared" si="2"/>
        <v>4200</v>
      </c>
      <c r="H62" s="155"/>
      <c r="I62" s="156"/>
      <c r="J62" s="156"/>
    </row>
    <row r="63" spans="1:11" s="86" customFormat="1" x14ac:dyDescent="0.25">
      <c r="A63" s="153"/>
      <c r="B63" s="154" t="s">
        <v>502</v>
      </c>
      <c r="C63" s="155" t="s">
        <v>510</v>
      </c>
      <c r="D63" s="156">
        <v>20</v>
      </c>
      <c r="E63" s="156">
        <v>235</v>
      </c>
      <c r="F63" s="156"/>
      <c r="G63" s="157">
        <f t="shared" si="2"/>
        <v>4700</v>
      </c>
      <c r="H63" s="155"/>
      <c r="I63" s="156"/>
      <c r="J63" s="156"/>
    </row>
    <row r="64" spans="1:11" x14ac:dyDescent="0.25">
      <c r="A64" s="159"/>
      <c r="B64" s="31" t="s">
        <v>502</v>
      </c>
      <c r="C64" s="158" t="s">
        <v>511</v>
      </c>
      <c r="D64" s="64">
        <v>50</v>
      </c>
      <c r="E64" s="64">
        <v>265</v>
      </c>
      <c r="F64" s="64"/>
      <c r="G64" s="65">
        <f t="shared" si="2"/>
        <v>13250</v>
      </c>
      <c r="H64" s="158"/>
      <c r="I64" s="64"/>
      <c r="J64" s="64"/>
    </row>
    <row r="65" spans="1:10" x14ac:dyDescent="0.25">
      <c r="A65" s="144"/>
      <c r="B65" s="31">
        <v>44419</v>
      </c>
      <c r="C65" s="143" t="s">
        <v>240</v>
      </c>
      <c r="D65" s="64"/>
      <c r="E65" s="64"/>
      <c r="F65" s="64"/>
      <c r="G65" s="65">
        <f t="shared" si="2"/>
        <v>0</v>
      </c>
      <c r="H65" s="143">
        <v>50000</v>
      </c>
      <c r="I65" s="64"/>
      <c r="J65" s="64"/>
    </row>
    <row r="66" spans="1:10" x14ac:dyDescent="0.25">
      <c r="A66" s="144"/>
      <c r="B66" s="31" t="s">
        <v>544</v>
      </c>
      <c r="C66" s="171" t="s">
        <v>545</v>
      </c>
      <c r="D66" s="64"/>
      <c r="E66" s="64"/>
      <c r="F66" s="64"/>
      <c r="G66" s="65">
        <f t="shared" si="2"/>
        <v>0</v>
      </c>
      <c r="H66" s="171">
        <v>50000</v>
      </c>
      <c r="I66" s="64"/>
      <c r="J66" s="64"/>
    </row>
    <row r="67" spans="1:10" x14ac:dyDescent="0.25">
      <c r="A67" s="159"/>
      <c r="B67" s="31" t="s">
        <v>593</v>
      </c>
      <c r="C67" s="171" t="s">
        <v>560</v>
      </c>
      <c r="D67" s="64"/>
      <c r="E67" s="64"/>
      <c r="F67" s="64"/>
      <c r="G67" s="65"/>
      <c r="H67" s="171">
        <v>30000</v>
      </c>
      <c r="I67" s="64"/>
      <c r="J67" s="64"/>
    </row>
    <row r="68" spans="1:10" x14ac:dyDescent="0.25">
      <c r="A68" s="159"/>
      <c r="B68" s="31">
        <v>44595</v>
      </c>
      <c r="C68" s="171" t="s">
        <v>590</v>
      </c>
      <c r="D68" s="64"/>
      <c r="E68" s="64"/>
      <c r="F68" s="64"/>
      <c r="G68" s="65"/>
      <c r="H68" s="171">
        <v>73000</v>
      </c>
      <c r="I68" s="64"/>
      <c r="J68" s="64"/>
    </row>
    <row r="69" spans="1:10" x14ac:dyDescent="0.25">
      <c r="A69" s="159"/>
      <c r="B69" s="31">
        <v>44776</v>
      </c>
      <c r="C69" s="171" t="s">
        <v>591</v>
      </c>
      <c r="D69" s="64"/>
      <c r="E69" s="64"/>
      <c r="F69" s="64"/>
      <c r="G69" s="65"/>
      <c r="H69" s="171">
        <v>65000</v>
      </c>
      <c r="I69" s="64"/>
      <c r="J69" s="64"/>
    </row>
    <row r="70" spans="1:10" x14ac:dyDescent="0.25">
      <c r="A70" s="159"/>
      <c r="B70" s="31" t="s">
        <v>555</v>
      </c>
      <c r="C70" s="171" t="s">
        <v>556</v>
      </c>
      <c r="D70" s="64"/>
      <c r="E70" s="64"/>
      <c r="F70" s="64"/>
      <c r="G70" s="65">
        <f t="shared" si="2"/>
        <v>0</v>
      </c>
      <c r="H70" s="171">
        <v>25000</v>
      </c>
      <c r="I70" s="64"/>
      <c r="J70" s="64"/>
    </row>
    <row r="71" spans="1:10" x14ac:dyDescent="0.25">
      <c r="A71" s="159"/>
      <c r="B71" s="31" t="s">
        <v>559</v>
      </c>
      <c r="C71" s="171" t="s">
        <v>560</v>
      </c>
      <c r="D71" s="64"/>
      <c r="E71" s="64"/>
      <c r="F71" s="64"/>
      <c r="G71" s="65">
        <f t="shared" si="2"/>
        <v>0</v>
      </c>
      <c r="H71" s="171">
        <v>50000</v>
      </c>
      <c r="I71" s="64"/>
      <c r="J71" s="64"/>
    </row>
    <row r="72" spans="1:10" x14ac:dyDescent="0.25">
      <c r="A72" s="159"/>
      <c r="B72" s="31">
        <v>44208</v>
      </c>
      <c r="C72" s="171" t="s">
        <v>579</v>
      </c>
      <c r="D72" s="64">
        <v>30</v>
      </c>
      <c r="E72" s="64">
        <v>255</v>
      </c>
      <c r="F72" s="64"/>
      <c r="G72" s="65">
        <f t="shared" si="2"/>
        <v>7650</v>
      </c>
      <c r="H72" s="171"/>
      <c r="I72" s="64"/>
      <c r="J72" s="64"/>
    </row>
    <row r="73" spans="1:10" x14ac:dyDescent="0.25">
      <c r="A73" s="159"/>
      <c r="B73" s="31" t="s">
        <v>580</v>
      </c>
      <c r="C73" s="171" t="s">
        <v>581</v>
      </c>
      <c r="D73" s="64">
        <v>15</v>
      </c>
      <c r="E73" s="64">
        <v>200</v>
      </c>
      <c r="F73" s="64"/>
      <c r="G73" s="65">
        <f t="shared" si="2"/>
        <v>3000</v>
      </c>
      <c r="H73" s="171"/>
      <c r="I73" s="64"/>
      <c r="J73" s="64"/>
    </row>
    <row r="74" spans="1:10" x14ac:dyDescent="0.25">
      <c r="A74" s="159"/>
      <c r="B74" s="31" t="s">
        <v>632</v>
      </c>
      <c r="C74" s="171" t="s">
        <v>582</v>
      </c>
      <c r="D74" s="64">
        <v>200</v>
      </c>
      <c r="E74" s="64">
        <v>159</v>
      </c>
      <c r="F74" s="64"/>
      <c r="G74" s="65">
        <f t="shared" si="2"/>
        <v>31800</v>
      </c>
      <c r="H74" s="171"/>
      <c r="I74" s="64"/>
      <c r="J74" s="64"/>
    </row>
    <row r="75" spans="1:10" x14ac:dyDescent="0.25">
      <c r="A75" s="159"/>
      <c r="B75" s="31" t="s">
        <v>632</v>
      </c>
      <c r="C75" s="171" t="s">
        <v>583</v>
      </c>
      <c r="D75" s="64"/>
      <c r="E75" s="64"/>
      <c r="F75" s="64"/>
      <c r="G75" s="65">
        <v>13000</v>
      </c>
      <c r="H75" s="171">
        <v>11750</v>
      </c>
      <c r="I75" s="64"/>
      <c r="J75" s="64"/>
    </row>
    <row r="76" spans="1:10" x14ac:dyDescent="0.25">
      <c r="A76" s="159"/>
      <c r="B76" s="31" t="s">
        <v>632</v>
      </c>
      <c r="C76" s="171" t="s">
        <v>584</v>
      </c>
      <c r="D76" s="64">
        <v>15</v>
      </c>
      <c r="E76" s="64">
        <v>210</v>
      </c>
      <c r="F76" s="64"/>
      <c r="G76" s="65">
        <f t="shared" si="2"/>
        <v>3150</v>
      </c>
      <c r="H76" s="171">
        <v>3150</v>
      </c>
      <c r="I76" s="64" t="s">
        <v>622</v>
      </c>
      <c r="J76" s="64"/>
    </row>
    <row r="77" spans="1:10" x14ac:dyDescent="0.25">
      <c r="A77" s="159"/>
      <c r="B77" s="31">
        <v>44897</v>
      </c>
      <c r="C77" s="171" t="s">
        <v>585</v>
      </c>
      <c r="D77" s="64">
        <v>60</v>
      </c>
      <c r="E77" s="64">
        <v>75</v>
      </c>
      <c r="F77" s="64"/>
      <c r="G77" s="65">
        <v>4200</v>
      </c>
      <c r="H77" s="171">
        <v>4200</v>
      </c>
      <c r="I77" s="64" t="s">
        <v>622</v>
      </c>
      <c r="J77" s="64"/>
    </row>
    <row r="78" spans="1:10" x14ac:dyDescent="0.25">
      <c r="A78" s="159"/>
      <c r="B78" s="31" t="s">
        <v>631</v>
      </c>
      <c r="C78" s="171" t="s">
        <v>586</v>
      </c>
      <c r="D78" s="64">
        <v>30</v>
      </c>
      <c r="E78" s="64">
        <v>70</v>
      </c>
      <c r="F78" s="64"/>
      <c r="G78" s="65">
        <f t="shared" si="2"/>
        <v>2100</v>
      </c>
      <c r="H78" s="171">
        <v>2100</v>
      </c>
      <c r="I78" s="64" t="s">
        <v>622</v>
      </c>
      <c r="J78" s="64"/>
    </row>
    <row r="79" spans="1:10" x14ac:dyDescent="0.25">
      <c r="A79" s="159"/>
      <c r="B79" s="31">
        <v>44685</v>
      </c>
      <c r="C79" s="171" t="s">
        <v>587</v>
      </c>
      <c r="D79" s="64">
        <v>702</v>
      </c>
      <c r="E79" s="64">
        <v>207.5</v>
      </c>
      <c r="F79" s="64"/>
      <c r="G79" s="65">
        <f t="shared" si="2"/>
        <v>145665</v>
      </c>
      <c r="H79" s="171">
        <v>145250</v>
      </c>
      <c r="I79" s="64" t="s">
        <v>622</v>
      </c>
      <c r="J79" s="64"/>
    </row>
    <row r="80" spans="1:10" x14ac:dyDescent="0.25">
      <c r="A80" s="159"/>
      <c r="B80" s="31">
        <v>44685</v>
      </c>
      <c r="C80" s="171" t="s">
        <v>588</v>
      </c>
      <c r="D80" s="64">
        <v>268</v>
      </c>
      <c r="E80" s="64">
        <v>188</v>
      </c>
      <c r="F80" s="64"/>
      <c r="G80" s="65">
        <f t="shared" si="2"/>
        <v>50384</v>
      </c>
      <c r="H80" s="171"/>
      <c r="I80" s="64"/>
      <c r="J80" s="64"/>
    </row>
    <row r="81" spans="1:13" x14ac:dyDescent="0.25">
      <c r="A81" s="159"/>
      <c r="B81" s="31">
        <v>44685</v>
      </c>
      <c r="C81" s="171" t="s">
        <v>589</v>
      </c>
      <c r="D81" s="64">
        <v>1000</v>
      </c>
      <c r="E81" s="64">
        <v>202</v>
      </c>
      <c r="F81" s="64"/>
      <c r="G81" s="65">
        <f t="shared" si="2"/>
        <v>202000</v>
      </c>
      <c r="H81" s="171"/>
      <c r="I81" s="64"/>
      <c r="J81" s="64"/>
    </row>
    <row r="82" spans="1:13" x14ac:dyDescent="0.25">
      <c r="A82" s="159"/>
      <c r="B82" s="31"/>
      <c r="C82" s="171"/>
      <c r="D82" s="64"/>
      <c r="E82" s="64"/>
      <c r="F82" s="64"/>
      <c r="G82" s="65">
        <f t="shared" si="2"/>
        <v>0</v>
      </c>
      <c r="H82" s="171"/>
      <c r="I82" s="64"/>
      <c r="J82" s="64"/>
    </row>
    <row r="83" spans="1:13" x14ac:dyDescent="0.25">
      <c r="A83" s="159"/>
      <c r="B83" s="31"/>
      <c r="C83" s="171"/>
      <c r="D83" s="64"/>
      <c r="E83" s="64"/>
      <c r="F83" s="64"/>
      <c r="G83" s="65">
        <f t="shared" si="2"/>
        <v>0</v>
      </c>
      <c r="H83" s="171"/>
      <c r="I83" s="64"/>
      <c r="J83" s="64"/>
    </row>
    <row r="84" spans="1:13" x14ac:dyDescent="0.25">
      <c r="A84" s="159"/>
      <c r="B84" s="31"/>
      <c r="C84" s="171"/>
      <c r="D84" s="64"/>
      <c r="E84" s="64"/>
      <c r="F84" s="64"/>
      <c r="G84" s="65">
        <f t="shared" si="2"/>
        <v>0</v>
      </c>
      <c r="H84" s="171"/>
      <c r="I84" s="64"/>
      <c r="J84" s="64"/>
    </row>
    <row r="85" spans="1:13" x14ac:dyDescent="0.25">
      <c r="A85" s="159"/>
      <c r="B85" s="31"/>
      <c r="C85" s="171"/>
      <c r="D85" s="64"/>
      <c r="E85" s="64"/>
      <c r="F85" s="64"/>
      <c r="G85" s="65">
        <f t="shared" si="2"/>
        <v>0</v>
      </c>
      <c r="H85" s="171"/>
      <c r="I85" s="64"/>
      <c r="J85" s="64"/>
    </row>
    <row r="86" spans="1:13" x14ac:dyDescent="0.25">
      <c r="A86" s="139"/>
      <c r="B86" s="31"/>
      <c r="C86" s="138"/>
      <c r="D86" s="64"/>
      <c r="E86" s="64"/>
      <c r="F86" s="64"/>
      <c r="G86" s="65">
        <f t="shared" si="2"/>
        <v>0</v>
      </c>
      <c r="H86" s="138"/>
      <c r="I86" s="64"/>
      <c r="J86" s="64"/>
    </row>
    <row r="87" spans="1:13" x14ac:dyDescent="0.25">
      <c r="A87" s="139"/>
      <c r="B87" s="31"/>
      <c r="C87" s="138"/>
      <c r="D87" s="64"/>
      <c r="E87" s="64"/>
      <c r="F87" s="64"/>
      <c r="G87" s="65">
        <f t="shared" si="2"/>
        <v>0</v>
      </c>
      <c r="H87" s="138"/>
      <c r="I87" s="64"/>
      <c r="J87" s="64"/>
    </row>
    <row r="88" spans="1:13" x14ac:dyDescent="0.25">
      <c r="A88" s="82"/>
      <c r="B88" s="64"/>
      <c r="C88" s="64"/>
      <c r="D88" s="64"/>
      <c r="E88" s="64" t="s">
        <v>173</v>
      </c>
      <c r="F88" s="64"/>
      <c r="G88" s="65">
        <f>SUM(G3:G87)</f>
        <v>4248548.5</v>
      </c>
      <c r="H88" s="65">
        <f>SUM(H3:H87)</f>
        <v>3716400</v>
      </c>
      <c r="I88" s="65">
        <f>G88-H88</f>
        <v>532148.5</v>
      </c>
      <c r="J88" s="64"/>
    </row>
    <row r="89" spans="1:13" x14ac:dyDescent="0.25">
      <c r="B89" s="84"/>
      <c r="C89" s="84"/>
      <c r="D89" s="81"/>
      <c r="E89" s="81"/>
      <c r="F89" s="145"/>
      <c r="G89" s="81"/>
      <c r="H89" s="30"/>
      <c r="I89" s="81"/>
      <c r="J89" s="81"/>
    </row>
    <row r="92" spans="1:13" x14ac:dyDescent="0.25">
      <c r="M92" s="81"/>
    </row>
  </sheetData>
  <autoFilter ref="A2:O88" xr:uid="{00000000-0009-0000-0000-000013000000}">
    <sortState xmlns:xlrd2="http://schemas.microsoft.com/office/spreadsheetml/2017/richdata2" ref="A3:O48">
      <sortCondition ref="H2:H48"/>
    </sortState>
  </autoFilter>
  <mergeCells count="1">
    <mergeCell ref="B1:J1"/>
  </mergeCells>
  <phoneticPr fontId="9" type="noConversion"/>
  <conditionalFormatting sqref="D2">
    <cfRule type="duplicateValues" dxfId="24" priority="1" stopIfTrue="1"/>
  </conditionalFormatting>
  <pageMargins left="0.95" right="0.7" top="0.75" bottom="0.75" header="0.3" footer="0.3"/>
  <pageSetup scale="65" orientation="landscape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-0.249977111117893"/>
  </sheetPr>
  <dimension ref="A1:K21"/>
  <sheetViews>
    <sheetView workbookViewId="0">
      <selection activeCell="K4" sqref="K4"/>
    </sheetView>
  </sheetViews>
  <sheetFormatPr defaultRowHeight="15.75" x14ac:dyDescent="0.25"/>
  <cols>
    <col min="1" max="1" width="23" style="1" bestFit="1" customWidth="1"/>
    <col min="2" max="2" width="27.7109375" style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2.7109375" style="1" bestFit="1" customWidth="1"/>
    <col min="8" max="8" width="12.28515625" style="1" customWidth="1"/>
    <col min="9" max="9" width="11.85546875" style="1" customWidth="1"/>
    <col min="10" max="10" width="12.710937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5" t="s">
        <v>448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2" t="s">
        <v>448</v>
      </c>
      <c r="B3" s="3" t="s">
        <v>451</v>
      </c>
      <c r="C3" s="3"/>
      <c r="D3" s="2"/>
      <c r="E3" s="4">
        <v>20000</v>
      </c>
      <c r="F3" s="43"/>
      <c r="G3" s="4">
        <v>10000</v>
      </c>
      <c r="H3" s="3"/>
      <c r="I3" s="4"/>
      <c r="J3" s="41">
        <f>E3-G3-I3</f>
        <v>10000</v>
      </c>
      <c r="K3" s="56"/>
    </row>
    <row r="4" spans="1:11" x14ac:dyDescent="0.25">
      <c r="A4" s="2" t="s">
        <v>448</v>
      </c>
      <c r="B4" s="2" t="s">
        <v>240</v>
      </c>
      <c r="C4" s="3"/>
      <c r="D4" s="19"/>
      <c r="E4" s="6"/>
      <c r="F4" s="44"/>
      <c r="G4" s="4"/>
      <c r="H4" s="49"/>
      <c r="I4" s="4">
        <v>10000</v>
      </c>
      <c r="J4" s="41">
        <f t="shared" ref="J4:J10" si="0">E4-G4-I4</f>
        <v>-10000</v>
      </c>
      <c r="K4" s="56" t="s">
        <v>452</v>
      </c>
    </row>
    <row r="5" spans="1:11" x14ac:dyDescent="0.25">
      <c r="A5" s="2"/>
      <c r="B5" s="2"/>
      <c r="C5" s="3"/>
      <c r="D5" s="19"/>
      <c r="E5" s="6"/>
      <c r="F5" s="44"/>
      <c r="G5" s="4"/>
      <c r="H5" s="3"/>
      <c r="I5" s="4"/>
      <c r="J5" s="41">
        <f t="shared" si="0"/>
        <v>0</v>
      </c>
      <c r="K5" s="56"/>
    </row>
    <row r="6" spans="1:11" x14ac:dyDescent="0.25">
      <c r="A6" s="2"/>
      <c r="B6" s="2"/>
      <c r="C6" s="3"/>
      <c r="D6" s="19"/>
      <c r="E6" s="6"/>
      <c r="F6" s="44"/>
      <c r="G6" s="4"/>
      <c r="H6" s="3"/>
      <c r="I6" s="4"/>
      <c r="J6" s="41">
        <f t="shared" si="0"/>
        <v>0</v>
      </c>
      <c r="K6" s="42"/>
    </row>
    <row r="7" spans="1:11" x14ac:dyDescent="0.25">
      <c r="A7" s="2"/>
      <c r="B7" s="2"/>
      <c r="C7" s="3"/>
      <c r="D7" s="19"/>
      <c r="E7" s="6"/>
      <c r="F7" s="44"/>
      <c r="G7" s="4"/>
      <c r="H7" s="3"/>
      <c r="I7" s="4"/>
      <c r="J7" s="41">
        <f t="shared" si="0"/>
        <v>0</v>
      </c>
      <c r="K7" s="42"/>
    </row>
    <row r="8" spans="1:11" x14ac:dyDescent="0.25">
      <c r="A8" s="2"/>
      <c r="B8" s="2"/>
      <c r="C8" s="3"/>
      <c r="D8" s="19"/>
      <c r="E8" s="6"/>
      <c r="F8" s="44"/>
      <c r="G8" s="4"/>
      <c r="H8" s="3"/>
      <c r="I8" s="4"/>
      <c r="J8" s="41">
        <f t="shared" si="0"/>
        <v>0</v>
      </c>
      <c r="K8" s="42"/>
    </row>
    <row r="9" spans="1:11" x14ac:dyDescent="0.25">
      <c r="A9" s="2"/>
      <c r="B9" s="2"/>
      <c r="C9" s="3"/>
      <c r="D9" s="19"/>
      <c r="E9" s="6"/>
      <c r="F9" s="44"/>
      <c r="G9" s="4"/>
      <c r="H9" s="3"/>
      <c r="I9" s="4"/>
      <c r="J9" s="41">
        <f t="shared" si="0"/>
        <v>0</v>
      </c>
      <c r="K9" s="42"/>
    </row>
    <row r="10" spans="1:11" x14ac:dyDescent="0.25">
      <c r="A10" s="2"/>
      <c r="B10" s="2"/>
      <c r="C10" s="8"/>
      <c r="D10" s="2"/>
      <c r="E10" s="9"/>
      <c r="F10" s="9"/>
      <c r="G10" s="4"/>
      <c r="H10" s="3"/>
      <c r="I10" s="4"/>
      <c r="J10" s="41">
        <f t="shared" si="0"/>
        <v>0</v>
      </c>
      <c r="K10" s="42"/>
    </row>
    <row r="11" spans="1:11" ht="16.5" thickBot="1" x14ac:dyDescent="0.3">
      <c r="E11" s="10">
        <f>+SUM(E3:E10)</f>
        <v>20000</v>
      </c>
      <c r="F11" s="40"/>
      <c r="G11" s="39"/>
      <c r="H11" s="47"/>
      <c r="I11" s="39"/>
      <c r="J11" s="10">
        <f>SUM(J3:J10)</f>
        <v>0</v>
      </c>
      <c r="K11" s="48"/>
    </row>
    <row r="12" spans="1:11" ht="16.5" thickTop="1" x14ac:dyDescent="0.25">
      <c r="A12" s="11"/>
      <c r="B12" s="11"/>
      <c r="C12" s="11"/>
    </row>
    <row r="13" spans="1:11" x14ac:dyDescent="0.25">
      <c r="A13" s="11"/>
      <c r="B13" s="11"/>
      <c r="C13" s="11"/>
      <c r="D13" s="25"/>
    </row>
    <row r="14" spans="1:11" x14ac:dyDescent="0.25">
      <c r="A14" s="11"/>
      <c r="B14" s="11"/>
      <c r="C14" s="11"/>
    </row>
    <row r="15" spans="1:11" x14ac:dyDescent="0.25">
      <c r="A15" s="11"/>
      <c r="B15" s="11"/>
      <c r="C15" s="11"/>
    </row>
    <row r="16" spans="1:11" x14ac:dyDescent="0.25">
      <c r="A16" s="11"/>
      <c r="B16" s="11"/>
      <c r="C16" s="12"/>
    </row>
    <row r="17" spans="1:3" x14ac:dyDescent="0.25">
      <c r="A17" s="11"/>
      <c r="B17" s="11"/>
      <c r="C17" s="12"/>
    </row>
    <row r="18" spans="1:3" x14ac:dyDescent="0.25">
      <c r="A18" s="11"/>
      <c r="B18" s="11"/>
      <c r="C18" s="12"/>
    </row>
    <row r="19" spans="1:3" x14ac:dyDescent="0.25">
      <c r="A19" s="11"/>
      <c r="B19" s="11"/>
      <c r="C19" s="13"/>
    </row>
    <row r="20" spans="1:3" ht="16.5" thickBot="1" x14ac:dyDescent="0.3">
      <c r="A20" s="11"/>
      <c r="B20" s="11"/>
      <c r="C20" s="14"/>
    </row>
    <row r="21" spans="1:3" ht="16.5" thickTop="1" x14ac:dyDescent="0.25"/>
  </sheetData>
  <mergeCells count="1">
    <mergeCell ref="A1:K1"/>
  </mergeCells>
  <conditionalFormatting sqref="D2">
    <cfRule type="duplicateValues" dxfId="23" priority="1" stopIfTrue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K40"/>
  <sheetViews>
    <sheetView workbookViewId="0">
      <pane ySplit="2" topLeftCell="A12" activePane="bottomLeft" state="frozen"/>
      <selection pane="bottomLeft" activeCell="K14" sqref="K14:K17"/>
    </sheetView>
  </sheetViews>
  <sheetFormatPr defaultRowHeight="15.75" x14ac:dyDescent="0.25"/>
  <cols>
    <col min="1" max="1" width="16.5703125" style="1" customWidth="1"/>
    <col min="2" max="2" width="21.140625" style="1" customWidth="1"/>
    <col min="3" max="3" width="12.7109375" style="1" bestFit="1" customWidth="1"/>
    <col min="4" max="4" width="18.140625" style="1" customWidth="1"/>
    <col min="5" max="5" width="13.42578125" style="17" bestFit="1" customWidth="1"/>
    <col min="6" max="6" width="13.42578125" style="17" customWidth="1"/>
    <col min="7" max="7" width="11.5703125" style="1" bestFit="1" customWidth="1"/>
    <col min="8" max="8" width="12.42578125" style="1" bestFit="1" customWidth="1"/>
    <col min="9" max="10" width="12.7109375" style="1" bestFit="1" customWidth="1"/>
    <col min="11" max="11" width="24.7109375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57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ht="31.5" x14ac:dyDescent="0.25">
      <c r="A3" s="2" t="s">
        <v>57</v>
      </c>
      <c r="B3" s="2" t="s">
        <v>219</v>
      </c>
      <c r="C3" s="25">
        <v>44171</v>
      </c>
      <c r="D3" s="32"/>
      <c r="E3" s="4">
        <v>6000</v>
      </c>
      <c r="F3" s="43"/>
      <c r="G3" s="4"/>
      <c r="H3" s="2" t="s">
        <v>262</v>
      </c>
      <c r="I3" s="4">
        <v>6000</v>
      </c>
      <c r="J3" s="41">
        <f>E3-I3-G3</f>
        <v>0</v>
      </c>
      <c r="K3" s="56" t="s">
        <v>220</v>
      </c>
    </row>
    <row r="4" spans="1:11" x14ac:dyDescent="0.25">
      <c r="A4" s="2" t="s">
        <v>57</v>
      </c>
      <c r="B4" s="2" t="s">
        <v>219</v>
      </c>
      <c r="C4" s="3" t="s">
        <v>263</v>
      </c>
      <c r="D4" s="3"/>
      <c r="E4" s="6">
        <v>25000</v>
      </c>
      <c r="F4" s="6" t="s">
        <v>263</v>
      </c>
      <c r="G4" s="4">
        <v>15000</v>
      </c>
      <c r="H4" s="2" t="s">
        <v>262</v>
      </c>
      <c r="I4" s="4">
        <v>10000</v>
      </c>
      <c r="J4" s="41">
        <f t="shared" ref="J4:J25" si="0">E4-I4-G4</f>
        <v>0</v>
      </c>
      <c r="K4" s="71" t="s">
        <v>260</v>
      </c>
    </row>
    <row r="5" spans="1:11" x14ac:dyDescent="0.25">
      <c r="A5" s="2" t="s">
        <v>57</v>
      </c>
      <c r="B5" s="2" t="s">
        <v>219</v>
      </c>
      <c r="C5" s="3" t="s">
        <v>306</v>
      </c>
      <c r="D5" s="3"/>
      <c r="E5" s="6">
        <v>60000</v>
      </c>
      <c r="F5" s="6"/>
      <c r="G5" s="4">
        <v>0</v>
      </c>
      <c r="H5" s="2"/>
      <c r="I5" s="4"/>
      <c r="J5" s="41">
        <f>E5-I5-G5</f>
        <v>60000</v>
      </c>
      <c r="K5" s="71" t="s">
        <v>288</v>
      </c>
    </row>
    <row r="6" spans="1:11" ht="31.5" x14ac:dyDescent="0.25">
      <c r="A6" s="2" t="s">
        <v>57</v>
      </c>
      <c r="B6" s="2" t="s">
        <v>219</v>
      </c>
      <c r="C6" s="3" t="s">
        <v>271</v>
      </c>
      <c r="D6" s="3"/>
      <c r="E6" s="6">
        <v>10000</v>
      </c>
      <c r="F6" s="6"/>
      <c r="G6" s="4">
        <v>0</v>
      </c>
      <c r="H6" s="2"/>
      <c r="I6" s="4"/>
      <c r="J6" s="41">
        <f t="shared" si="0"/>
        <v>10000</v>
      </c>
      <c r="K6" s="71" t="s">
        <v>307</v>
      </c>
    </row>
    <row r="7" spans="1:11" x14ac:dyDescent="0.25">
      <c r="A7" s="2" t="s">
        <v>57</v>
      </c>
      <c r="B7" s="2" t="s">
        <v>422</v>
      </c>
      <c r="C7" s="3" t="s">
        <v>423</v>
      </c>
      <c r="D7" s="3"/>
      <c r="E7" s="6">
        <v>4000</v>
      </c>
      <c r="F7" s="6"/>
      <c r="G7" s="4"/>
      <c r="H7" s="2"/>
      <c r="I7" s="4"/>
      <c r="J7" s="41">
        <f t="shared" si="0"/>
        <v>4000</v>
      </c>
      <c r="K7" s="19" t="s">
        <v>524</v>
      </c>
    </row>
    <row r="8" spans="1:11" x14ac:dyDescent="0.25">
      <c r="A8" s="2" t="s">
        <v>57</v>
      </c>
      <c r="B8" s="2" t="s">
        <v>219</v>
      </c>
      <c r="C8" s="3"/>
      <c r="D8" s="3"/>
      <c r="E8" s="6"/>
      <c r="F8" s="6" t="s">
        <v>424</v>
      </c>
      <c r="G8" s="4"/>
      <c r="H8" s="2"/>
      <c r="I8" s="4">
        <v>50000</v>
      </c>
      <c r="J8" s="41">
        <f t="shared" si="0"/>
        <v>-50000</v>
      </c>
      <c r="K8" s="19" t="s">
        <v>425</v>
      </c>
    </row>
    <row r="9" spans="1:11" x14ac:dyDescent="0.25">
      <c r="A9" s="2" t="s">
        <v>57</v>
      </c>
      <c r="B9" s="2" t="s">
        <v>219</v>
      </c>
      <c r="C9" s="3">
        <v>44296</v>
      </c>
      <c r="D9" s="3"/>
      <c r="E9" s="6">
        <v>30000</v>
      </c>
      <c r="F9" s="6"/>
      <c r="G9" s="4"/>
      <c r="H9" s="2"/>
      <c r="I9" s="4"/>
      <c r="J9" s="41">
        <f t="shared" si="0"/>
        <v>30000</v>
      </c>
      <c r="K9" s="19" t="s">
        <v>520</v>
      </c>
    </row>
    <row r="10" spans="1:11" x14ac:dyDescent="0.25">
      <c r="A10" s="2" t="s">
        <v>57</v>
      </c>
      <c r="B10" s="2" t="s">
        <v>219</v>
      </c>
      <c r="C10" s="3" t="s">
        <v>518</v>
      </c>
      <c r="D10" s="3"/>
      <c r="E10" s="6">
        <v>35000</v>
      </c>
      <c r="F10" s="6"/>
      <c r="G10" s="4">
        <v>25000</v>
      </c>
      <c r="H10" s="2"/>
      <c r="I10" s="4">
        <v>0</v>
      </c>
      <c r="J10" s="41">
        <f t="shared" si="0"/>
        <v>10000</v>
      </c>
      <c r="K10" s="19" t="s">
        <v>522</v>
      </c>
    </row>
    <row r="11" spans="1:11" x14ac:dyDescent="0.25">
      <c r="A11" s="2" t="s">
        <v>57</v>
      </c>
      <c r="B11" s="2" t="s">
        <v>219</v>
      </c>
      <c r="C11" s="3" t="s">
        <v>521</v>
      </c>
      <c r="D11" s="3"/>
      <c r="E11" s="6">
        <v>4000</v>
      </c>
      <c r="F11" s="6"/>
      <c r="G11" s="4"/>
      <c r="H11" s="2"/>
      <c r="I11" s="4"/>
      <c r="J11" s="41">
        <f t="shared" si="0"/>
        <v>4000</v>
      </c>
      <c r="K11" s="19" t="s">
        <v>523</v>
      </c>
    </row>
    <row r="12" spans="1:11" x14ac:dyDescent="0.25">
      <c r="A12" s="2" t="s">
        <v>57</v>
      </c>
      <c r="B12" s="2" t="s">
        <v>219</v>
      </c>
      <c r="C12" s="3"/>
      <c r="D12" s="3"/>
      <c r="E12" s="6"/>
      <c r="F12" s="6"/>
      <c r="G12" s="4"/>
      <c r="H12" s="2" t="s">
        <v>525</v>
      </c>
      <c r="I12" s="4">
        <v>40000</v>
      </c>
      <c r="J12" s="41">
        <f t="shared" si="0"/>
        <v>-40000</v>
      </c>
      <c r="K12" s="19"/>
    </row>
    <row r="13" spans="1:11" ht="22.5" customHeight="1" x14ac:dyDescent="0.25">
      <c r="A13" s="2" t="s">
        <v>57</v>
      </c>
      <c r="B13" s="50" t="s">
        <v>546</v>
      </c>
      <c r="C13" s="3" t="s">
        <v>547</v>
      </c>
      <c r="D13" s="3"/>
      <c r="E13" s="6">
        <v>50000</v>
      </c>
      <c r="F13" s="6"/>
      <c r="G13" s="4"/>
      <c r="H13" s="2" t="s">
        <v>549</v>
      </c>
      <c r="I13" s="4">
        <v>50000</v>
      </c>
      <c r="J13" s="41">
        <f t="shared" si="0"/>
        <v>0</v>
      </c>
      <c r="K13" s="19" t="s">
        <v>548</v>
      </c>
    </row>
    <row r="14" spans="1:11" s="11" customFormat="1" ht="47.25" x14ac:dyDescent="0.25">
      <c r="A14" s="2" t="s">
        <v>57</v>
      </c>
      <c r="B14" s="112" t="s">
        <v>572</v>
      </c>
      <c r="C14" s="206"/>
      <c r="D14" s="198"/>
      <c r="E14" s="110">
        <v>45000</v>
      </c>
      <c r="F14" s="110"/>
      <c r="G14" s="4">
        <v>0</v>
      </c>
      <c r="H14" s="2" t="s">
        <v>621</v>
      </c>
      <c r="I14" s="4">
        <v>45000</v>
      </c>
      <c r="J14" s="41">
        <f t="shared" ref="J14:J21" si="1">E14-I14-G14</f>
        <v>0</v>
      </c>
      <c r="K14" s="19" t="s">
        <v>628</v>
      </c>
    </row>
    <row r="15" spans="1:11" s="11" customFormat="1" x14ac:dyDescent="0.25">
      <c r="A15" s="105"/>
      <c r="B15" s="105" t="s">
        <v>573</v>
      </c>
      <c r="C15" s="207">
        <v>44714</v>
      </c>
      <c r="D15" s="106"/>
      <c r="E15" s="110">
        <v>4000</v>
      </c>
      <c r="F15" s="110"/>
      <c r="G15" s="4">
        <v>0</v>
      </c>
      <c r="H15" s="2" t="s">
        <v>621</v>
      </c>
      <c r="I15" s="4">
        <v>4000</v>
      </c>
      <c r="J15" s="41">
        <f t="shared" si="1"/>
        <v>0</v>
      </c>
      <c r="K15" s="19" t="s">
        <v>628</v>
      </c>
    </row>
    <row r="16" spans="1:11" s="11" customFormat="1" x14ac:dyDescent="0.25">
      <c r="A16" s="105"/>
      <c r="B16" s="105" t="s">
        <v>574</v>
      </c>
      <c r="C16" s="207" t="s">
        <v>570</v>
      </c>
      <c r="D16" s="106"/>
      <c r="E16" s="110">
        <v>4500</v>
      </c>
      <c r="F16" s="110"/>
      <c r="G16" s="4">
        <v>0</v>
      </c>
      <c r="H16" s="2" t="s">
        <v>621</v>
      </c>
      <c r="I16" s="4">
        <v>4500</v>
      </c>
      <c r="J16" s="41">
        <f t="shared" si="1"/>
        <v>0</v>
      </c>
      <c r="K16" s="19" t="s">
        <v>628</v>
      </c>
    </row>
    <row r="17" spans="1:11" s="11" customFormat="1" x14ac:dyDescent="0.25">
      <c r="A17" s="105"/>
      <c r="B17" s="105" t="s">
        <v>575</v>
      </c>
      <c r="C17" s="207" t="s">
        <v>576</v>
      </c>
      <c r="D17" s="106"/>
      <c r="E17" s="110">
        <v>10000</v>
      </c>
      <c r="F17" s="110"/>
      <c r="G17" s="4">
        <v>0</v>
      </c>
      <c r="H17" s="2" t="s">
        <v>621</v>
      </c>
      <c r="I17" s="4">
        <v>10000</v>
      </c>
      <c r="J17" s="41">
        <f t="shared" si="1"/>
        <v>0</v>
      </c>
      <c r="K17" s="19" t="s">
        <v>628</v>
      </c>
    </row>
    <row r="18" spans="1:11" s="11" customFormat="1" x14ac:dyDescent="0.25">
      <c r="A18" s="105"/>
      <c r="B18" s="105" t="s">
        <v>577</v>
      </c>
      <c r="C18" s="207">
        <v>44746</v>
      </c>
      <c r="D18" s="106"/>
      <c r="E18" s="110">
        <v>25000</v>
      </c>
      <c r="F18" s="110"/>
      <c r="G18" s="4">
        <v>0</v>
      </c>
      <c r="H18" s="2"/>
      <c r="I18" s="4"/>
      <c r="J18" s="41">
        <f t="shared" si="1"/>
        <v>25000</v>
      </c>
      <c r="K18" s="19" t="s">
        <v>215</v>
      </c>
    </row>
    <row r="19" spans="1:11" s="11" customFormat="1" x14ac:dyDescent="0.25">
      <c r="A19" s="105"/>
      <c r="B19" s="105" t="s">
        <v>578</v>
      </c>
      <c r="C19" s="207" t="s">
        <v>592</v>
      </c>
      <c r="D19" s="106"/>
      <c r="E19" s="110">
        <v>75000</v>
      </c>
      <c r="F19" s="110"/>
      <c r="G19" s="4">
        <v>0</v>
      </c>
      <c r="H19" s="2"/>
      <c r="I19" s="4"/>
      <c r="J19" s="41">
        <f t="shared" si="1"/>
        <v>75000</v>
      </c>
      <c r="K19" s="19" t="s">
        <v>215</v>
      </c>
    </row>
    <row r="20" spans="1:11" s="11" customFormat="1" x14ac:dyDescent="0.25">
      <c r="A20" s="105"/>
      <c r="B20" s="105"/>
      <c r="C20" s="207"/>
      <c r="D20" s="106"/>
      <c r="E20" s="110"/>
      <c r="F20" s="110"/>
      <c r="G20" s="4">
        <v>0</v>
      </c>
      <c r="H20" s="2"/>
      <c r="I20" s="4"/>
      <c r="J20" s="41">
        <f t="shared" si="1"/>
        <v>0</v>
      </c>
      <c r="K20" s="19" t="s">
        <v>215</v>
      </c>
    </row>
    <row r="21" spans="1:11" s="11" customFormat="1" x14ac:dyDescent="0.25">
      <c r="A21" s="105"/>
      <c r="B21" s="105"/>
      <c r="C21" s="207"/>
      <c r="D21" s="106"/>
      <c r="E21" s="110"/>
      <c r="F21" s="110"/>
      <c r="G21" s="4">
        <v>0</v>
      </c>
      <c r="H21" s="2"/>
      <c r="I21" s="4"/>
      <c r="J21" s="41">
        <f t="shared" si="1"/>
        <v>0</v>
      </c>
      <c r="K21" s="19" t="s">
        <v>215</v>
      </c>
    </row>
    <row r="22" spans="1:11" x14ac:dyDescent="0.25">
      <c r="A22" s="2"/>
      <c r="B22" s="2"/>
      <c r="C22" s="208"/>
      <c r="D22" s="3"/>
      <c r="E22" s="6"/>
      <c r="F22" s="6"/>
      <c r="G22" s="4">
        <v>0</v>
      </c>
      <c r="H22" s="2"/>
      <c r="I22" s="4"/>
      <c r="J22" s="41">
        <f t="shared" si="0"/>
        <v>0</v>
      </c>
      <c r="K22" s="19" t="s">
        <v>215</v>
      </c>
    </row>
    <row r="23" spans="1:11" x14ac:dyDescent="0.25">
      <c r="A23" s="2"/>
      <c r="B23" s="2"/>
      <c r="C23" s="208"/>
      <c r="D23" s="3"/>
      <c r="E23" s="6"/>
      <c r="F23" s="6"/>
      <c r="G23" s="4">
        <v>0</v>
      </c>
      <c r="H23" s="2"/>
      <c r="I23" s="4"/>
      <c r="J23" s="41">
        <f t="shared" si="0"/>
        <v>0</v>
      </c>
      <c r="K23" s="19"/>
    </row>
    <row r="24" spans="1:11" x14ac:dyDescent="0.25">
      <c r="A24" s="2"/>
      <c r="B24" s="2"/>
      <c r="C24" s="208"/>
      <c r="D24" s="3"/>
      <c r="E24" s="6"/>
      <c r="F24" s="6"/>
      <c r="G24" s="4">
        <v>0</v>
      </c>
      <c r="H24" s="2"/>
      <c r="I24" s="4"/>
      <c r="J24" s="41">
        <f t="shared" si="0"/>
        <v>0</v>
      </c>
      <c r="K24" s="19"/>
    </row>
    <row r="25" spans="1:11" x14ac:dyDescent="0.25">
      <c r="A25" s="2"/>
      <c r="B25" s="2"/>
      <c r="C25" s="28"/>
      <c r="D25" s="2"/>
      <c r="E25" s="9"/>
      <c r="F25" s="9"/>
      <c r="G25" s="4">
        <v>0</v>
      </c>
      <c r="H25" s="2"/>
      <c r="I25" s="4">
        <v>0</v>
      </c>
      <c r="J25" s="41">
        <f t="shared" si="0"/>
        <v>0</v>
      </c>
      <c r="K25" s="19"/>
    </row>
    <row r="26" spans="1:11" ht="16.5" thickBot="1" x14ac:dyDescent="0.3">
      <c r="E26" s="10">
        <f>+SUM(E3:E25)</f>
        <v>387500</v>
      </c>
      <c r="F26" s="21"/>
      <c r="G26" s="22">
        <f>+SUM(G3:G25)</f>
        <v>40000</v>
      </c>
      <c r="I26" s="22">
        <f>+SUM(I3:I25)</f>
        <v>219500</v>
      </c>
      <c r="J26" s="22">
        <f>+SUM(J3:J25)</f>
        <v>128000</v>
      </c>
    </row>
    <row r="27" spans="1:11" ht="16.5" thickTop="1" x14ac:dyDescent="0.25"/>
    <row r="28" spans="1:11" x14ac:dyDescent="0.25">
      <c r="A28" s="11"/>
      <c r="B28" s="11"/>
      <c r="C28" s="11"/>
    </row>
    <row r="29" spans="1:11" x14ac:dyDescent="0.25">
      <c r="A29" s="11"/>
      <c r="B29" s="11"/>
      <c r="C29" s="11"/>
      <c r="D29" s="1" t="s">
        <v>34</v>
      </c>
      <c r="E29" s="17">
        <f>E26-E27-E28</f>
        <v>387500</v>
      </c>
    </row>
    <row r="30" spans="1:11" x14ac:dyDescent="0.25">
      <c r="A30" s="11"/>
      <c r="B30" s="11"/>
      <c r="C30" s="11"/>
    </row>
    <row r="31" spans="1:11" x14ac:dyDescent="0.25">
      <c r="A31" s="11"/>
      <c r="B31" s="11"/>
      <c r="C31" s="12"/>
    </row>
    <row r="32" spans="1:11" x14ac:dyDescent="0.25">
      <c r="A32" s="11"/>
      <c r="B32" s="11"/>
      <c r="C32" s="12"/>
    </row>
    <row r="33" spans="1:8" x14ac:dyDescent="0.25">
      <c r="A33" s="11"/>
      <c r="B33" s="11"/>
      <c r="C33" s="12"/>
    </row>
    <row r="34" spans="1:8" x14ac:dyDescent="0.25">
      <c r="A34" s="11"/>
      <c r="B34" s="11"/>
      <c r="C34" s="13"/>
    </row>
    <row r="35" spans="1:8" ht="16.5" thickBot="1" x14ac:dyDescent="0.3">
      <c r="A35" s="11"/>
      <c r="B35" s="11"/>
      <c r="C35" s="14"/>
    </row>
    <row r="36" spans="1:8" ht="16.5" thickTop="1" x14ac:dyDescent="0.25"/>
    <row r="38" spans="1:8" x14ac:dyDescent="0.25">
      <c r="H38" s="1">
        <f>10500-10341</f>
        <v>159</v>
      </c>
    </row>
    <row r="39" spans="1:8" x14ac:dyDescent="0.25">
      <c r="F39" s="17">
        <f>50000</f>
        <v>50000</v>
      </c>
    </row>
    <row r="40" spans="1:8" x14ac:dyDescent="0.25">
      <c r="F40" s="17">
        <f>23*500</f>
        <v>11500</v>
      </c>
    </row>
  </sheetData>
  <mergeCells count="1">
    <mergeCell ref="A1:E1"/>
  </mergeCells>
  <phoneticPr fontId="9" type="noConversion"/>
  <conditionalFormatting sqref="D2">
    <cfRule type="duplicateValues" dxfId="22" priority="1" stopIfTrue="1"/>
  </conditionalFormatting>
  <pageMargins left="0.7" right="0.7" top="0.75" bottom="0.75" header="0.3" footer="0.3"/>
  <pageSetup orientation="portrait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-0.249977111117893"/>
  </sheetPr>
  <dimension ref="A1:K18"/>
  <sheetViews>
    <sheetView topLeftCell="B4" workbookViewId="0">
      <selection activeCell="M12" sqref="M12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1.42578125" style="17" bestFit="1" customWidth="1"/>
    <col min="7" max="7" width="12.7109375" style="1" bestFit="1" customWidth="1"/>
    <col min="8" max="8" width="13.140625" style="1" customWidth="1"/>
    <col min="9" max="9" width="11.5703125" style="1" bestFit="1" customWidth="1"/>
    <col min="10" max="10" width="12.28515625" style="1" bestFit="1" customWidth="1"/>
    <col min="11" max="11" width="24.140625" style="1" bestFit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32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ht="31.5" x14ac:dyDescent="0.25">
      <c r="A3" s="2" t="s">
        <v>32</v>
      </c>
      <c r="B3" s="49" t="s">
        <v>199</v>
      </c>
      <c r="C3" s="3">
        <v>43819</v>
      </c>
      <c r="D3" s="3" t="s">
        <v>200</v>
      </c>
      <c r="E3" s="4">
        <v>81940</v>
      </c>
      <c r="F3" s="43"/>
      <c r="G3" s="4">
        <v>70000</v>
      </c>
      <c r="H3" s="3"/>
      <c r="I3" s="4"/>
      <c r="J3" s="41">
        <f>E3-I3-G3</f>
        <v>11940</v>
      </c>
      <c r="K3" s="42" t="s">
        <v>201</v>
      </c>
    </row>
    <row r="4" spans="1:11" ht="31.5" x14ac:dyDescent="0.25">
      <c r="A4" s="2" t="s">
        <v>32</v>
      </c>
      <c r="B4" s="50" t="s">
        <v>203</v>
      </c>
      <c r="C4" s="3" t="s">
        <v>200</v>
      </c>
      <c r="D4" s="3" t="s">
        <v>200</v>
      </c>
      <c r="E4" s="6">
        <v>104480</v>
      </c>
      <c r="F4" s="44"/>
      <c r="G4" s="4">
        <v>40000</v>
      </c>
      <c r="H4" s="3">
        <v>44060</v>
      </c>
      <c r="I4" s="4">
        <v>0</v>
      </c>
      <c r="J4" s="41">
        <v>60480</v>
      </c>
      <c r="K4" s="42" t="s">
        <v>202</v>
      </c>
    </row>
    <row r="5" spans="1:11" x14ac:dyDescent="0.25">
      <c r="A5" s="2" t="s">
        <v>32</v>
      </c>
      <c r="B5" s="2" t="s">
        <v>205</v>
      </c>
      <c r="C5" s="3">
        <v>43808</v>
      </c>
      <c r="D5" s="3" t="s">
        <v>200</v>
      </c>
      <c r="E5" s="6">
        <v>120000</v>
      </c>
      <c r="F5" s="44"/>
      <c r="G5" s="4">
        <v>100000</v>
      </c>
      <c r="H5" s="3"/>
      <c r="I5" s="4">
        <v>0</v>
      </c>
      <c r="J5" s="41">
        <f>E5-I5-G5</f>
        <v>20000</v>
      </c>
      <c r="K5" s="42" t="s">
        <v>204</v>
      </c>
    </row>
    <row r="6" spans="1:11" x14ac:dyDescent="0.25">
      <c r="A6" s="2" t="s">
        <v>32</v>
      </c>
      <c r="B6" s="2" t="s">
        <v>206</v>
      </c>
      <c r="C6" s="8">
        <v>43843</v>
      </c>
      <c r="D6" s="3" t="s">
        <v>200</v>
      </c>
      <c r="E6" s="9">
        <v>23385</v>
      </c>
      <c r="F6" s="9"/>
      <c r="G6" s="4">
        <v>0</v>
      </c>
      <c r="H6" s="3"/>
      <c r="I6" s="4"/>
      <c r="J6" s="41">
        <f>E6-I6-G6</f>
        <v>23385</v>
      </c>
      <c r="K6" s="42" t="s">
        <v>207</v>
      </c>
    </row>
    <row r="7" spans="1:11" ht="78.75" x14ac:dyDescent="0.25">
      <c r="A7" s="53" t="s">
        <v>32</v>
      </c>
      <c r="B7" s="52" t="s">
        <v>208</v>
      </c>
      <c r="C7" s="46">
        <v>43897</v>
      </c>
      <c r="D7" s="3" t="s">
        <v>200</v>
      </c>
      <c r="E7" s="9">
        <v>65600</v>
      </c>
      <c r="F7" s="9"/>
      <c r="G7" s="4">
        <v>25000</v>
      </c>
      <c r="H7" s="3"/>
      <c r="I7" s="4"/>
      <c r="J7" s="41">
        <f>E7-I7-G7</f>
        <v>40600</v>
      </c>
      <c r="K7" s="42" t="s">
        <v>209</v>
      </c>
    </row>
    <row r="8" spans="1:11" x14ac:dyDescent="0.25">
      <c r="A8" s="53" t="s">
        <v>32</v>
      </c>
      <c r="B8" s="50"/>
      <c r="C8" s="8"/>
      <c r="D8" s="3"/>
      <c r="E8" s="9"/>
      <c r="F8" s="9"/>
      <c r="G8" s="4">
        <v>30000</v>
      </c>
      <c r="H8" s="3"/>
      <c r="I8" s="4"/>
      <c r="J8" s="41">
        <f>E8-I8-G8</f>
        <v>-30000</v>
      </c>
      <c r="K8" s="42"/>
    </row>
    <row r="9" spans="1:11" x14ac:dyDescent="0.25">
      <c r="A9" s="2" t="s">
        <v>32</v>
      </c>
      <c r="B9" s="50"/>
      <c r="C9" s="8"/>
      <c r="D9" s="3"/>
      <c r="E9" s="9"/>
      <c r="F9" s="9"/>
      <c r="G9" s="4"/>
      <c r="H9" s="3">
        <v>44040</v>
      </c>
      <c r="I9" s="4">
        <v>50000</v>
      </c>
      <c r="J9" s="41">
        <f t="shared" ref="J9:J15" si="0">E9-I9-G9</f>
        <v>-50000</v>
      </c>
      <c r="K9" s="42"/>
    </row>
    <row r="10" spans="1:11" x14ac:dyDescent="0.25">
      <c r="A10" s="2" t="s">
        <v>32</v>
      </c>
      <c r="B10" s="50" t="s">
        <v>240</v>
      </c>
      <c r="C10" s="8"/>
      <c r="D10" s="3"/>
      <c r="E10" s="9"/>
      <c r="F10" s="9"/>
      <c r="G10" s="4"/>
      <c r="H10" s="3" t="s">
        <v>416</v>
      </c>
      <c r="I10" s="4">
        <v>40000</v>
      </c>
      <c r="J10" s="41">
        <f t="shared" si="0"/>
        <v>-40000</v>
      </c>
      <c r="K10" s="42"/>
    </row>
    <row r="11" spans="1:11" x14ac:dyDescent="0.25">
      <c r="A11" s="53"/>
      <c r="B11" s="50"/>
      <c r="C11" s="8"/>
      <c r="D11" s="3"/>
      <c r="E11" s="9"/>
      <c r="F11" s="9"/>
      <c r="G11" s="4">
        <v>1405</v>
      </c>
      <c r="H11" s="3" t="s">
        <v>623</v>
      </c>
      <c r="I11" s="4">
        <v>35000</v>
      </c>
      <c r="J11" s="41">
        <f t="shared" si="0"/>
        <v>-36405</v>
      </c>
      <c r="K11" s="42" t="s">
        <v>630</v>
      </c>
    </row>
    <row r="12" spans="1:11" x14ac:dyDescent="0.25">
      <c r="A12" s="53"/>
      <c r="B12" s="50"/>
      <c r="C12" s="8"/>
      <c r="D12" s="3"/>
      <c r="E12" s="9"/>
      <c r="F12" s="9"/>
      <c r="G12" s="4"/>
      <c r="H12" s="3"/>
      <c r="I12" s="4"/>
      <c r="J12" s="41">
        <f t="shared" si="0"/>
        <v>0</v>
      </c>
      <c r="K12" s="42"/>
    </row>
    <row r="13" spans="1:11" x14ac:dyDescent="0.25">
      <c r="A13" s="53"/>
      <c r="B13" s="50"/>
      <c r="C13" s="8"/>
      <c r="D13" s="3"/>
      <c r="E13" s="9"/>
      <c r="F13" s="9"/>
      <c r="G13" s="4"/>
      <c r="H13" s="3"/>
      <c r="I13" s="4"/>
      <c r="J13" s="41">
        <f t="shared" si="0"/>
        <v>0</v>
      </c>
      <c r="K13" s="42"/>
    </row>
    <row r="14" spans="1:11" x14ac:dyDescent="0.25">
      <c r="A14" s="53"/>
      <c r="B14" s="50"/>
      <c r="C14" s="8"/>
      <c r="D14" s="3"/>
      <c r="E14" s="9"/>
      <c r="F14" s="9"/>
      <c r="G14" s="4"/>
      <c r="H14" s="3"/>
      <c r="I14" s="4"/>
      <c r="J14" s="41">
        <f t="shared" si="0"/>
        <v>0</v>
      </c>
      <c r="K14" s="42"/>
    </row>
    <row r="15" spans="1:11" x14ac:dyDescent="0.25">
      <c r="A15" s="2"/>
      <c r="B15" s="50"/>
      <c r="C15" s="8"/>
      <c r="D15" s="3"/>
      <c r="E15" s="9"/>
      <c r="F15" s="9"/>
      <c r="G15" s="4"/>
      <c r="H15" s="3"/>
      <c r="I15" s="4"/>
      <c r="J15" s="41">
        <f t="shared" si="0"/>
        <v>0</v>
      </c>
      <c r="K15" s="42"/>
    </row>
    <row r="16" spans="1:11" x14ac:dyDescent="0.25">
      <c r="A16" s="45"/>
      <c r="B16" s="45"/>
      <c r="C16" s="46"/>
      <c r="D16" s="47"/>
      <c r="E16" s="40"/>
      <c r="F16" s="40"/>
      <c r="G16" s="39"/>
      <c r="H16" s="47"/>
      <c r="I16" s="39"/>
      <c r="J16" s="21"/>
      <c r="K16" s="51"/>
    </row>
    <row r="17" spans="1:11" ht="16.5" thickBot="1" x14ac:dyDescent="0.3">
      <c r="A17" s="45"/>
      <c r="B17" s="45"/>
      <c r="C17" s="46"/>
      <c r="D17" s="47"/>
      <c r="E17" s="54">
        <f>SUM(E3:E16)</f>
        <v>395405</v>
      </c>
      <c r="F17" s="40"/>
      <c r="G17" s="54">
        <f>SUM(G3:G16)</f>
        <v>266405</v>
      </c>
      <c r="H17" s="47"/>
      <c r="I17" s="39"/>
      <c r="J17" s="54">
        <f>SUM(J3:J16)</f>
        <v>0</v>
      </c>
      <c r="K17" s="51"/>
    </row>
    <row r="18" spans="1:11" ht="16.5" thickTop="1" x14ac:dyDescent="0.25"/>
  </sheetData>
  <mergeCells count="1">
    <mergeCell ref="A1:E1"/>
  </mergeCells>
  <conditionalFormatting sqref="D2">
    <cfRule type="duplicateValues" dxfId="21" priority="2" stopIfTrue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-0.249977111117893"/>
  </sheetPr>
  <dimension ref="A1:O40"/>
  <sheetViews>
    <sheetView topLeftCell="B1" zoomScale="95" zoomScaleNormal="95" workbookViewId="0">
      <pane ySplit="3" topLeftCell="A25" activePane="bottomLeft" state="frozen"/>
      <selection pane="bottomLeft" activeCell="E42" sqref="E42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35" style="1" customWidth="1"/>
    <col min="5" max="5" width="13.42578125" style="1" bestFit="1" customWidth="1"/>
    <col min="6" max="7" width="11.5703125" style="1" bestFit="1" customWidth="1"/>
    <col min="8" max="8" width="12.42578125" style="1" bestFit="1" customWidth="1"/>
    <col min="9" max="9" width="12.7109375" style="131" bestFit="1" customWidth="1"/>
    <col min="10" max="10" width="12.28515625" style="1" bestFit="1" customWidth="1"/>
    <col min="11" max="11" width="26" style="1" bestFit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ht="3" customHeight="1" x14ac:dyDescent="0.25">
      <c r="A1" s="11"/>
      <c r="B1" s="11"/>
      <c r="C1" s="12"/>
    </row>
    <row r="2" spans="1:11" ht="33" customHeight="1" x14ac:dyDescent="0.25">
      <c r="A2" s="228" t="s">
        <v>437</v>
      </c>
      <c r="B2" s="229"/>
      <c r="C2" s="229"/>
      <c r="D2" s="229"/>
      <c r="E2" s="229"/>
      <c r="F2" s="229"/>
      <c r="G2" s="229"/>
      <c r="H2" s="229"/>
      <c r="I2" s="229"/>
      <c r="J2" s="229"/>
      <c r="K2" s="230"/>
    </row>
    <row r="3" spans="1:11" x14ac:dyDescent="0.25">
      <c r="A3" s="123" t="s">
        <v>24</v>
      </c>
      <c r="B3" s="123" t="s">
        <v>0</v>
      </c>
      <c r="C3" s="123" t="s">
        <v>25</v>
      </c>
      <c r="D3" s="123" t="s">
        <v>26</v>
      </c>
      <c r="E3" s="124" t="s">
        <v>27</v>
      </c>
      <c r="F3" s="125" t="s">
        <v>182</v>
      </c>
      <c r="G3" s="38" t="s">
        <v>181</v>
      </c>
      <c r="H3" s="38" t="s">
        <v>183</v>
      </c>
      <c r="I3" s="132" t="s">
        <v>71</v>
      </c>
      <c r="J3" s="38" t="s">
        <v>72</v>
      </c>
      <c r="K3" s="38" t="s">
        <v>174</v>
      </c>
    </row>
    <row r="4" spans="1:11" x14ac:dyDescent="0.25">
      <c r="A4" s="2" t="s">
        <v>1</v>
      </c>
      <c r="B4" s="2" t="s">
        <v>2</v>
      </c>
      <c r="C4" s="3" t="s">
        <v>3</v>
      </c>
      <c r="D4" s="2"/>
      <c r="E4" s="4">
        <v>2900</v>
      </c>
      <c r="F4" s="43"/>
      <c r="G4" s="4"/>
      <c r="H4" s="3"/>
      <c r="I4" s="131">
        <v>60000</v>
      </c>
      <c r="J4" s="41"/>
      <c r="K4" s="127"/>
    </row>
    <row r="5" spans="1:11" x14ac:dyDescent="0.25">
      <c r="A5" s="2" t="s">
        <v>1</v>
      </c>
      <c r="B5" s="2" t="s">
        <v>4</v>
      </c>
      <c r="C5" s="3" t="s">
        <v>5</v>
      </c>
      <c r="D5" s="19"/>
      <c r="E5" s="6">
        <v>4800</v>
      </c>
      <c r="F5" s="44"/>
      <c r="G5" s="4"/>
      <c r="H5" s="49"/>
      <c r="I5" s="6"/>
      <c r="J5" s="41"/>
      <c r="K5" s="127"/>
    </row>
    <row r="6" spans="1:11" x14ac:dyDescent="0.25">
      <c r="A6" s="2" t="s">
        <v>1</v>
      </c>
      <c r="B6" s="2" t="s">
        <v>6</v>
      </c>
      <c r="C6" s="3" t="s">
        <v>7</v>
      </c>
      <c r="D6" s="19"/>
      <c r="E6" s="6">
        <v>850</v>
      </c>
      <c r="F6" s="44"/>
      <c r="G6" s="4"/>
      <c r="H6" s="3"/>
      <c r="I6" s="6"/>
      <c r="J6" s="41"/>
      <c r="K6" s="127"/>
    </row>
    <row r="7" spans="1:11" x14ac:dyDescent="0.25">
      <c r="A7" s="2" t="s">
        <v>1</v>
      </c>
      <c r="B7" s="2" t="s">
        <v>8</v>
      </c>
      <c r="C7" s="3" t="s">
        <v>3</v>
      </c>
      <c r="D7" s="19"/>
      <c r="E7" s="4">
        <v>45600</v>
      </c>
      <c r="F7" s="44"/>
      <c r="G7" s="4"/>
      <c r="H7" s="3"/>
      <c r="I7" s="6"/>
      <c r="J7" s="41"/>
      <c r="K7" s="128"/>
    </row>
    <row r="8" spans="1:11" x14ac:dyDescent="0.25">
      <c r="A8" s="2" t="s">
        <v>1</v>
      </c>
      <c r="B8" s="2" t="s">
        <v>9</v>
      </c>
      <c r="C8" s="7" t="s">
        <v>10</v>
      </c>
      <c r="D8" s="19"/>
      <c r="E8" s="6">
        <v>2400</v>
      </c>
      <c r="F8" s="44"/>
      <c r="G8" s="4"/>
      <c r="H8" s="3"/>
      <c r="I8" s="6"/>
      <c r="J8" s="41"/>
      <c r="K8" s="128"/>
    </row>
    <row r="9" spans="1:11" x14ac:dyDescent="0.25">
      <c r="A9" s="2" t="s">
        <v>1</v>
      </c>
      <c r="B9" s="2" t="s">
        <v>11</v>
      </c>
      <c r="C9" s="7" t="s">
        <v>12</v>
      </c>
      <c r="D9" s="19"/>
      <c r="E9" s="6">
        <v>2000</v>
      </c>
      <c r="F9" s="129">
        <v>43902</v>
      </c>
      <c r="G9" s="4"/>
      <c r="H9" s="3"/>
      <c r="I9" s="6">
        <v>15000</v>
      </c>
      <c r="J9" s="41"/>
      <c r="K9" s="128" t="s">
        <v>438</v>
      </c>
    </row>
    <row r="10" spans="1:11" x14ac:dyDescent="0.25">
      <c r="A10" s="2" t="s">
        <v>1</v>
      </c>
      <c r="B10" s="2" t="s">
        <v>13</v>
      </c>
      <c r="C10" s="7" t="s">
        <v>14</v>
      </c>
      <c r="D10" s="19"/>
      <c r="E10" s="6">
        <v>5000</v>
      </c>
      <c r="F10" s="44"/>
      <c r="G10" s="4"/>
      <c r="H10" s="3"/>
      <c r="I10" s="6"/>
      <c r="J10" s="41"/>
      <c r="K10" s="128"/>
    </row>
    <row r="11" spans="1:11" x14ac:dyDescent="0.25">
      <c r="A11" s="2" t="s">
        <v>1</v>
      </c>
      <c r="B11" s="2" t="s">
        <v>15</v>
      </c>
      <c r="C11" s="7" t="s">
        <v>16</v>
      </c>
      <c r="D11" s="2"/>
      <c r="E11" s="6">
        <v>5340</v>
      </c>
      <c r="F11" s="9"/>
      <c r="G11" s="4"/>
      <c r="H11" s="3"/>
      <c r="I11" s="6"/>
      <c r="J11" s="41"/>
      <c r="K11" s="128"/>
    </row>
    <row r="12" spans="1:11" x14ac:dyDescent="0.25">
      <c r="A12" s="2" t="s">
        <v>1</v>
      </c>
      <c r="B12" s="2" t="s">
        <v>17</v>
      </c>
      <c r="C12" s="7" t="s">
        <v>18</v>
      </c>
      <c r="D12" s="19"/>
      <c r="E12" s="6">
        <v>13500</v>
      </c>
      <c r="F12" s="9"/>
      <c r="G12" s="4"/>
      <c r="H12" s="3"/>
      <c r="I12" s="6"/>
      <c r="J12" s="41">
        <f>SUM(J4:J11)</f>
        <v>0</v>
      </c>
      <c r="K12" s="19"/>
    </row>
    <row r="13" spans="1:11" x14ac:dyDescent="0.25">
      <c r="A13" s="2" t="s">
        <v>1</v>
      </c>
      <c r="B13" s="2" t="s">
        <v>20</v>
      </c>
      <c r="C13" s="8" t="s">
        <v>19</v>
      </c>
      <c r="D13" s="19"/>
      <c r="E13" s="126">
        <v>1680</v>
      </c>
      <c r="F13" s="41"/>
      <c r="G13" s="19"/>
      <c r="H13" s="19"/>
      <c r="I13" s="122"/>
      <c r="J13" s="19"/>
      <c r="K13" s="19"/>
    </row>
    <row r="14" spans="1:11" x14ac:dyDescent="0.25">
      <c r="A14" s="2" t="s">
        <v>1</v>
      </c>
      <c r="B14" s="2" t="s">
        <v>60</v>
      </c>
      <c r="C14" s="8">
        <v>44093</v>
      </c>
      <c r="D14" s="19"/>
      <c r="E14" s="9">
        <v>500</v>
      </c>
      <c r="F14" s="98">
        <v>44535</v>
      </c>
      <c r="G14" s="19"/>
      <c r="H14" s="19"/>
      <c r="I14" s="122">
        <v>10000</v>
      </c>
      <c r="J14" s="19"/>
      <c r="K14" s="19"/>
    </row>
    <row r="15" spans="1:11" x14ac:dyDescent="0.25">
      <c r="A15" s="2" t="s">
        <v>1</v>
      </c>
      <c r="B15" s="2" t="s">
        <v>107</v>
      </c>
      <c r="C15" s="8">
        <v>44146</v>
      </c>
      <c r="D15" s="19"/>
      <c r="E15" s="9">
        <v>590</v>
      </c>
      <c r="F15" s="19"/>
      <c r="G15" s="19"/>
      <c r="H15" s="19"/>
      <c r="I15" s="122"/>
      <c r="J15" s="19"/>
      <c r="K15" s="19"/>
    </row>
    <row r="16" spans="1:11" x14ac:dyDescent="0.25">
      <c r="A16" s="2" t="s">
        <v>1</v>
      </c>
      <c r="B16" s="2" t="s">
        <v>108</v>
      </c>
      <c r="C16" s="8">
        <v>44149</v>
      </c>
      <c r="D16" s="19"/>
      <c r="E16" s="9">
        <v>448</v>
      </c>
      <c r="F16" s="19"/>
      <c r="G16" s="19"/>
      <c r="H16" s="19"/>
      <c r="I16" s="122"/>
      <c r="J16" s="19"/>
      <c r="K16" s="19"/>
    </row>
    <row r="17" spans="1:14" ht="31.5" x14ac:dyDescent="0.25">
      <c r="A17" s="29" t="s">
        <v>109</v>
      </c>
      <c r="B17" s="26" t="s">
        <v>110</v>
      </c>
      <c r="C17" s="28">
        <v>44149</v>
      </c>
      <c r="D17" s="19"/>
      <c r="E17" s="27">
        <v>2200</v>
      </c>
      <c r="F17" s="19"/>
      <c r="G17" s="19"/>
      <c r="H17" s="19"/>
      <c r="I17" s="122"/>
      <c r="J17" s="19"/>
      <c r="K17" s="19"/>
    </row>
    <row r="18" spans="1:14" ht="47.25" x14ac:dyDescent="0.25">
      <c r="A18" s="29" t="s">
        <v>1</v>
      </c>
      <c r="B18" s="26" t="s">
        <v>126</v>
      </c>
      <c r="C18" s="28">
        <v>44161</v>
      </c>
      <c r="D18" s="19"/>
      <c r="E18" s="27">
        <v>15750</v>
      </c>
      <c r="F18" s="19"/>
      <c r="G18" s="19"/>
      <c r="H18" s="19"/>
      <c r="I18" s="122"/>
      <c r="J18" s="130"/>
      <c r="K18" s="19"/>
    </row>
    <row r="19" spans="1:14" x14ac:dyDescent="0.25">
      <c r="A19" s="29" t="s">
        <v>1</v>
      </c>
      <c r="B19" s="26" t="s">
        <v>439</v>
      </c>
      <c r="C19" s="28"/>
      <c r="D19" s="19"/>
      <c r="E19" s="27"/>
      <c r="F19" s="19"/>
      <c r="G19" s="19"/>
      <c r="H19" s="19" t="s">
        <v>426</v>
      </c>
      <c r="I19" s="122">
        <v>10000</v>
      </c>
      <c r="J19" s="130"/>
      <c r="K19" s="19" t="s">
        <v>440</v>
      </c>
    </row>
    <row r="20" spans="1:14" ht="31.5" x14ac:dyDescent="0.25">
      <c r="A20" s="29" t="s">
        <v>1</v>
      </c>
      <c r="B20" s="26" t="s">
        <v>466</v>
      </c>
      <c r="C20" s="28" t="s">
        <v>462</v>
      </c>
      <c r="D20" s="19"/>
      <c r="E20" s="27">
        <v>4480</v>
      </c>
      <c r="F20" s="19"/>
      <c r="G20" s="19"/>
      <c r="H20" s="19"/>
      <c r="I20" s="122"/>
      <c r="J20" s="130"/>
      <c r="K20" s="19"/>
    </row>
    <row r="21" spans="1:14" x14ac:dyDescent="0.25">
      <c r="A21" s="29" t="s">
        <v>1</v>
      </c>
      <c r="B21" s="26" t="s">
        <v>467</v>
      </c>
      <c r="C21" s="142" t="s">
        <v>490</v>
      </c>
      <c r="D21" s="19" t="s">
        <v>215</v>
      </c>
      <c r="E21" s="27">
        <v>17000</v>
      </c>
      <c r="F21" s="19"/>
      <c r="G21" s="19">
        <v>10000</v>
      </c>
      <c r="H21" s="19"/>
      <c r="I21" s="122"/>
      <c r="J21" s="130"/>
      <c r="K21" s="19"/>
    </row>
    <row r="22" spans="1:14" ht="31.5" x14ac:dyDescent="0.25">
      <c r="A22" s="29" t="s">
        <v>1</v>
      </c>
      <c r="B22" s="26" t="s">
        <v>489</v>
      </c>
      <c r="C22" s="28" t="s">
        <v>491</v>
      </c>
      <c r="D22" s="19"/>
      <c r="E22" s="27">
        <v>1780</v>
      </c>
      <c r="F22" s="19"/>
      <c r="G22" s="19"/>
      <c r="H22" s="19"/>
      <c r="I22" s="122"/>
      <c r="J22" s="130"/>
      <c r="K22" s="19"/>
    </row>
    <row r="23" spans="1:14" ht="31.5" x14ac:dyDescent="0.25">
      <c r="A23" s="29" t="s">
        <v>1</v>
      </c>
      <c r="B23" s="26" t="s">
        <v>492</v>
      </c>
      <c r="C23" s="28" t="s">
        <v>493</v>
      </c>
      <c r="D23" s="19"/>
      <c r="E23" s="27">
        <v>800</v>
      </c>
      <c r="F23" s="19"/>
      <c r="G23" s="19"/>
      <c r="H23" s="19"/>
      <c r="I23" s="122"/>
      <c r="J23" s="130"/>
      <c r="K23" s="19"/>
    </row>
    <row r="24" spans="1:14" ht="31.5" x14ac:dyDescent="0.25">
      <c r="A24" s="29" t="s">
        <v>1</v>
      </c>
      <c r="B24" s="26" t="s">
        <v>494</v>
      </c>
      <c r="C24" s="28" t="s">
        <v>493</v>
      </c>
      <c r="D24" s="19"/>
      <c r="E24" s="27">
        <v>6160</v>
      </c>
      <c r="F24" s="19"/>
      <c r="G24" s="19"/>
      <c r="H24" s="19"/>
      <c r="I24" s="122"/>
      <c r="J24" s="130"/>
      <c r="K24" s="19"/>
    </row>
    <row r="25" spans="1:14" ht="31.5" x14ac:dyDescent="0.25">
      <c r="A25" s="29" t="s">
        <v>1</v>
      </c>
      <c r="B25" s="26" t="s">
        <v>495</v>
      </c>
      <c r="C25" s="28" t="s">
        <v>493</v>
      </c>
      <c r="D25" s="19"/>
      <c r="E25" s="27">
        <v>7260</v>
      </c>
      <c r="F25" s="19"/>
      <c r="G25" s="19"/>
      <c r="H25" s="19"/>
      <c r="I25" s="122"/>
      <c r="J25" s="130"/>
      <c r="K25" s="19"/>
    </row>
    <row r="26" spans="1:14" x14ac:dyDescent="0.25">
      <c r="A26" s="29" t="s">
        <v>1</v>
      </c>
      <c r="D26" s="19"/>
      <c r="E26" s="27"/>
      <c r="F26" s="19"/>
      <c r="G26" s="19"/>
      <c r="H26" s="19" t="s">
        <v>519</v>
      </c>
      <c r="I26" s="122">
        <v>15000</v>
      </c>
      <c r="J26" s="130"/>
      <c r="K26" s="19"/>
    </row>
    <row r="27" spans="1:14" x14ac:dyDescent="0.25">
      <c r="A27" s="29" t="s">
        <v>1</v>
      </c>
      <c r="B27" s="26" t="s">
        <v>531</v>
      </c>
      <c r="C27" s="28" t="s">
        <v>532</v>
      </c>
      <c r="D27" s="19"/>
      <c r="E27" s="27">
        <v>10600</v>
      </c>
      <c r="F27" s="19"/>
      <c r="G27" s="19"/>
      <c r="H27" s="19"/>
      <c r="I27" s="122"/>
      <c r="J27" s="130"/>
      <c r="K27" s="19"/>
    </row>
    <row r="28" spans="1:14" x14ac:dyDescent="0.25">
      <c r="A28" s="29" t="s">
        <v>1</v>
      </c>
      <c r="B28" s="26" t="s">
        <v>533</v>
      </c>
      <c r="C28" s="28" t="s">
        <v>532</v>
      </c>
      <c r="D28" s="19"/>
      <c r="E28" s="27">
        <v>840</v>
      </c>
      <c r="F28" s="19"/>
      <c r="G28" s="19"/>
      <c r="H28" s="19"/>
      <c r="I28" s="122"/>
      <c r="J28" s="130"/>
      <c r="K28" s="19"/>
    </row>
    <row r="29" spans="1:14" x14ac:dyDescent="0.25">
      <c r="A29" s="29" t="s">
        <v>1</v>
      </c>
      <c r="B29" s="26"/>
      <c r="C29" s="28"/>
      <c r="D29" s="19"/>
      <c r="E29" s="27"/>
      <c r="F29" s="19"/>
      <c r="G29" s="19"/>
      <c r="H29" s="98">
        <v>44775</v>
      </c>
      <c r="I29" s="122">
        <v>20000</v>
      </c>
      <c r="J29" s="130"/>
      <c r="K29" s="19" t="s">
        <v>551</v>
      </c>
      <c r="N29" s="1" t="s">
        <v>215</v>
      </c>
    </row>
    <row r="30" spans="1:14" x14ac:dyDescent="0.25">
      <c r="A30" s="29" t="s">
        <v>1</v>
      </c>
      <c r="B30" s="26"/>
      <c r="C30" s="28"/>
      <c r="D30" s="19"/>
      <c r="E30" s="27"/>
      <c r="F30" s="19"/>
      <c r="G30" s="19"/>
      <c r="H30" s="19"/>
      <c r="I30" s="122"/>
      <c r="J30" s="130"/>
      <c r="K30" s="19"/>
    </row>
    <row r="31" spans="1:14" x14ac:dyDescent="0.25">
      <c r="A31" s="29" t="s">
        <v>1</v>
      </c>
      <c r="B31" s="26"/>
      <c r="C31" s="28"/>
      <c r="D31" s="19"/>
      <c r="E31" s="27"/>
      <c r="F31" s="19"/>
      <c r="G31" s="19"/>
      <c r="H31" s="19"/>
      <c r="I31" s="122"/>
      <c r="J31" s="130"/>
      <c r="K31" s="19"/>
    </row>
    <row r="32" spans="1:14" x14ac:dyDescent="0.25">
      <c r="A32" s="29" t="s">
        <v>1</v>
      </c>
      <c r="B32" s="26"/>
      <c r="C32" s="28"/>
      <c r="D32" s="19"/>
      <c r="E32" s="27"/>
      <c r="F32" s="19"/>
      <c r="G32" s="19"/>
      <c r="H32" s="19"/>
      <c r="I32" s="122"/>
      <c r="J32" s="130"/>
      <c r="K32" s="19"/>
    </row>
    <row r="33" spans="1:15" x14ac:dyDescent="0.25">
      <c r="A33" s="29" t="s">
        <v>1</v>
      </c>
      <c r="B33" s="26"/>
      <c r="C33" s="28"/>
      <c r="D33" s="19"/>
      <c r="E33" s="27"/>
      <c r="F33" s="19"/>
      <c r="G33" s="19"/>
      <c r="H33" s="19"/>
      <c r="I33" s="122"/>
      <c r="J33" s="130"/>
      <c r="K33" s="19"/>
    </row>
    <row r="34" spans="1:15" x14ac:dyDescent="0.25">
      <c r="A34" s="29"/>
      <c r="B34" s="26"/>
      <c r="C34" s="28"/>
      <c r="D34" s="19"/>
      <c r="E34" s="27"/>
      <c r="F34" s="19"/>
      <c r="G34" s="19"/>
      <c r="H34" s="19"/>
      <c r="I34" s="122"/>
      <c r="J34" s="130"/>
      <c r="K34" s="19"/>
      <c r="O34" s="1" t="s">
        <v>215</v>
      </c>
    </row>
    <row r="35" spans="1:15" x14ac:dyDescent="0.25">
      <c r="A35" s="19"/>
      <c r="B35" s="19"/>
      <c r="C35" s="19"/>
      <c r="D35" s="19"/>
      <c r="E35" s="130">
        <f>SUM(E4:E34)</f>
        <v>152478</v>
      </c>
      <c r="F35" s="19"/>
      <c r="G35" s="130">
        <f>SUM(G5:G34)</f>
        <v>10000</v>
      </c>
      <c r="H35" s="19"/>
      <c r="I35" s="133">
        <f>SUM(I4:I34)</f>
        <v>130000</v>
      </c>
      <c r="J35" s="130">
        <f>E35-I35-G35</f>
        <v>12478</v>
      </c>
      <c r="K35" s="19"/>
    </row>
    <row r="36" spans="1:15" x14ac:dyDescent="0.25">
      <c r="I36" s="1"/>
    </row>
    <row r="37" spans="1:15" x14ac:dyDescent="0.25">
      <c r="I37" s="1"/>
    </row>
    <row r="38" spans="1:15" x14ac:dyDescent="0.25">
      <c r="I38" s="1"/>
    </row>
    <row r="39" spans="1:15" x14ac:dyDescent="0.25">
      <c r="I39" s="1"/>
    </row>
    <row r="40" spans="1:15" x14ac:dyDescent="0.25">
      <c r="I40" s="1"/>
    </row>
  </sheetData>
  <mergeCells count="1">
    <mergeCell ref="A2:K2"/>
  </mergeCells>
  <phoneticPr fontId="9" type="noConversion"/>
  <conditionalFormatting sqref="D3">
    <cfRule type="duplicateValues" dxfId="20" priority="1" stopIfTrue="1"/>
  </conditionalFormatting>
  <pageMargins left="0.7" right="0.7" top="0.75" bottom="0.75" header="0.3" footer="0.3"/>
  <pageSetup scale="8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K32"/>
  <sheetViews>
    <sheetView workbookViewId="0">
      <pane ySplit="2" topLeftCell="A6" activePane="bottomLeft" state="frozen"/>
      <selection pane="bottomLeft" activeCell="A3" sqref="A3:XFD3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19" style="1" customWidth="1"/>
    <col min="5" max="5" width="13.42578125" style="17" bestFit="1" customWidth="1"/>
    <col min="6" max="6" width="12.28515625" style="17" customWidth="1"/>
    <col min="7" max="7" width="12" style="1" customWidth="1"/>
    <col min="8" max="8" width="12.140625" style="1" customWidth="1"/>
    <col min="9" max="10" width="12.710937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41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ht="31.5" x14ac:dyDescent="0.25">
      <c r="A3" s="50" t="s">
        <v>41</v>
      </c>
      <c r="B3" s="49" t="s">
        <v>43</v>
      </c>
      <c r="C3" s="3">
        <v>44059</v>
      </c>
      <c r="D3" s="2" t="s">
        <v>42</v>
      </c>
      <c r="E3" s="4">
        <v>40000</v>
      </c>
      <c r="F3" s="43"/>
      <c r="G3" s="4"/>
      <c r="H3" s="3">
        <v>44060</v>
      </c>
      <c r="I3" s="4">
        <v>40000</v>
      </c>
      <c r="J3" s="41">
        <f>E3-I3-G3</f>
        <v>0</v>
      </c>
      <c r="K3" s="56"/>
    </row>
    <row r="4" spans="1:11" x14ac:dyDescent="0.25">
      <c r="A4" s="50" t="s">
        <v>41</v>
      </c>
      <c r="B4" s="134" t="s">
        <v>121</v>
      </c>
      <c r="C4" s="3">
        <v>44165</v>
      </c>
      <c r="D4" s="19" t="s">
        <v>122</v>
      </c>
      <c r="E4" s="6">
        <v>70000</v>
      </c>
      <c r="F4" s="44"/>
      <c r="G4" s="4"/>
      <c r="H4" s="44">
        <v>44158</v>
      </c>
      <c r="I4" s="4">
        <v>40000</v>
      </c>
      <c r="J4" s="41"/>
      <c r="K4" s="56" t="s">
        <v>213</v>
      </c>
    </row>
    <row r="5" spans="1:11" x14ac:dyDescent="0.25">
      <c r="A5" s="50" t="s">
        <v>41</v>
      </c>
      <c r="B5" s="134" t="s">
        <v>123</v>
      </c>
      <c r="C5" s="3">
        <v>44165</v>
      </c>
      <c r="D5" s="19" t="s">
        <v>124</v>
      </c>
      <c r="E5" s="6">
        <v>13400</v>
      </c>
      <c r="F5" s="44"/>
      <c r="G5" s="4"/>
      <c r="H5" s="3"/>
      <c r="I5" s="4"/>
      <c r="J5" s="41">
        <f>E5-I5-G5</f>
        <v>13400</v>
      </c>
      <c r="K5" s="56" t="s">
        <v>212</v>
      </c>
    </row>
    <row r="6" spans="1:11" x14ac:dyDescent="0.25">
      <c r="A6" s="2" t="s">
        <v>41</v>
      </c>
      <c r="B6" s="2" t="s">
        <v>240</v>
      </c>
      <c r="C6" s="3"/>
      <c r="D6" s="19"/>
      <c r="E6" s="6"/>
      <c r="F6" s="44"/>
      <c r="G6" s="4"/>
      <c r="H6" s="3">
        <v>44505</v>
      </c>
      <c r="I6" s="4">
        <v>35000</v>
      </c>
      <c r="J6" s="41">
        <f>E6-I6-G6</f>
        <v>-35000</v>
      </c>
      <c r="K6" s="56"/>
    </row>
    <row r="7" spans="1:11" x14ac:dyDescent="0.25">
      <c r="A7" s="2" t="s">
        <v>41</v>
      </c>
      <c r="B7" s="92" t="s">
        <v>443</v>
      </c>
      <c r="C7" s="3" t="s">
        <v>444</v>
      </c>
      <c r="D7" s="19"/>
      <c r="E7" s="6">
        <v>4000</v>
      </c>
      <c r="F7" s="44"/>
      <c r="G7" s="4"/>
      <c r="H7" s="3"/>
      <c r="I7" s="4"/>
      <c r="J7" s="41"/>
      <c r="K7" s="56"/>
    </row>
    <row r="8" spans="1:11" x14ac:dyDescent="0.25">
      <c r="A8" s="2"/>
      <c r="B8" s="92"/>
      <c r="C8" s="3"/>
      <c r="D8" s="19"/>
      <c r="E8" s="6"/>
      <c r="F8" s="44"/>
      <c r="G8" s="4"/>
      <c r="H8" s="3">
        <v>44328</v>
      </c>
      <c r="I8" s="4">
        <v>4000</v>
      </c>
      <c r="J8" s="41"/>
      <c r="K8" s="56"/>
    </row>
    <row r="9" spans="1:11" x14ac:dyDescent="0.25">
      <c r="A9" s="2" t="s">
        <v>41</v>
      </c>
      <c r="B9" s="2" t="s">
        <v>445</v>
      </c>
      <c r="C9" s="3" t="s">
        <v>446</v>
      </c>
      <c r="D9" s="19"/>
      <c r="E9" s="6">
        <v>7000</v>
      </c>
      <c r="F9" s="44"/>
      <c r="G9" s="4"/>
      <c r="H9" s="3"/>
      <c r="I9" s="4"/>
      <c r="J9" s="41"/>
      <c r="K9" s="56"/>
    </row>
    <row r="10" spans="1:11" ht="31.5" x14ac:dyDescent="0.25">
      <c r="A10" s="2" t="s">
        <v>41</v>
      </c>
      <c r="B10" s="2" t="s">
        <v>441</v>
      </c>
      <c r="C10" s="3">
        <v>44261</v>
      </c>
      <c r="D10" s="19"/>
      <c r="E10" s="6">
        <v>75000</v>
      </c>
      <c r="F10" s="44"/>
      <c r="G10" s="4">
        <v>30000</v>
      </c>
      <c r="H10" s="3" t="s">
        <v>426</v>
      </c>
      <c r="I10" s="4"/>
      <c r="J10" s="41">
        <f>E10-I10-G10</f>
        <v>45000</v>
      </c>
      <c r="K10" s="56" t="s">
        <v>442</v>
      </c>
    </row>
    <row r="11" spans="1:11" x14ac:dyDescent="0.25">
      <c r="A11" s="2"/>
      <c r="B11" s="2" t="s">
        <v>447</v>
      </c>
      <c r="C11" s="3"/>
      <c r="D11" s="19"/>
      <c r="E11" s="6"/>
      <c r="F11" s="44"/>
      <c r="G11" s="4"/>
      <c r="H11" s="3" t="s">
        <v>426</v>
      </c>
      <c r="I11" s="4">
        <v>50000</v>
      </c>
      <c r="J11" s="41"/>
      <c r="K11" s="56"/>
    </row>
    <row r="12" spans="1:11" x14ac:dyDescent="0.25">
      <c r="A12" s="2"/>
      <c r="B12" s="2"/>
      <c r="C12" s="3"/>
      <c r="D12" s="19"/>
      <c r="E12" s="6"/>
      <c r="F12" s="44"/>
      <c r="G12" s="4"/>
      <c r="H12" s="3"/>
      <c r="I12" s="4"/>
      <c r="J12" s="41"/>
      <c r="K12" s="56"/>
    </row>
    <row r="13" spans="1:11" x14ac:dyDescent="0.25">
      <c r="A13" s="2"/>
      <c r="B13" s="2"/>
      <c r="C13" s="3"/>
      <c r="D13" s="19"/>
      <c r="E13" s="6"/>
      <c r="F13" s="44"/>
      <c r="G13" s="4"/>
      <c r="H13" s="3"/>
      <c r="I13" s="4"/>
      <c r="J13" s="41"/>
      <c r="K13" s="56"/>
    </row>
    <row r="14" spans="1:11" x14ac:dyDescent="0.25">
      <c r="A14" s="2"/>
      <c r="B14" s="2"/>
      <c r="C14" s="3"/>
      <c r="D14" s="19"/>
      <c r="E14" s="6"/>
      <c r="F14" s="44"/>
      <c r="G14" s="4"/>
      <c r="H14" s="3"/>
      <c r="I14" s="4"/>
      <c r="J14" s="41"/>
      <c r="K14" s="56"/>
    </row>
    <row r="15" spans="1:11" x14ac:dyDescent="0.25">
      <c r="A15" s="2"/>
      <c r="B15" s="2"/>
      <c r="C15" s="3"/>
      <c r="D15" s="19"/>
      <c r="E15" s="6"/>
      <c r="F15" s="44"/>
      <c r="G15" s="4"/>
      <c r="H15" s="3"/>
      <c r="I15" s="4"/>
      <c r="J15" s="41"/>
      <c r="K15" s="56"/>
    </row>
    <row r="16" spans="1:11" x14ac:dyDescent="0.25">
      <c r="A16" s="2"/>
      <c r="B16" s="2"/>
      <c r="C16" s="3"/>
      <c r="D16" s="19"/>
      <c r="E16" s="6"/>
      <c r="F16" s="44"/>
      <c r="G16" s="4"/>
      <c r="H16" s="3"/>
      <c r="I16" s="4"/>
      <c r="J16" s="41"/>
      <c r="K16" s="56"/>
    </row>
    <row r="17" spans="1:11" x14ac:dyDescent="0.25">
      <c r="A17" s="2"/>
      <c r="B17" s="2"/>
      <c r="C17" s="3"/>
      <c r="D17" s="19"/>
      <c r="E17" s="6"/>
      <c r="F17" s="44"/>
      <c r="G17" s="4"/>
      <c r="H17" s="3"/>
      <c r="I17" s="4"/>
      <c r="J17" s="41"/>
      <c r="K17" s="56"/>
    </row>
    <row r="18" spans="1:11" x14ac:dyDescent="0.25">
      <c r="A18" s="2"/>
      <c r="B18" s="2"/>
      <c r="C18" s="3"/>
      <c r="D18" s="19"/>
      <c r="E18" s="6"/>
      <c r="F18" s="44"/>
      <c r="G18" s="4"/>
      <c r="H18" s="3"/>
      <c r="I18" s="4"/>
      <c r="J18" s="41"/>
      <c r="K18" s="56"/>
    </row>
    <row r="19" spans="1:11" x14ac:dyDescent="0.25">
      <c r="A19" s="2"/>
      <c r="B19" s="2"/>
      <c r="C19" s="8"/>
      <c r="D19" s="2"/>
      <c r="E19" s="9"/>
      <c r="F19" s="9"/>
      <c r="G19" s="4"/>
      <c r="H19" s="3"/>
      <c r="I19" s="4"/>
      <c r="J19" s="41">
        <f>E19-I19-G19</f>
        <v>0</v>
      </c>
      <c r="K19" s="56"/>
    </row>
    <row r="20" spans="1:11" ht="16.5" thickBot="1" x14ac:dyDescent="0.3">
      <c r="E20" s="10">
        <f>+SUM(E3:E19)</f>
        <v>209400</v>
      </c>
      <c r="F20" s="40"/>
      <c r="G20" s="39">
        <f>SUM(G3:G19)</f>
        <v>30000</v>
      </c>
      <c r="H20" s="47"/>
      <c r="I20" s="39">
        <f>SUM(I3:I19)</f>
        <v>169000</v>
      </c>
      <c r="J20" s="10">
        <f>E20-G20-I20</f>
        <v>10400</v>
      </c>
      <c r="K20" s="48"/>
    </row>
    <row r="21" spans="1:11" ht="16.5" thickTop="1" x14ac:dyDescent="0.25">
      <c r="E21" s="21"/>
      <c r="F21" s="40"/>
      <c r="G21" s="39"/>
      <c r="H21" s="47"/>
      <c r="I21" s="39"/>
      <c r="J21" s="21"/>
      <c r="K21" s="48"/>
    </row>
    <row r="22" spans="1:11" x14ac:dyDescent="0.25">
      <c r="E22" s="21"/>
      <c r="F22" s="40"/>
      <c r="G22" s="39"/>
      <c r="H22" s="47"/>
      <c r="I22" s="39"/>
      <c r="J22" s="21"/>
      <c r="K22" s="48"/>
    </row>
    <row r="23" spans="1:11" x14ac:dyDescent="0.25">
      <c r="A23" s="11"/>
      <c r="B23" s="11"/>
      <c r="C23" s="11"/>
      <c r="D23" s="1" t="s">
        <v>46</v>
      </c>
      <c r="E23" s="17">
        <v>40000</v>
      </c>
    </row>
    <row r="24" spans="1:11" x14ac:dyDescent="0.25">
      <c r="A24" s="11"/>
      <c r="B24" s="11"/>
      <c r="C24" s="11"/>
      <c r="D24" s="25" t="s">
        <v>125</v>
      </c>
      <c r="E24" s="17">
        <v>40000</v>
      </c>
    </row>
    <row r="25" spans="1:11" x14ac:dyDescent="0.25">
      <c r="A25" s="11"/>
      <c r="B25" s="11"/>
      <c r="C25" s="11"/>
      <c r="D25" s="1" t="s">
        <v>34</v>
      </c>
      <c r="E25" s="17">
        <f>E20-E23-E24</f>
        <v>129400</v>
      </c>
    </row>
    <row r="26" spans="1:11" x14ac:dyDescent="0.25">
      <c r="A26" s="11"/>
      <c r="B26" s="11"/>
      <c r="C26" s="11"/>
    </row>
    <row r="27" spans="1:11" x14ac:dyDescent="0.25">
      <c r="A27" s="11"/>
      <c r="B27" s="11"/>
      <c r="C27" s="12"/>
    </row>
    <row r="28" spans="1:11" x14ac:dyDescent="0.25">
      <c r="A28" s="11"/>
      <c r="B28" s="11"/>
      <c r="C28" s="12"/>
    </row>
    <row r="29" spans="1:11" x14ac:dyDescent="0.25">
      <c r="A29" s="11"/>
      <c r="B29" s="11"/>
      <c r="C29" s="12"/>
    </row>
    <row r="30" spans="1:11" x14ac:dyDescent="0.25">
      <c r="A30" s="11"/>
      <c r="B30" s="11"/>
      <c r="C30" s="13"/>
    </row>
    <row r="31" spans="1:11" ht="16.5" thickBot="1" x14ac:dyDescent="0.3">
      <c r="A31" s="11"/>
      <c r="B31" s="11"/>
      <c r="C31" s="14"/>
    </row>
    <row r="32" spans="1:11" ht="16.5" thickTop="1" x14ac:dyDescent="0.25"/>
  </sheetData>
  <mergeCells count="1">
    <mergeCell ref="A1:E1"/>
  </mergeCells>
  <conditionalFormatting sqref="D2">
    <cfRule type="duplicateValues" dxfId="19" priority="1" stopIfTrue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-0.249977111117893"/>
  </sheetPr>
  <dimension ref="A1:K39"/>
  <sheetViews>
    <sheetView topLeftCell="B1" workbookViewId="0">
      <pane ySplit="2" topLeftCell="A18" activePane="bottomLeft" state="frozen"/>
      <selection pane="bottomLeft" activeCell="J32" sqref="J32"/>
    </sheetView>
  </sheetViews>
  <sheetFormatPr defaultRowHeight="15.75" x14ac:dyDescent="0.25"/>
  <cols>
    <col min="1" max="1" width="19.7109375" style="1" bestFit="1" customWidth="1"/>
    <col min="2" max="2" width="33.5703125" style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4.5703125" style="1" bestFit="1" customWidth="1"/>
    <col min="8" max="8" width="12.28515625" style="1" customWidth="1"/>
    <col min="9" max="9" width="12.7109375" style="1" bestFit="1" customWidth="1"/>
    <col min="10" max="10" width="13.5703125" style="1" bestFit="1" customWidth="1"/>
    <col min="11" max="11" width="30.5703125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5" t="s">
        <v>241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2" t="s">
        <v>241</v>
      </c>
      <c r="B3" s="3" t="s">
        <v>242</v>
      </c>
      <c r="C3" s="3">
        <v>44380</v>
      </c>
      <c r="D3" s="2"/>
      <c r="E3" s="4">
        <v>12000</v>
      </c>
      <c r="F3" s="43"/>
      <c r="G3" s="4"/>
      <c r="H3" s="3"/>
      <c r="I3" s="4"/>
      <c r="J3" s="41">
        <f t="shared" ref="J3:J28" si="0">E3-I3-G3</f>
        <v>12000</v>
      </c>
      <c r="K3" s="56" t="s">
        <v>243</v>
      </c>
    </row>
    <row r="4" spans="1:11" ht="31.5" x14ac:dyDescent="0.25">
      <c r="A4" s="2" t="s">
        <v>241</v>
      </c>
      <c r="B4" s="2" t="s">
        <v>260</v>
      </c>
      <c r="C4" s="3" t="s">
        <v>261</v>
      </c>
      <c r="D4" s="19"/>
      <c r="E4" s="6">
        <v>36000</v>
      </c>
      <c r="F4" s="44"/>
      <c r="G4" s="4"/>
      <c r="H4" s="49" t="s">
        <v>262</v>
      </c>
      <c r="I4" s="4">
        <v>36000</v>
      </c>
      <c r="J4" s="41">
        <f t="shared" si="0"/>
        <v>0</v>
      </c>
      <c r="K4" s="56" t="s">
        <v>260</v>
      </c>
    </row>
    <row r="5" spans="1:11" s="11" customFormat="1" x14ac:dyDescent="0.25">
      <c r="A5" s="105" t="s">
        <v>241</v>
      </c>
      <c r="B5" s="105" t="s">
        <v>308</v>
      </c>
      <c r="C5" s="106" t="s">
        <v>279</v>
      </c>
      <c r="D5" s="105"/>
      <c r="E5" s="110">
        <v>85000</v>
      </c>
      <c r="F5" s="111"/>
      <c r="G5" s="107">
        <v>40000</v>
      </c>
      <c r="H5" s="106"/>
      <c r="I5" s="107"/>
      <c r="J5" s="107">
        <f t="shared" si="0"/>
        <v>45000</v>
      </c>
      <c r="K5" s="109" t="s">
        <v>308</v>
      </c>
    </row>
    <row r="6" spans="1:11" x14ac:dyDescent="0.25">
      <c r="A6" s="2" t="s">
        <v>241</v>
      </c>
      <c r="B6" s="2"/>
      <c r="C6" s="3" t="s">
        <v>269</v>
      </c>
      <c r="D6" s="19"/>
      <c r="E6" s="6">
        <v>28000</v>
      </c>
      <c r="F6" s="44"/>
      <c r="G6" s="4">
        <v>15000</v>
      </c>
      <c r="H6" s="3"/>
      <c r="I6" s="4"/>
      <c r="J6" s="41">
        <f t="shared" si="0"/>
        <v>13000</v>
      </c>
      <c r="K6" s="42" t="s">
        <v>309</v>
      </c>
    </row>
    <row r="7" spans="1:11" x14ac:dyDescent="0.25">
      <c r="A7" s="2" t="s">
        <v>241</v>
      </c>
      <c r="B7" s="2"/>
      <c r="C7" s="3"/>
      <c r="D7" s="19"/>
      <c r="E7" s="6"/>
      <c r="F7" s="44"/>
      <c r="G7" s="4"/>
      <c r="H7" s="3">
        <v>44505</v>
      </c>
      <c r="I7" s="4">
        <v>50000</v>
      </c>
      <c r="J7" s="41">
        <f t="shared" si="0"/>
        <v>-50000</v>
      </c>
      <c r="K7" s="42"/>
    </row>
    <row r="8" spans="1:11" x14ac:dyDescent="0.25">
      <c r="A8" s="2" t="s">
        <v>241</v>
      </c>
      <c r="B8" s="2" t="s">
        <v>431</v>
      </c>
      <c r="C8" s="3"/>
      <c r="D8" s="19"/>
      <c r="E8" s="6"/>
      <c r="F8" s="44"/>
      <c r="G8" s="4"/>
      <c r="H8" s="3" t="s">
        <v>426</v>
      </c>
      <c r="I8" s="4">
        <v>50000</v>
      </c>
      <c r="J8" s="41"/>
      <c r="K8" s="42" t="s">
        <v>430</v>
      </c>
    </row>
    <row r="9" spans="1:11" x14ac:dyDescent="0.25">
      <c r="A9" s="2" t="s">
        <v>241</v>
      </c>
      <c r="B9" s="2" t="s">
        <v>526</v>
      </c>
      <c r="C9" s="1" t="s">
        <v>527</v>
      </c>
      <c r="D9" s="19"/>
      <c r="E9" s="6">
        <v>160000</v>
      </c>
      <c r="F9" s="44"/>
      <c r="G9" s="4"/>
      <c r="H9" s="3">
        <v>44296</v>
      </c>
      <c r="I9" s="4">
        <v>70000</v>
      </c>
      <c r="J9" s="41">
        <f t="shared" si="0"/>
        <v>90000</v>
      </c>
      <c r="K9" s="42" t="s">
        <v>496</v>
      </c>
    </row>
    <row r="10" spans="1:11" x14ac:dyDescent="0.25">
      <c r="A10" s="2" t="s">
        <v>241</v>
      </c>
      <c r="B10" s="2" t="s">
        <v>513</v>
      </c>
      <c r="C10" s="3" t="s">
        <v>512</v>
      </c>
      <c r="D10" s="19"/>
      <c r="E10" s="6">
        <v>50000</v>
      </c>
      <c r="F10" s="44"/>
      <c r="G10" s="4"/>
      <c r="H10" s="3"/>
      <c r="I10" s="4"/>
      <c r="J10" s="41">
        <f t="shared" si="0"/>
        <v>50000</v>
      </c>
      <c r="K10" s="42"/>
    </row>
    <row r="11" spans="1:11" x14ac:dyDescent="0.25">
      <c r="A11" s="2" t="s">
        <v>241</v>
      </c>
      <c r="B11" s="2" t="s">
        <v>514</v>
      </c>
      <c r="C11" s="3" t="s">
        <v>512</v>
      </c>
      <c r="D11" s="19"/>
      <c r="E11" s="6">
        <v>7000</v>
      </c>
      <c r="F11" s="44"/>
      <c r="G11" s="4"/>
      <c r="H11" s="3"/>
      <c r="I11" s="4"/>
      <c r="J11" s="41">
        <f t="shared" si="0"/>
        <v>7000</v>
      </c>
      <c r="K11" s="42"/>
    </row>
    <row r="12" spans="1:11" x14ac:dyDescent="0.25">
      <c r="A12" s="2" t="s">
        <v>241</v>
      </c>
      <c r="B12" s="2" t="s">
        <v>515</v>
      </c>
      <c r="C12" s="3">
        <v>44480</v>
      </c>
      <c r="D12" s="19"/>
      <c r="E12" s="6">
        <v>290000</v>
      </c>
      <c r="F12" s="44"/>
      <c r="G12" s="4">
        <v>150000</v>
      </c>
      <c r="H12" s="3"/>
      <c r="I12" s="4"/>
      <c r="J12" s="41">
        <f t="shared" si="0"/>
        <v>140000</v>
      </c>
      <c r="K12" s="42"/>
    </row>
    <row r="13" spans="1:11" x14ac:dyDescent="0.25">
      <c r="A13" s="2" t="s">
        <v>241</v>
      </c>
      <c r="B13" s="2" t="s">
        <v>528</v>
      </c>
      <c r="C13" s="3" t="s">
        <v>529</v>
      </c>
      <c r="D13" s="19"/>
      <c r="E13" s="6">
        <v>13400</v>
      </c>
      <c r="F13" s="44"/>
      <c r="G13" s="4">
        <v>7000</v>
      </c>
      <c r="H13" s="3"/>
      <c r="I13" s="4"/>
      <c r="J13" s="41">
        <f t="shared" si="0"/>
        <v>6400</v>
      </c>
      <c r="K13" s="42"/>
    </row>
    <row r="14" spans="1:11" x14ac:dyDescent="0.25">
      <c r="A14" s="2" t="s">
        <v>241</v>
      </c>
      <c r="B14" s="2" t="s">
        <v>530</v>
      </c>
      <c r="C14" s="3" t="s">
        <v>512</v>
      </c>
      <c r="D14" s="19"/>
      <c r="E14" s="6">
        <v>1880</v>
      </c>
      <c r="F14" s="44"/>
      <c r="G14" s="4"/>
      <c r="H14" s="3"/>
      <c r="I14" s="4"/>
      <c r="J14" s="41">
        <f t="shared" si="0"/>
        <v>1880</v>
      </c>
      <c r="K14" s="42"/>
    </row>
    <row r="15" spans="1:11" x14ac:dyDescent="0.25">
      <c r="A15" s="2" t="s">
        <v>241</v>
      </c>
      <c r="B15" s="2" t="s">
        <v>534</v>
      </c>
      <c r="C15" s="3" t="s">
        <v>512</v>
      </c>
      <c r="D15" s="19"/>
      <c r="E15" s="6">
        <v>2100</v>
      </c>
      <c r="F15" s="44"/>
      <c r="G15" s="4"/>
      <c r="H15" s="3"/>
      <c r="I15" s="4"/>
      <c r="J15" s="41">
        <f t="shared" si="0"/>
        <v>2100</v>
      </c>
      <c r="K15" s="42"/>
    </row>
    <row r="16" spans="1:11" x14ac:dyDescent="0.25">
      <c r="A16" s="2" t="s">
        <v>241</v>
      </c>
      <c r="B16" s="2" t="s">
        <v>535</v>
      </c>
      <c r="C16" s="3" t="s">
        <v>512</v>
      </c>
      <c r="D16" s="19"/>
      <c r="E16" s="6">
        <v>9600</v>
      </c>
      <c r="F16" s="44"/>
      <c r="G16" s="4"/>
      <c r="H16" s="3"/>
      <c r="I16" s="4"/>
      <c r="J16" s="41">
        <f t="shared" si="0"/>
        <v>9600</v>
      </c>
      <c r="K16" s="42"/>
    </row>
    <row r="17" spans="1:11" ht="31.5" x14ac:dyDescent="0.25">
      <c r="A17" s="2" t="s">
        <v>241</v>
      </c>
      <c r="B17" s="50" t="s">
        <v>536</v>
      </c>
      <c r="C17" s="3"/>
      <c r="D17" s="19"/>
      <c r="E17" s="6">
        <v>4480</v>
      </c>
      <c r="F17" s="44"/>
      <c r="G17" s="4"/>
      <c r="H17" s="3"/>
      <c r="I17" s="4"/>
      <c r="J17" s="41">
        <f t="shared" si="0"/>
        <v>4480</v>
      </c>
      <c r="K17" s="42"/>
    </row>
    <row r="18" spans="1:11" x14ac:dyDescent="0.25">
      <c r="A18" s="2" t="s">
        <v>241</v>
      </c>
      <c r="B18" s="2" t="s">
        <v>537</v>
      </c>
      <c r="C18" s="3" t="s">
        <v>538</v>
      </c>
      <c r="D18" s="19"/>
      <c r="E18" s="6">
        <v>70680</v>
      </c>
      <c r="F18" s="44"/>
      <c r="G18" s="4"/>
      <c r="H18" s="3"/>
      <c r="I18" s="4"/>
      <c r="J18" s="41">
        <f t="shared" si="0"/>
        <v>70680</v>
      </c>
      <c r="K18" s="42"/>
    </row>
    <row r="19" spans="1:11" x14ac:dyDescent="0.25">
      <c r="A19" s="2" t="s">
        <v>241</v>
      </c>
      <c r="B19" s="2" t="s">
        <v>539</v>
      </c>
      <c r="C19" s="3" t="s">
        <v>525</v>
      </c>
      <c r="D19" s="19"/>
      <c r="E19" s="6">
        <v>58760</v>
      </c>
      <c r="F19" s="44"/>
      <c r="G19" s="4"/>
      <c r="H19" s="3"/>
      <c r="I19" s="4"/>
      <c r="J19" s="41">
        <f t="shared" si="0"/>
        <v>58760</v>
      </c>
      <c r="K19" s="42"/>
    </row>
    <row r="20" spans="1:11" x14ac:dyDescent="0.25">
      <c r="A20" s="2" t="s">
        <v>241</v>
      </c>
      <c r="B20" s="2" t="s">
        <v>540</v>
      </c>
      <c r="C20" s="3" t="s">
        <v>538</v>
      </c>
      <c r="D20" s="19"/>
      <c r="E20" s="6">
        <v>45000</v>
      </c>
      <c r="F20" s="44"/>
      <c r="G20" s="4"/>
      <c r="H20" s="3"/>
      <c r="I20" s="4"/>
      <c r="J20" s="41">
        <f t="shared" si="0"/>
        <v>45000</v>
      </c>
      <c r="K20" s="42"/>
    </row>
    <row r="21" spans="1:11" x14ac:dyDescent="0.25">
      <c r="A21" s="2" t="s">
        <v>241</v>
      </c>
      <c r="B21" s="2"/>
      <c r="C21" s="3"/>
      <c r="D21" s="19"/>
      <c r="E21" s="6"/>
      <c r="F21" s="44"/>
      <c r="G21" s="4"/>
      <c r="H21" s="3" t="s">
        <v>542</v>
      </c>
      <c r="I21" s="4">
        <v>150000</v>
      </c>
      <c r="J21" s="41">
        <f t="shared" si="0"/>
        <v>-150000</v>
      </c>
      <c r="K21" s="42" t="s">
        <v>543</v>
      </c>
    </row>
    <row r="22" spans="1:11" x14ac:dyDescent="0.25">
      <c r="A22" s="2" t="s">
        <v>241</v>
      </c>
      <c r="B22" s="2"/>
      <c r="C22" s="3"/>
      <c r="D22" s="19"/>
      <c r="E22" s="6"/>
      <c r="F22" s="44"/>
      <c r="G22" s="4"/>
      <c r="H22" s="3" t="s">
        <v>553</v>
      </c>
      <c r="I22" s="4">
        <v>100000</v>
      </c>
      <c r="J22" s="41">
        <f t="shared" si="0"/>
        <v>-100000</v>
      </c>
      <c r="K22" s="42" t="s">
        <v>554</v>
      </c>
    </row>
    <row r="23" spans="1:11" x14ac:dyDescent="0.25">
      <c r="A23" s="2"/>
      <c r="B23" s="2"/>
      <c r="C23" s="3"/>
      <c r="D23" s="19"/>
      <c r="E23" s="6"/>
      <c r="F23" s="44"/>
      <c r="G23" s="4"/>
      <c r="H23" s="3" t="s">
        <v>592</v>
      </c>
      <c r="I23" s="4">
        <v>20000</v>
      </c>
      <c r="J23" s="41">
        <f t="shared" si="0"/>
        <v>-20000</v>
      </c>
      <c r="K23" s="42" t="s">
        <v>604</v>
      </c>
    </row>
    <row r="24" spans="1:11" x14ac:dyDescent="0.25">
      <c r="A24" s="2"/>
      <c r="B24" s="2"/>
      <c r="C24" s="3"/>
      <c r="D24" s="19"/>
      <c r="E24" s="6"/>
      <c r="F24" s="44"/>
      <c r="G24" s="4"/>
      <c r="H24" s="3" t="s">
        <v>601</v>
      </c>
      <c r="I24" s="4">
        <v>100000</v>
      </c>
      <c r="J24" s="41">
        <f t="shared" si="0"/>
        <v>-100000</v>
      </c>
      <c r="K24" s="42" t="s">
        <v>602</v>
      </c>
    </row>
    <row r="25" spans="1:11" x14ac:dyDescent="0.25">
      <c r="A25" s="2"/>
      <c r="B25" s="2"/>
      <c r="C25" s="3"/>
      <c r="D25" s="19"/>
      <c r="E25" s="6"/>
      <c r="F25" s="44"/>
      <c r="G25" s="4"/>
      <c r="H25" s="3"/>
      <c r="I25" s="4">
        <v>50000</v>
      </c>
      <c r="J25" s="41">
        <f t="shared" si="0"/>
        <v>-50000</v>
      </c>
      <c r="K25" s="42" t="s">
        <v>603</v>
      </c>
    </row>
    <row r="26" spans="1:11" x14ac:dyDescent="0.25">
      <c r="A26" s="2"/>
      <c r="B26" s="2"/>
      <c r="C26" s="3"/>
      <c r="D26" s="19"/>
      <c r="E26" s="6"/>
      <c r="F26" s="44"/>
      <c r="G26" s="4"/>
      <c r="H26" s="3" t="s">
        <v>623</v>
      </c>
      <c r="I26" s="4">
        <v>150000</v>
      </c>
      <c r="J26" s="41">
        <f t="shared" si="0"/>
        <v>-150000</v>
      </c>
      <c r="K26" s="42" t="s">
        <v>625</v>
      </c>
    </row>
    <row r="27" spans="1:11" x14ac:dyDescent="0.25">
      <c r="A27" s="2"/>
      <c r="B27" s="2"/>
      <c r="C27" s="3"/>
      <c r="D27" s="19"/>
      <c r="E27" s="6"/>
      <c r="F27" s="44"/>
      <c r="G27" s="4"/>
      <c r="H27" s="3"/>
      <c r="I27" s="4"/>
      <c r="J27" s="41">
        <f t="shared" si="0"/>
        <v>0</v>
      </c>
      <c r="K27" s="42"/>
    </row>
    <row r="28" spans="1:11" x14ac:dyDescent="0.25">
      <c r="A28" s="2"/>
      <c r="B28" s="2"/>
      <c r="C28" s="8"/>
      <c r="D28" s="2"/>
      <c r="E28" s="9"/>
      <c r="F28" s="9"/>
      <c r="G28" s="4"/>
      <c r="H28" s="3"/>
      <c r="I28" s="4"/>
      <c r="J28" s="41">
        <f t="shared" si="0"/>
        <v>0</v>
      </c>
      <c r="K28" s="42"/>
    </row>
    <row r="29" spans="1:11" ht="16.5" thickBot="1" x14ac:dyDescent="0.3">
      <c r="E29" s="10">
        <f>+SUM(E3:E28)</f>
        <v>873900</v>
      </c>
      <c r="F29" s="40"/>
      <c r="G29" s="39">
        <f>SUM(G3:G28)</f>
        <v>212000</v>
      </c>
      <c r="H29" s="47"/>
      <c r="I29" s="39">
        <f>SUM(I3:I28)</f>
        <v>776000</v>
      </c>
      <c r="J29" s="10">
        <f>SUM(E29-G29-I29)</f>
        <v>-114100</v>
      </c>
      <c r="K29" s="48"/>
    </row>
    <row r="30" spans="1:11" ht="16.5" thickTop="1" x14ac:dyDescent="0.25">
      <c r="A30" s="11"/>
      <c r="B30" s="11"/>
      <c r="C30" s="11"/>
    </row>
    <row r="31" spans="1:11" x14ac:dyDescent="0.25">
      <c r="A31" s="11"/>
      <c r="B31" s="11"/>
      <c r="C31" s="11"/>
      <c r="D31" s="25" t="s">
        <v>215</v>
      </c>
    </row>
    <row r="32" spans="1:11" x14ac:dyDescent="0.25">
      <c r="A32" s="11"/>
      <c r="B32" s="11"/>
      <c r="C32" s="11"/>
    </row>
    <row r="33" spans="1:8" x14ac:dyDescent="0.25">
      <c r="A33" s="11"/>
      <c r="B33" s="11"/>
      <c r="C33" s="11"/>
    </row>
    <row r="34" spans="1:8" x14ac:dyDescent="0.25">
      <c r="A34" s="11"/>
      <c r="B34" s="11"/>
      <c r="C34" s="12"/>
    </row>
    <row r="35" spans="1:8" x14ac:dyDescent="0.25">
      <c r="A35" s="11"/>
      <c r="B35" s="11"/>
      <c r="C35" s="12"/>
    </row>
    <row r="36" spans="1:8" x14ac:dyDescent="0.25">
      <c r="A36" s="11"/>
      <c r="B36" s="11"/>
      <c r="C36" s="12"/>
      <c r="H36" s="1" t="s">
        <v>541</v>
      </c>
    </row>
    <row r="37" spans="1:8" x14ac:dyDescent="0.25">
      <c r="A37" s="11"/>
      <c r="B37" s="11"/>
      <c r="C37" s="13"/>
    </row>
    <row r="38" spans="1:8" ht="16.5" thickBot="1" x14ac:dyDescent="0.3">
      <c r="A38" s="11"/>
      <c r="B38" s="11"/>
      <c r="C38" s="14"/>
    </row>
    <row r="39" spans="1:8" ht="16.5" thickTop="1" x14ac:dyDescent="0.25"/>
  </sheetData>
  <mergeCells count="1">
    <mergeCell ref="A1:K1"/>
  </mergeCells>
  <phoneticPr fontId="9" type="noConversion"/>
  <conditionalFormatting sqref="D2">
    <cfRule type="duplicateValues" dxfId="18" priority="1" stopIfTrue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-0.249977111117893"/>
  </sheetPr>
  <dimension ref="A1:N41"/>
  <sheetViews>
    <sheetView topLeftCell="C1" workbookViewId="0">
      <pane ySplit="2" topLeftCell="A18" activePane="bottomLeft" state="frozen"/>
      <selection activeCell="C1" sqref="C1"/>
      <selection pane="bottomLeft" activeCell="N25" sqref="N25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6" style="17" customWidth="1"/>
    <col min="6" max="6" width="13.42578125" style="17" customWidth="1"/>
    <col min="7" max="7" width="12.7109375" style="1" bestFit="1" customWidth="1"/>
    <col min="8" max="8" width="11.28515625" style="1" bestFit="1" customWidth="1"/>
    <col min="9" max="9" width="16.42578125" style="1" customWidth="1"/>
    <col min="10" max="10" width="15.5703125" style="1" customWidth="1"/>
    <col min="11" max="11" width="22" style="1" customWidth="1"/>
    <col min="12" max="13" width="9.140625" style="1"/>
    <col min="14" max="14" width="12.7109375" style="1" bestFit="1" customWidth="1"/>
    <col min="15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4" x14ac:dyDescent="0.25">
      <c r="A1" s="214" t="s">
        <v>350</v>
      </c>
      <c r="B1" s="214"/>
      <c r="C1" s="214"/>
      <c r="D1" s="214"/>
      <c r="E1" s="214"/>
      <c r="F1" s="1"/>
    </row>
    <row r="2" spans="1:14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141" t="s">
        <v>182</v>
      </c>
      <c r="G2" s="132" t="s">
        <v>181</v>
      </c>
      <c r="H2" s="132" t="s">
        <v>183</v>
      </c>
      <c r="I2" s="132" t="s">
        <v>71</v>
      </c>
      <c r="J2" s="132" t="s">
        <v>72</v>
      </c>
      <c r="K2" s="132" t="s">
        <v>174</v>
      </c>
    </row>
    <row r="3" spans="1:14" x14ac:dyDescent="0.25">
      <c r="A3" s="2" t="s">
        <v>347</v>
      </c>
      <c r="B3" s="72" t="s">
        <v>254</v>
      </c>
      <c r="C3" s="3">
        <v>44470</v>
      </c>
      <c r="D3" s="2"/>
      <c r="E3" s="4">
        <v>640000</v>
      </c>
      <c r="F3" s="43"/>
      <c r="G3" s="4"/>
      <c r="H3" s="69"/>
      <c r="I3" s="4"/>
      <c r="J3" s="41">
        <f>E3-I3-G3</f>
        <v>640000</v>
      </c>
      <c r="K3" s="56" t="s">
        <v>348</v>
      </c>
    </row>
    <row r="4" spans="1:14" x14ac:dyDescent="0.25">
      <c r="A4" s="2" t="s">
        <v>347</v>
      </c>
      <c r="B4" s="72" t="s">
        <v>254</v>
      </c>
      <c r="C4" s="3"/>
      <c r="D4" s="45"/>
      <c r="E4" s="4"/>
      <c r="F4" s="43"/>
      <c r="G4" s="4"/>
      <c r="H4" s="69" t="s">
        <v>253</v>
      </c>
      <c r="I4" s="23">
        <v>360000</v>
      </c>
      <c r="J4" s="41">
        <f t="shared" ref="J4:J30" si="0">E4-I4-G4</f>
        <v>-360000</v>
      </c>
      <c r="K4" s="56" t="s">
        <v>348</v>
      </c>
    </row>
    <row r="5" spans="1:14" x14ac:dyDescent="0.25">
      <c r="A5" s="2" t="s">
        <v>347</v>
      </c>
      <c r="B5" s="72" t="s">
        <v>254</v>
      </c>
      <c r="C5" s="3"/>
      <c r="E5" s="6"/>
      <c r="F5" s="44"/>
      <c r="G5" s="4"/>
      <c r="H5" s="67">
        <v>44410</v>
      </c>
      <c r="I5" s="23">
        <v>10000</v>
      </c>
      <c r="J5" s="41">
        <f t="shared" si="0"/>
        <v>-10000</v>
      </c>
      <c r="K5" s="56" t="s">
        <v>348</v>
      </c>
    </row>
    <row r="6" spans="1:14" x14ac:dyDescent="0.25">
      <c r="A6" s="2" t="s">
        <v>347</v>
      </c>
      <c r="B6" s="72" t="s">
        <v>254</v>
      </c>
      <c r="C6" s="3"/>
      <c r="D6" s="2"/>
      <c r="E6" s="4"/>
      <c r="F6" s="43"/>
      <c r="G6" s="4"/>
      <c r="H6" s="67">
        <v>44289</v>
      </c>
      <c r="I6" s="23">
        <v>10000</v>
      </c>
      <c r="J6" s="41">
        <f t="shared" si="0"/>
        <v>-10000</v>
      </c>
      <c r="K6" s="56" t="s">
        <v>348</v>
      </c>
    </row>
    <row r="7" spans="1:14" x14ac:dyDescent="0.25">
      <c r="A7" s="2" t="s">
        <v>347</v>
      </c>
      <c r="B7" s="72" t="s">
        <v>256</v>
      </c>
      <c r="C7" s="3"/>
      <c r="D7" s="19"/>
      <c r="E7" s="6"/>
      <c r="F7" s="44"/>
      <c r="G7" s="4"/>
      <c r="H7" s="68" t="s">
        <v>255</v>
      </c>
      <c r="I7" s="23">
        <v>20000</v>
      </c>
      <c r="J7" s="41">
        <f t="shared" si="0"/>
        <v>-20000</v>
      </c>
      <c r="K7" s="56" t="s">
        <v>348</v>
      </c>
    </row>
    <row r="8" spans="1:14" x14ac:dyDescent="0.25">
      <c r="A8" s="2" t="s">
        <v>347</v>
      </c>
      <c r="B8" s="72" t="s">
        <v>259</v>
      </c>
      <c r="C8" s="3"/>
      <c r="D8" s="19"/>
      <c r="E8" s="6"/>
      <c r="F8" s="44"/>
      <c r="G8" s="4"/>
      <c r="H8" s="68" t="s">
        <v>255</v>
      </c>
      <c r="I8" s="23">
        <v>1000</v>
      </c>
      <c r="J8" s="41">
        <f t="shared" si="0"/>
        <v>-1000</v>
      </c>
      <c r="K8" s="56" t="s">
        <v>348</v>
      </c>
    </row>
    <row r="9" spans="1:14" x14ac:dyDescent="0.25">
      <c r="A9" s="2" t="s">
        <v>347</v>
      </c>
      <c r="B9" s="72" t="s">
        <v>256</v>
      </c>
      <c r="C9" s="3"/>
      <c r="D9" s="19"/>
      <c r="E9" s="6"/>
      <c r="F9" s="44"/>
      <c r="G9" s="4"/>
      <c r="H9" s="68" t="s">
        <v>255</v>
      </c>
      <c r="I9" s="23">
        <v>10000</v>
      </c>
      <c r="J9" s="41">
        <f t="shared" si="0"/>
        <v>-10000</v>
      </c>
      <c r="K9" s="56" t="s">
        <v>348</v>
      </c>
    </row>
    <row r="10" spans="1:14" x14ac:dyDescent="0.25">
      <c r="A10" s="2" t="s">
        <v>347</v>
      </c>
      <c r="B10" s="72" t="s">
        <v>256</v>
      </c>
      <c r="C10" s="3"/>
      <c r="D10" s="19"/>
      <c r="E10" s="6"/>
      <c r="F10" s="44"/>
      <c r="G10" s="4"/>
      <c r="H10" s="68" t="s">
        <v>302</v>
      </c>
      <c r="I10" s="23">
        <v>20000</v>
      </c>
      <c r="J10" s="41">
        <f t="shared" si="0"/>
        <v>-20000</v>
      </c>
      <c r="K10" s="56" t="s">
        <v>348</v>
      </c>
    </row>
    <row r="11" spans="1:14" x14ac:dyDescent="0.25">
      <c r="A11" s="2" t="s">
        <v>347</v>
      </c>
      <c r="B11" s="72" t="s">
        <v>256</v>
      </c>
      <c r="C11" s="3"/>
      <c r="D11" s="19"/>
      <c r="E11" s="6"/>
      <c r="F11" s="44"/>
      <c r="G11" s="4"/>
      <c r="H11" s="85">
        <v>44351</v>
      </c>
      <c r="I11" s="23">
        <v>130000</v>
      </c>
      <c r="J11" s="41">
        <f t="shared" si="0"/>
        <v>-130000</v>
      </c>
      <c r="K11" s="56" t="s">
        <v>348</v>
      </c>
    </row>
    <row r="12" spans="1:14" x14ac:dyDescent="0.25">
      <c r="A12" s="2" t="s">
        <v>347</v>
      </c>
      <c r="B12" s="72" t="s">
        <v>346</v>
      </c>
      <c r="C12" s="3">
        <v>44412</v>
      </c>
      <c r="D12" s="19"/>
      <c r="E12" s="6">
        <v>750000</v>
      </c>
      <c r="F12" s="44"/>
      <c r="G12" s="4"/>
      <c r="H12" s="85"/>
      <c r="I12" s="4"/>
      <c r="J12" s="41">
        <f t="shared" si="0"/>
        <v>750000</v>
      </c>
      <c r="K12" s="56" t="s">
        <v>349</v>
      </c>
    </row>
    <row r="13" spans="1:14" x14ac:dyDescent="0.25">
      <c r="A13" s="2" t="s">
        <v>347</v>
      </c>
      <c r="B13" s="72" t="s">
        <v>346</v>
      </c>
      <c r="C13" s="3"/>
      <c r="D13" s="19"/>
      <c r="E13" s="6"/>
      <c r="F13" s="44"/>
      <c r="G13" s="4"/>
      <c r="H13" s="3">
        <v>44412</v>
      </c>
      <c r="I13" s="4">
        <v>350000</v>
      </c>
      <c r="J13" s="41">
        <f t="shared" si="0"/>
        <v>-350000</v>
      </c>
      <c r="K13" s="56" t="s">
        <v>349</v>
      </c>
    </row>
    <row r="14" spans="1:14" x14ac:dyDescent="0.25">
      <c r="A14" s="2" t="s">
        <v>347</v>
      </c>
      <c r="B14" s="72" t="s">
        <v>346</v>
      </c>
      <c r="C14" s="3"/>
      <c r="D14" s="19"/>
      <c r="E14" s="6"/>
      <c r="F14" s="44"/>
      <c r="G14" s="4"/>
      <c r="H14" s="3">
        <v>44534</v>
      </c>
      <c r="I14" s="4">
        <v>150000</v>
      </c>
      <c r="J14" s="41">
        <f t="shared" si="0"/>
        <v>-150000</v>
      </c>
      <c r="K14" s="56" t="s">
        <v>349</v>
      </c>
    </row>
    <row r="15" spans="1:14" x14ac:dyDescent="0.25">
      <c r="A15" s="2" t="s">
        <v>347</v>
      </c>
      <c r="B15" s="72" t="s">
        <v>346</v>
      </c>
      <c r="C15" s="3"/>
      <c r="D15" s="19"/>
      <c r="E15" s="6"/>
      <c r="F15" s="44"/>
      <c r="G15" s="4"/>
      <c r="H15" s="3">
        <v>44505</v>
      </c>
      <c r="I15" s="4">
        <v>70000</v>
      </c>
      <c r="J15" s="41">
        <f t="shared" si="0"/>
        <v>-70000</v>
      </c>
      <c r="K15" s="56" t="s">
        <v>349</v>
      </c>
      <c r="N15" s="18"/>
    </row>
    <row r="16" spans="1:14" x14ac:dyDescent="0.25">
      <c r="A16" s="2" t="s">
        <v>347</v>
      </c>
      <c r="B16" s="72" t="s">
        <v>346</v>
      </c>
      <c r="C16" s="3"/>
      <c r="D16" s="19"/>
      <c r="E16" s="6"/>
      <c r="F16" s="44"/>
      <c r="G16" s="4"/>
      <c r="H16" s="3" t="s">
        <v>399</v>
      </c>
      <c r="I16" s="4">
        <v>90000</v>
      </c>
      <c r="J16" s="41">
        <f t="shared" si="0"/>
        <v>-90000</v>
      </c>
      <c r="K16" s="56" t="s">
        <v>349</v>
      </c>
    </row>
    <row r="17" spans="1:11" x14ac:dyDescent="0.25">
      <c r="A17" s="2" t="s">
        <v>347</v>
      </c>
      <c r="B17" s="72" t="s">
        <v>346</v>
      </c>
      <c r="C17" s="3"/>
      <c r="D17" s="19"/>
      <c r="E17" s="6"/>
      <c r="F17" s="44"/>
      <c r="G17" s="4"/>
      <c r="H17" s="3" t="s">
        <v>421</v>
      </c>
      <c r="I17" s="4">
        <v>50000</v>
      </c>
      <c r="J17" s="41">
        <f t="shared" si="0"/>
        <v>-50000</v>
      </c>
      <c r="K17" s="56" t="s">
        <v>349</v>
      </c>
    </row>
    <row r="18" spans="1:11" x14ac:dyDescent="0.25">
      <c r="A18" s="2"/>
      <c r="B18" s="72" t="s">
        <v>346</v>
      </c>
      <c r="C18" s="3" t="s">
        <v>426</v>
      </c>
      <c r="D18" s="19"/>
      <c r="E18" s="6"/>
      <c r="F18" s="44"/>
      <c r="G18" s="4"/>
      <c r="H18" s="3" t="s">
        <v>426</v>
      </c>
      <c r="I18" s="4">
        <v>50000</v>
      </c>
      <c r="J18" s="41">
        <f t="shared" si="0"/>
        <v>-50000</v>
      </c>
      <c r="K18" s="56" t="s">
        <v>349</v>
      </c>
    </row>
    <row r="19" spans="1:11" x14ac:dyDescent="0.25">
      <c r="A19" s="2"/>
      <c r="B19" s="72" t="s">
        <v>346</v>
      </c>
      <c r="C19" s="3"/>
      <c r="D19" s="19"/>
      <c r="E19" s="6"/>
      <c r="F19" s="44"/>
      <c r="G19" s="4"/>
      <c r="H19" s="3">
        <v>44477</v>
      </c>
      <c r="I19" s="4">
        <v>30000</v>
      </c>
      <c r="J19" s="41">
        <f t="shared" si="0"/>
        <v>-30000</v>
      </c>
      <c r="K19" s="56" t="s">
        <v>349</v>
      </c>
    </row>
    <row r="20" spans="1:11" x14ac:dyDescent="0.25">
      <c r="A20" s="2"/>
      <c r="B20" s="72" t="s">
        <v>346</v>
      </c>
      <c r="C20" s="3"/>
      <c r="D20" s="19"/>
      <c r="E20" s="6"/>
      <c r="F20" s="44"/>
      <c r="G20" s="4"/>
      <c r="H20" s="3" t="s">
        <v>461</v>
      </c>
      <c r="I20" s="4">
        <v>20000</v>
      </c>
      <c r="J20" s="41">
        <f t="shared" si="0"/>
        <v>-20000</v>
      </c>
      <c r="K20" s="56" t="s">
        <v>349</v>
      </c>
    </row>
    <row r="21" spans="1:11" x14ac:dyDescent="0.25">
      <c r="A21" s="2"/>
      <c r="B21" s="72"/>
      <c r="C21" s="3"/>
      <c r="D21" s="19"/>
      <c r="E21" s="6"/>
      <c r="F21" s="44"/>
      <c r="G21" s="4"/>
      <c r="H21" s="3" t="s">
        <v>482</v>
      </c>
      <c r="I21" s="4">
        <v>19000</v>
      </c>
      <c r="J21" s="41">
        <f t="shared" ref="J21:J29" si="1">E21-I21-G21</f>
        <v>-19000</v>
      </c>
      <c r="K21" s="56" t="s">
        <v>349</v>
      </c>
    </row>
    <row r="22" spans="1:11" x14ac:dyDescent="0.25">
      <c r="A22" s="2"/>
      <c r="B22" s="72"/>
      <c r="C22" s="3"/>
      <c r="D22" s="19"/>
      <c r="E22" s="6"/>
      <c r="F22" s="44"/>
      <c r="G22" s="4"/>
      <c r="H22" s="3" t="s">
        <v>481</v>
      </c>
      <c r="I22" s="4">
        <v>7000</v>
      </c>
      <c r="J22" s="41">
        <f t="shared" si="1"/>
        <v>-7000</v>
      </c>
      <c r="K22" s="56" t="s">
        <v>483</v>
      </c>
    </row>
    <row r="23" spans="1:11" x14ac:dyDescent="0.25">
      <c r="A23" s="2"/>
      <c r="B23" s="72"/>
      <c r="C23" s="3"/>
      <c r="D23" s="19"/>
      <c r="E23" s="6"/>
      <c r="F23" s="44"/>
      <c r="G23" s="4"/>
      <c r="H23" s="3" t="s">
        <v>484</v>
      </c>
      <c r="I23" s="4">
        <v>20000</v>
      </c>
      <c r="J23" s="41">
        <f t="shared" si="1"/>
        <v>-20000</v>
      </c>
      <c r="K23" s="56" t="s">
        <v>483</v>
      </c>
    </row>
    <row r="24" spans="1:11" x14ac:dyDescent="0.25">
      <c r="A24" s="2"/>
      <c r="B24" s="72"/>
      <c r="C24" s="3"/>
      <c r="D24" s="19"/>
      <c r="E24" s="6"/>
      <c r="F24" s="44"/>
      <c r="G24" s="4"/>
      <c r="H24" s="3"/>
      <c r="I24" s="4">
        <v>0</v>
      </c>
      <c r="J24" s="41">
        <f t="shared" si="1"/>
        <v>0</v>
      </c>
      <c r="K24" s="56"/>
    </row>
    <row r="25" spans="1:11" x14ac:dyDescent="0.25">
      <c r="A25" s="2"/>
      <c r="B25" s="72"/>
      <c r="C25" s="3"/>
      <c r="D25" s="19"/>
      <c r="E25" s="6"/>
      <c r="F25" s="44"/>
      <c r="G25" s="4"/>
      <c r="H25" s="3"/>
      <c r="I25" s="4">
        <v>0</v>
      </c>
      <c r="J25" s="41">
        <f t="shared" si="1"/>
        <v>0</v>
      </c>
      <c r="K25" s="56"/>
    </row>
    <row r="26" spans="1:11" x14ac:dyDescent="0.25">
      <c r="A26" s="2"/>
      <c r="B26" s="72"/>
      <c r="C26" s="3"/>
      <c r="D26" s="19"/>
      <c r="E26" s="6"/>
      <c r="F26" s="44"/>
      <c r="G26" s="4"/>
      <c r="H26" s="3"/>
      <c r="I26" s="4">
        <v>0</v>
      </c>
      <c r="J26" s="41">
        <f t="shared" si="1"/>
        <v>0</v>
      </c>
      <c r="K26" s="56"/>
    </row>
    <row r="27" spans="1:11" x14ac:dyDescent="0.25">
      <c r="A27" s="2"/>
      <c r="B27" s="72"/>
      <c r="C27" s="3"/>
      <c r="D27" s="19"/>
      <c r="E27" s="6"/>
      <c r="F27" s="44"/>
      <c r="G27" s="4"/>
      <c r="H27" s="3"/>
      <c r="I27" s="4">
        <v>0</v>
      </c>
      <c r="J27" s="41">
        <f t="shared" si="1"/>
        <v>0</v>
      </c>
      <c r="K27" s="56"/>
    </row>
    <row r="28" spans="1:11" x14ac:dyDescent="0.25">
      <c r="A28" s="2"/>
      <c r="B28" s="72"/>
      <c r="C28" s="3"/>
      <c r="D28" s="19"/>
      <c r="E28" s="6"/>
      <c r="F28" s="44"/>
      <c r="G28" s="4"/>
      <c r="H28" s="3"/>
      <c r="I28" s="4">
        <v>0</v>
      </c>
      <c r="J28" s="41">
        <f t="shared" si="1"/>
        <v>0</v>
      </c>
      <c r="K28" s="56"/>
    </row>
    <row r="29" spans="1:11" x14ac:dyDescent="0.25">
      <c r="A29" s="2"/>
      <c r="B29" s="72"/>
      <c r="C29" s="3"/>
      <c r="D29" s="19"/>
      <c r="E29" s="6"/>
      <c r="F29" s="44"/>
      <c r="G29" s="4"/>
      <c r="H29" s="3"/>
      <c r="I29" s="4">
        <v>0</v>
      </c>
      <c r="J29" s="41">
        <f t="shared" si="1"/>
        <v>0</v>
      </c>
      <c r="K29" s="56"/>
    </row>
    <row r="30" spans="1:11" x14ac:dyDescent="0.25">
      <c r="A30" s="2"/>
      <c r="B30" s="2"/>
      <c r="C30" s="8"/>
      <c r="D30" s="2"/>
      <c r="E30" s="9"/>
      <c r="F30" s="9"/>
      <c r="G30" s="4"/>
      <c r="H30" s="3"/>
      <c r="I30" s="4">
        <v>0</v>
      </c>
      <c r="J30" s="41">
        <f t="shared" si="0"/>
        <v>0</v>
      </c>
      <c r="K30" s="56"/>
    </row>
    <row r="31" spans="1:11" ht="16.5" thickBot="1" x14ac:dyDescent="0.3">
      <c r="E31" s="10">
        <f>+SUM(E3:E30)</f>
        <v>1390000</v>
      </c>
      <c r="F31" s="40"/>
      <c r="G31" s="39"/>
      <c r="H31" s="47"/>
      <c r="I31" s="121">
        <f>SUM(I3:I30)</f>
        <v>1417000</v>
      </c>
      <c r="J31" s="10">
        <f>SUM(J3:J30)</f>
        <v>-27000</v>
      </c>
      <c r="K31" s="48"/>
    </row>
    <row r="32" spans="1:11" ht="16.5" thickTop="1" x14ac:dyDescent="0.25">
      <c r="A32" s="11"/>
      <c r="B32" s="11"/>
      <c r="C32" s="11"/>
      <c r="G32" s="1" t="s">
        <v>215</v>
      </c>
    </row>
    <row r="33" spans="1:5" x14ac:dyDescent="0.25">
      <c r="A33" s="11"/>
      <c r="B33" s="11"/>
      <c r="C33" s="11"/>
      <c r="D33" s="25"/>
    </row>
    <row r="34" spans="1:5" x14ac:dyDescent="0.25">
      <c r="A34" s="11"/>
      <c r="B34" s="11"/>
      <c r="C34" s="11"/>
    </row>
    <row r="35" spans="1:5" x14ac:dyDescent="0.25">
      <c r="A35" s="11"/>
      <c r="B35" s="11"/>
      <c r="C35" s="11"/>
    </row>
    <row r="36" spans="1:5" x14ac:dyDescent="0.25">
      <c r="A36" s="11"/>
      <c r="B36" s="11"/>
      <c r="C36" s="12"/>
    </row>
    <row r="37" spans="1:5" x14ac:dyDescent="0.25">
      <c r="A37" s="11"/>
      <c r="B37" s="11"/>
      <c r="C37" s="12"/>
    </row>
    <row r="38" spans="1:5" x14ac:dyDescent="0.25">
      <c r="A38" s="11"/>
      <c r="B38" s="11"/>
      <c r="C38" s="12"/>
    </row>
    <row r="39" spans="1:5" x14ac:dyDescent="0.25">
      <c r="A39" s="11"/>
      <c r="B39" s="11"/>
      <c r="C39" s="13"/>
    </row>
    <row r="40" spans="1:5" ht="16.5" thickBot="1" x14ac:dyDescent="0.3">
      <c r="A40" s="11"/>
      <c r="B40" s="11"/>
      <c r="C40" s="14"/>
      <c r="E40" s="17">
        <f>6000+10000+36000+26845+600+2000+6800+3500</f>
        <v>91745</v>
      </c>
    </row>
    <row r="41" spans="1:5" ht="16.5" thickTop="1" x14ac:dyDescent="0.25"/>
  </sheetData>
  <mergeCells count="1">
    <mergeCell ref="A1:E1"/>
  </mergeCells>
  <conditionalFormatting sqref="D2">
    <cfRule type="duplicateValues" dxfId="17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K26"/>
  <sheetViews>
    <sheetView workbookViewId="0">
      <selection activeCell="K7" sqref="K7"/>
    </sheetView>
  </sheetViews>
  <sheetFormatPr defaultRowHeight="15.75" x14ac:dyDescent="0.25"/>
  <cols>
    <col min="1" max="1" width="21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2.7109375" style="1" bestFit="1" customWidth="1"/>
    <col min="8" max="8" width="12.42578125" style="1" bestFit="1" customWidth="1"/>
    <col min="9" max="9" width="11.5703125" style="1" bestFit="1" customWidth="1"/>
    <col min="10" max="10" width="12.710937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5" t="s">
        <v>54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2" t="s">
        <v>54</v>
      </c>
      <c r="B3" s="2" t="s">
        <v>55</v>
      </c>
      <c r="C3" s="3">
        <v>44090</v>
      </c>
      <c r="D3" s="3"/>
      <c r="E3" s="4">
        <v>144000</v>
      </c>
      <c r="F3" s="43">
        <v>44091</v>
      </c>
      <c r="G3" s="4">
        <v>50000</v>
      </c>
      <c r="H3" s="3"/>
      <c r="I3" s="4">
        <v>0</v>
      </c>
      <c r="J3" s="41">
        <f>E3-I3-G3</f>
        <v>94000</v>
      </c>
      <c r="K3" s="42" t="s">
        <v>186</v>
      </c>
    </row>
    <row r="4" spans="1:11" x14ac:dyDescent="0.25">
      <c r="A4" s="2" t="s">
        <v>54</v>
      </c>
      <c r="B4" s="2"/>
      <c r="C4" s="3"/>
      <c r="D4" s="3"/>
      <c r="E4" s="6">
        <f>5*720</f>
        <v>3600</v>
      </c>
      <c r="F4" s="44">
        <v>44102</v>
      </c>
      <c r="G4" s="4">
        <v>30000</v>
      </c>
      <c r="H4" s="2"/>
      <c r="I4" s="4">
        <v>0</v>
      </c>
      <c r="J4" s="41">
        <f>J3-G4+E4-I4</f>
        <v>67600</v>
      </c>
      <c r="K4" s="42" t="s">
        <v>187</v>
      </c>
    </row>
    <row r="5" spans="1:11" x14ac:dyDescent="0.25">
      <c r="A5" s="2" t="s">
        <v>54</v>
      </c>
      <c r="B5" s="2"/>
      <c r="C5" s="3"/>
      <c r="D5" s="3"/>
      <c r="E5" s="6"/>
      <c r="F5" s="44">
        <v>44137</v>
      </c>
      <c r="G5" s="4">
        <v>25000</v>
      </c>
      <c r="H5" s="2"/>
      <c r="I5" s="4">
        <v>0</v>
      </c>
      <c r="J5" s="41">
        <f>J4-G5+E5-I5</f>
        <v>42600</v>
      </c>
      <c r="K5" s="42" t="s">
        <v>186</v>
      </c>
    </row>
    <row r="6" spans="1:11" x14ac:dyDescent="0.25">
      <c r="A6" s="2"/>
      <c r="B6" s="2"/>
      <c r="C6" s="8"/>
      <c r="D6" s="2"/>
      <c r="E6" s="9"/>
      <c r="F6" s="9"/>
      <c r="G6" s="4">
        <v>0</v>
      </c>
      <c r="H6" s="3">
        <v>44146</v>
      </c>
      <c r="I6" s="4">
        <v>20000</v>
      </c>
      <c r="J6" s="41">
        <f>J5-G6+E6-I6</f>
        <v>22600</v>
      </c>
      <c r="K6" s="42" t="s">
        <v>186</v>
      </c>
    </row>
    <row r="7" spans="1:11" x14ac:dyDescent="0.25">
      <c r="A7" s="2"/>
      <c r="B7" s="2"/>
      <c r="C7" s="8"/>
      <c r="D7" s="2"/>
      <c r="E7" s="9"/>
      <c r="F7" s="9"/>
      <c r="G7" s="4"/>
      <c r="H7" s="3">
        <v>44180</v>
      </c>
      <c r="I7" s="4">
        <v>22600</v>
      </c>
      <c r="J7" s="41">
        <f>J6-G7+E7-I7</f>
        <v>0</v>
      </c>
      <c r="K7" s="19"/>
    </row>
    <row r="8" spans="1:11" x14ac:dyDescent="0.25">
      <c r="A8" s="45"/>
      <c r="B8" s="45"/>
      <c r="C8" s="46"/>
      <c r="D8" s="45"/>
      <c r="E8" s="40"/>
      <c r="F8" s="40"/>
      <c r="G8" s="39"/>
      <c r="H8" s="47"/>
      <c r="I8" s="39"/>
      <c r="J8" s="21">
        <f>J7</f>
        <v>0</v>
      </c>
      <c r="K8" s="48"/>
    </row>
    <row r="9" spans="1:11" x14ac:dyDescent="0.25">
      <c r="A9" s="45"/>
      <c r="B9" s="45"/>
      <c r="C9" s="46"/>
      <c r="D9" s="45"/>
      <c r="E9" s="40"/>
      <c r="F9" s="40"/>
      <c r="G9" s="39"/>
      <c r="H9" s="47"/>
      <c r="I9" s="39"/>
      <c r="J9" s="21"/>
      <c r="K9" s="48"/>
    </row>
    <row r="10" spans="1:11" x14ac:dyDescent="0.25">
      <c r="A10" s="45"/>
      <c r="B10" s="45"/>
      <c r="C10" s="46"/>
      <c r="D10" s="45"/>
      <c r="E10" s="40"/>
      <c r="F10" s="40"/>
      <c r="G10" s="39"/>
      <c r="H10" s="47"/>
      <c r="I10" s="39"/>
      <c r="J10" s="21"/>
      <c r="K10" s="48"/>
    </row>
    <row r="11" spans="1:11" x14ac:dyDescent="0.25">
      <c r="A11" s="45"/>
      <c r="B11" s="45"/>
      <c r="C11" s="46"/>
      <c r="D11" s="45"/>
      <c r="E11" s="40"/>
      <c r="F11" s="40"/>
      <c r="G11" s="39"/>
      <c r="H11" s="47"/>
      <c r="I11" s="39"/>
      <c r="J11" s="21"/>
      <c r="K11" s="48"/>
    </row>
    <row r="12" spans="1:11" x14ac:dyDescent="0.25">
      <c r="A12" s="45"/>
      <c r="B12" s="45"/>
      <c r="C12" s="46"/>
      <c r="D12" s="45"/>
      <c r="E12" s="40"/>
      <c r="F12" s="40"/>
      <c r="G12" s="39"/>
      <c r="H12" s="47"/>
      <c r="I12" s="39"/>
      <c r="J12" s="21"/>
      <c r="K12" s="48"/>
    </row>
    <row r="13" spans="1:11" ht="16.5" thickBot="1" x14ac:dyDescent="0.3">
      <c r="E13" s="10">
        <f>+SUM(E3:E6)</f>
        <v>147600</v>
      </c>
      <c r="F13" s="21"/>
      <c r="G13" s="22">
        <f>+SUM(G3:G12)</f>
        <v>105000</v>
      </c>
      <c r="I13" s="22">
        <f>+SUM(I3:I7)</f>
        <v>42600</v>
      </c>
      <c r="J13" s="22">
        <f>E13-G13-I13</f>
        <v>0</v>
      </c>
    </row>
    <row r="14" spans="1:11" ht="16.5" thickTop="1" x14ac:dyDescent="0.25"/>
    <row r="15" spans="1:11" x14ac:dyDescent="0.25">
      <c r="A15" s="11"/>
      <c r="B15" s="11"/>
      <c r="C15" s="11"/>
    </row>
    <row r="16" spans="1:11" x14ac:dyDescent="0.25">
      <c r="A16" s="11"/>
      <c r="B16" s="11"/>
      <c r="C16" s="11"/>
    </row>
    <row r="17" spans="1:3" x14ac:dyDescent="0.25">
      <c r="A17" s="11"/>
      <c r="B17" s="11"/>
      <c r="C17" s="11"/>
    </row>
    <row r="18" spans="1:3" x14ac:dyDescent="0.25">
      <c r="A18" s="11"/>
      <c r="B18" s="11"/>
      <c r="C18" s="11"/>
    </row>
    <row r="19" spans="1:3" x14ac:dyDescent="0.25">
      <c r="A19" s="11"/>
      <c r="B19" s="11"/>
      <c r="C19" s="11"/>
    </row>
    <row r="20" spans="1:3" x14ac:dyDescent="0.25">
      <c r="A20" s="11"/>
      <c r="B20" s="11"/>
      <c r="C20" s="11"/>
    </row>
    <row r="21" spans="1:3" x14ac:dyDescent="0.25">
      <c r="A21" s="11"/>
      <c r="B21" s="11"/>
      <c r="C21" s="12"/>
    </row>
    <row r="22" spans="1:3" x14ac:dyDescent="0.25">
      <c r="A22" s="11"/>
      <c r="B22" s="11"/>
      <c r="C22" s="12"/>
    </row>
    <row r="23" spans="1:3" x14ac:dyDescent="0.25">
      <c r="A23" s="11"/>
      <c r="B23" s="11"/>
      <c r="C23" s="12"/>
    </row>
    <row r="24" spans="1:3" x14ac:dyDescent="0.25">
      <c r="A24" s="11"/>
      <c r="B24" s="11"/>
      <c r="C24" s="13"/>
    </row>
    <row r="25" spans="1:3" ht="16.5" thickBot="1" x14ac:dyDescent="0.3">
      <c r="A25" s="11"/>
      <c r="B25" s="11"/>
      <c r="C25" s="14"/>
    </row>
    <row r="26" spans="1:3" ht="16.5" thickTop="1" x14ac:dyDescent="0.25"/>
  </sheetData>
  <mergeCells count="1">
    <mergeCell ref="A1:K1"/>
  </mergeCells>
  <conditionalFormatting sqref="D2">
    <cfRule type="duplicateValues" dxfId="42" priority="1" stopIfTrue="1"/>
  </conditionalFormatting>
  <pageMargins left="0.7" right="0.7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O43"/>
  <sheetViews>
    <sheetView tabSelected="1" zoomScale="91" zoomScaleNormal="91" workbookViewId="0">
      <pane ySplit="2" topLeftCell="A18" activePane="bottomLeft" state="frozen"/>
      <selection pane="bottomLeft" activeCell="F28" sqref="F28"/>
    </sheetView>
  </sheetViews>
  <sheetFormatPr defaultRowHeight="15.75" x14ac:dyDescent="0.25"/>
  <cols>
    <col min="1" max="1" width="18.28515625" style="11" customWidth="1"/>
    <col min="2" max="2" width="39.28515625" style="1" customWidth="1"/>
    <col min="3" max="3" width="12.7109375" style="1" bestFit="1" customWidth="1"/>
    <col min="4" max="4" width="8.5703125" style="1" bestFit="1" customWidth="1"/>
    <col min="5" max="5" width="13.42578125" style="17" bestFit="1" customWidth="1"/>
    <col min="6" max="6" width="13.42578125" style="17" customWidth="1"/>
    <col min="7" max="7" width="12.7109375" style="1" bestFit="1" customWidth="1"/>
    <col min="8" max="8" width="12.42578125" style="1" bestFit="1" customWidth="1"/>
    <col min="9" max="10" width="12.7109375" style="1" bestFit="1" customWidth="1"/>
    <col min="11" max="11" width="22.7109375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5" x14ac:dyDescent="0.25">
      <c r="A1" s="214" t="s">
        <v>257</v>
      </c>
      <c r="B1" s="214"/>
      <c r="C1" s="214"/>
      <c r="D1" s="214"/>
      <c r="E1" s="214"/>
      <c r="F1" s="1"/>
    </row>
    <row r="2" spans="1:15" ht="31.5" x14ac:dyDescent="0.25">
      <c r="A2" s="231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120" t="s">
        <v>181</v>
      </c>
      <c r="H2" s="120" t="s">
        <v>183</v>
      </c>
      <c r="I2" s="120" t="s">
        <v>71</v>
      </c>
      <c r="J2" s="120" t="s">
        <v>72</v>
      </c>
      <c r="K2" s="120" t="s">
        <v>174</v>
      </c>
    </row>
    <row r="3" spans="1:15" s="104" customFormat="1" x14ac:dyDescent="0.25">
      <c r="A3" s="105" t="s">
        <v>257</v>
      </c>
      <c r="B3" s="105" t="s">
        <v>289</v>
      </c>
      <c r="C3" s="106" t="s">
        <v>279</v>
      </c>
      <c r="D3" s="105"/>
      <c r="E3" s="107">
        <v>5000</v>
      </c>
      <c r="F3" s="108"/>
      <c r="G3" s="107"/>
      <c r="H3" s="106">
        <v>44536</v>
      </c>
      <c r="I3" s="107" t="s">
        <v>516</v>
      </c>
      <c r="J3" s="107">
        <v>0</v>
      </c>
      <c r="K3" s="109" t="s">
        <v>290</v>
      </c>
      <c r="L3" s="11"/>
      <c r="M3" s="11"/>
      <c r="N3" s="11"/>
      <c r="O3" s="11"/>
    </row>
    <row r="4" spans="1:15" ht="31.5" x14ac:dyDescent="0.25">
      <c r="A4" s="105" t="s">
        <v>257</v>
      </c>
      <c r="B4" s="105" t="s">
        <v>264</v>
      </c>
      <c r="C4" s="106">
        <v>44229</v>
      </c>
      <c r="D4" s="11"/>
      <c r="E4" s="110">
        <v>19000</v>
      </c>
      <c r="F4" s="111"/>
      <c r="G4" s="107">
        <v>5000</v>
      </c>
      <c r="H4" s="111">
        <v>44199</v>
      </c>
      <c r="I4" s="96">
        <v>14000</v>
      </c>
      <c r="J4" s="107">
        <f t="shared" ref="J4:J15" si="0">E4-I4-G4</f>
        <v>0</v>
      </c>
      <c r="K4" s="112" t="s">
        <v>264</v>
      </c>
      <c r="L4" s="11"/>
      <c r="M4" s="11"/>
      <c r="N4" s="11"/>
      <c r="O4" s="11"/>
    </row>
    <row r="5" spans="1:15" ht="31.5" x14ac:dyDescent="0.25">
      <c r="A5" s="105" t="s">
        <v>257</v>
      </c>
      <c r="B5" s="106" t="s">
        <v>288</v>
      </c>
      <c r="C5" s="106" t="s">
        <v>255</v>
      </c>
      <c r="D5" s="105"/>
      <c r="E5" s="107">
        <v>56800</v>
      </c>
      <c r="F5" s="108"/>
      <c r="G5" s="107">
        <v>30000</v>
      </c>
      <c r="H5" s="106" t="s">
        <v>255</v>
      </c>
      <c r="I5" s="96">
        <v>26800</v>
      </c>
      <c r="J5" s="107">
        <f>E5-I5-G5</f>
        <v>0</v>
      </c>
      <c r="K5" s="113" t="s">
        <v>258</v>
      </c>
      <c r="L5" s="11"/>
      <c r="M5" s="11"/>
      <c r="N5" s="11"/>
      <c r="O5" s="11"/>
    </row>
    <row r="6" spans="1:15" s="104" customFormat="1" x14ac:dyDescent="0.25">
      <c r="A6" s="105" t="s">
        <v>257</v>
      </c>
      <c r="B6" s="105" t="s">
        <v>291</v>
      </c>
      <c r="C6" s="106">
        <v>44350</v>
      </c>
      <c r="D6" s="105"/>
      <c r="E6" s="110">
        <v>11000</v>
      </c>
      <c r="F6" s="111"/>
      <c r="G6" s="107"/>
      <c r="H6" s="106">
        <v>44536</v>
      </c>
      <c r="I6" s="107">
        <v>11000</v>
      </c>
      <c r="J6" s="107">
        <f t="shared" si="0"/>
        <v>0</v>
      </c>
      <c r="K6" s="109" t="s">
        <v>278</v>
      </c>
      <c r="L6" s="11"/>
      <c r="M6" s="11"/>
      <c r="N6" s="11"/>
      <c r="O6" s="11"/>
    </row>
    <row r="7" spans="1:15" s="104" customFormat="1" ht="31.5" x14ac:dyDescent="0.25">
      <c r="A7" s="105" t="s">
        <v>257</v>
      </c>
      <c r="B7" s="112" t="s">
        <v>292</v>
      </c>
      <c r="C7" s="106">
        <v>44350</v>
      </c>
      <c r="D7" s="105"/>
      <c r="E7" s="110">
        <v>9000</v>
      </c>
      <c r="F7" s="111"/>
      <c r="G7" s="107"/>
      <c r="H7" s="106">
        <v>44536</v>
      </c>
      <c r="I7" s="107">
        <v>9000</v>
      </c>
      <c r="J7" s="107">
        <f t="shared" si="0"/>
        <v>0</v>
      </c>
      <c r="K7" s="109" t="s">
        <v>293</v>
      </c>
      <c r="L7" s="11"/>
      <c r="M7" s="11"/>
      <c r="N7" s="11"/>
      <c r="O7" s="11"/>
    </row>
    <row r="8" spans="1:15" s="104" customFormat="1" ht="31.5" x14ac:dyDescent="0.25">
      <c r="A8" s="105" t="s">
        <v>257</v>
      </c>
      <c r="B8" s="105" t="s">
        <v>324</v>
      </c>
      <c r="C8" s="106" t="s">
        <v>325</v>
      </c>
      <c r="D8" s="105"/>
      <c r="E8" s="110">
        <v>7540</v>
      </c>
      <c r="F8" s="111"/>
      <c r="G8" s="107"/>
      <c r="H8" s="106">
        <v>44536</v>
      </c>
      <c r="I8" s="107">
        <v>7540</v>
      </c>
      <c r="J8" s="107">
        <f t="shared" si="0"/>
        <v>0</v>
      </c>
      <c r="K8" s="109" t="s">
        <v>326</v>
      </c>
      <c r="L8" s="11"/>
      <c r="M8" s="11"/>
      <c r="N8" s="11"/>
      <c r="O8" s="11"/>
    </row>
    <row r="9" spans="1:15" s="97" customFormat="1" ht="63" x14ac:dyDescent="0.25">
      <c r="A9" s="105" t="s">
        <v>257</v>
      </c>
      <c r="B9" s="209" t="s">
        <v>388</v>
      </c>
      <c r="C9" s="173">
        <v>44474</v>
      </c>
      <c r="D9" s="172">
        <v>8</v>
      </c>
      <c r="E9" s="174">
        <v>97000</v>
      </c>
      <c r="F9" s="210">
        <v>44352</v>
      </c>
      <c r="G9" s="175">
        <v>50000</v>
      </c>
      <c r="H9" s="173"/>
      <c r="I9" s="175"/>
      <c r="J9" s="175">
        <f t="shared" si="0"/>
        <v>47000</v>
      </c>
      <c r="K9" s="109" t="s">
        <v>359</v>
      </c>
      <c r="L9" s="11" t="s">
        <v>366</v>
      </c>
      <c r="M9" s="11"/>
      <c r="N9" s="11"/>
      <c r="O9" s="11"/>
    </row>
    <row r="10" spans="1:15" ht="63" x14ac:dyDescent="0.25">
      <c r="A10" s="105" t="s">
        <v>257</v>
      </c>
      <c r="B10" s="209" t="s">
        <v>387</v>
      </c>
      <c r="C10" s="173">
        <v>44474</v>
      </c>
      <c r="D10" s="172">
        <v>9</v>
      </c>
      <c r="E10" s="174">
        <v>75000</v>
      </c>
      <c r="F10" s="210">
        <v>44413</v>
      </c>
      <c r="G10" s="175">
        <v>50000</v>
      </c>
      <c r="H10" s="173"/>
      <c r="I10" s="175"/>
      <c r="J10" s="175">
        <f t="shared" si="0"/>
        <v>25000</v>
      </c>
      <c r="K10" s="109" t="s">
        <v>359</v>
      </c>
      <c r="L10" s="11"/>
      <c r="M10" s="11"/>
      <c r="N10" s="11"/>
      <c r="O10" s="11">
        <f>52400</f>
        <v>52400</v>
      </c>
    </row>
    <row r="11" spans="1:15" ht="21.75" customHeight="1" x14ac:dyDescent="0.25">
      <c r="A11" s="105" t="s">
        <v>257</v>
      </c>
      <c r="B11" s="172" t="s">
        <v>385</v>
      </c>
      <c r="C11" s="173">
        <v>44474</v>
      </c>
      <c r="D11" s="172">
        <v>10</v>
      </c>
      <c r="E11" s="174">
        <v>15000</v>
      </c>
      <c r="F11" s="210"/>
      <c r="G11" s="175"/>
      <c r="H11" s="173"/>
      <c r="I11" s="175"/>
      <c r="J11" s="175">
        <f t="shared" si="0"/>
        <v>15000</v>
      </c>
      <c r="K11" s="109" t="s">
        <v>386</v>
      </c>
      <c r="L11" s="11"/>
      <c r="M11" s="11"/>
      <c r="N11" s="11"/>
      <c r="O11" s="11">
        <f>32540</f>
        <v>32540</v>
      </c>
    </row>
    <row r="12" spans="1:15" ht="31.5" x14ac:dyDescent="0.25">
      <c r="A12" s="105" t="s">
        <v>257</v>
      </c>
      <c r="B12" s="172" t="s">
        <v>410</v>
      </c>
      <c r="C12" s="173"/>
      <c r="D12" s="172">
        <v>11</v>
      </c>
      <c r="E12" s="174">
        <v>46000</v>
      </c>
      <c r="F12" s="210">
        <v>44536</v>
      </c>
      <c r="G12" s="175">
        <v>19860</v>
      </c>
      <c r="H12" s="173"/>
      <c r="I12" s="175"/>
      <c r="J12" s="175">
        <f t="shared" si="0"/>
        <v>26140</v>
      </c>
      <c r="K12" s="109" t="s">
        <v>411</v>
      </c>
      <c r="L12" s="11"/>
      <c r="M12" s="11"/>
      <c r="N12" s="11"/>
      <c r="O12" s="11">
        <f>O10-O11</f>
        <v>19860</v>
      </c>
    </row>
    <row r="13" spans="1:15" ht="21.75" customHeight="1" x14ac:dyDescent="0.25">
      <c r="A13" s="105" t="s">
        <v>257</v>
      </c>
      <c r="B13" s="172" t="s">
        <v>417</v>
      </c>
      <c r="C13" s="173"/>
      <c r="D13" s="172">
        <v>12</v>
      </c>
      <c r="E13" s="174">
        <v>62600</v>
      </c>
      <c r="F13" s="210" t="s">
        <v>418</v>
      </c>
      <c r="G13" s="175">
        <v>30000</v>
      </c>
      <c r="H13" s="173"/>
      <c r="I13" s="175"/>
      <c r="J13" s="175">
        <f t="shared" si="0"/>
        <v>32600</v>
      </c>
      <c r="K13" s="109" t="s">
        <v>419</v>
      </c>
      <c r="L13" s="11"/>
      <c r="M13" s="11"/>
      <c r="N13" s="11"/>
      <c r="O13" s="11"/>
    </row>
    <row r="14" spans="1:15" ht="21.75" customHeight="1" x14ac:dyDescent="0.25">
      <c r="A14" s="105" t="s">
        <v>257</v>
      </c>
      <c r="B14" s="105"/>
      <c r="C14" s="106"/>
      <c r="D14" s="105"/>
      <c r="E14" s="110"/>
      <c r="F14" s="111" t="s">
        <v>426</v>
      </c>
      <c r="G14" s="107"/>
      <c r="H14" s="106"/>
      <c r="I14" s="96">
        <v>30000</v>
      </c>
      <c r="J14" s="107">
        <f t="shared" si="0"/>
        <v>-30000</v>
      </c>
      <c r="K14" s="109" t="s">
        <v>429</v>
      </c>
      <c r="L14" s="11"/>
      <c r="M14" s="11"/>
      <c r="N14" s="11"/>
      <c r="O14" s="11"/>
    </row>
    <row r="15" spans="1:15" ht="21.75" customHeight="1" x14ac:dyDescent="0.25">
      <c r="A15" s="105" t="s">
        <v>257</v>
      </c>
      <c r="B15" s="105"/>
      <c r="C15" s="106"/>
      <c r="D15" s="105"/>
      <c r="E15" s="110"/>
      <c r="F15" s="111"/>
      <c r="G15" s="107"/>
      <c r="H15" s="106" t="s">
        <v>461</v>
      </c>
      <c r="I15" s="96">
        <v>50000</v>
      </c>
      <c r="J15" s="107">
        <f t="shared" si="0"/>
        <v>-50000</v>
      </c>
      <c r="K15" s="109"/>
      <c r="L15" s="11"/>
      <c r="M15" s="11"/>
      <c r="N15" s="11"/>
      <c r="O15" s="11"/>
    </row>
    <row r="16" spans="1:15" ht="21.75" customHeight="1" x14ac:dyDescent="0.25">
      <c r="A16" s="105" t="s">
        <v>257</v>
      </c>
      <c r="B16" s="172" t="s">
        <v>215</v>
      </c>
      <c r="C16" s="173" t="s">
        <v>461</v>
      </c>
      <c r="D16" s="172"/>
      <c r="E16" s="211">
        <v>17950</v>
      </c>
      <c r="F16" s="211"/>
      <c r="G16" s="175"/>
      <c r="H16" s="173"/>
      <c r="I16" s="175"/>
      <c r="J16" s="175">
        <f t="shared" ref="J16:J32" si="1">E16-I16-G16</f>
        <v>17950</v>
      </c>
      <c r="K16" s="140" t="s">
        <v>615</v>
      </c>
      <c r="L16" s="11"/>
      <c r="M16" s="11"/>
      <c r="N16" s="11" t="s">
        <v>215</v>
      </c>
      <c r="O16" s="11"/>
    </row>
    <row r="17" spans="1:15" ht="21.75" customHeight="1" x14ac:dyDescent="0.25">
      <c r="A17" s="105" t="s">
        <v>257</v>
      </c>
      <c r="B17" s="105" t="s">
        <v>612</v>
      </c>
      <c r="C17" s="106"/>
      <c r="D17" s="105"/>
      <c r="E17" s="110"/>
      <c r="F17" s="111"/>
      <c r="G17" s="107"/>
      <c r="H17" s="106" t="s">
        <v>519</v>
      </c>
      <c r="I17" s="107">
        <v>30000</v>
      </c>
      <c r="J17" s="107">
        <f t="shared" si="1"/>
        <v>-30000</v>
      </c>
      <c r="K17" s="140" t="s">
        <v>616</v>
      </c>
      <c r="L17" s="11"/>
      <c r="M17" s="11"/>
      <c r="N17" s="11"/>
      <c r="O17" s="11"/>
    </row>
    <row r="18" spans="1:15" ht="21.75" customHeight="1" x14ac:dyDescent="0.25">
      <c r="A18" s="105" t="s">
        <v>257</v>
      </c>
      <c r="B18" s="105" t="s">
        <v>611</v>
      </c>
      <c r="C18" s="106">
        <v>44239</v>
      </c>
      <c r="D18" s="105"/>
      <c r="E18" s="110">
        <v>4500</v>
      </c>
      <c r="F18" s="111"/>
      <c r="G18" s="107"/>
      <c r="H18" s="106"/>
      <c r="I18" s="107"/>
      <c r="J18" s="107">
        <f t="shared" si="1"/>
        <v>4500</v>
      </c>
      <c r="K18" s="140" t="s">
        <v>615</v>
      </c>
      <c r="L18" s="11"/>
      <c r="M18" s="11"/>
      <c r="N18" s="11"/>
      <c r="O18" s="11"/>
    </row>
    <row r="19" spans="1:15" ht="21.75" customHeight="1" x14ac:dyDescent="0.25">
      <c r="A19" s="105" t="s">
        <v>257</v>
      </c>
      <c r="B19" s="105" t="s">
        <v>614</v>
      </c>
      <c r="C19" s="106">
        <v>44451</v>
      </c>
      <c r="D19" s="105"/>
      <c r="E19" s="110">
        <v>17000</v>
      </c>
      <c r="F19" s="111"/>
      <c r="G19" s="107"/>
      <c r="H19" s="106" t="s">
        <v>623</v>
      </c>
      <c r="I19" s="107">
        <v>17000</v>
      </c>
      <c r="J19" s="107">
        <f t="shared" si="1"/>
        <v>0</v>
      </c>
      <c r="K19" s="109" t="s">
        <v>627</v>
      </c>
      <c r="L19" s="11"/>
      <c r="M19" s="11"/>
      <c r="N19" s="11"/>
      <c r="O19" s="11"/>
    </row>
    <row r="20" spans="1:15" ht="21.75" customHeight="1" x14ac:dyDescent="0.25">
      <c r="A20" s="105" t="s">
        <v>257</v>
      </c>
      <c r="B20" s="105" t="s">
        <v>600</v>
      </c>
      <c r="C20" s="106" t="s">
        <v>512</v>
      </c>
      <c r="D20" s="105"/>
      <c r="E20" s="110">
        <v>7500</v>
      </c>
      <c r="F20" s="111"/>
      <c r="G20" s="107">
        <v>4000</v>
      </c>
      <c r="H20" s="106"/>
      <c r="I20" s="107"/>
      <c r="J20" s="107">
        <f t="shared" si="1"/>
        <v>3500</v>
      </c>
      <c r="K20" s="140" t="s">
        <v>615</v>
      </c>
      <c r="L20" s="11"/>
      <c r="M20" s="11"/>
      <c r="N20" s="11"/>
      <c r="O20" s="11"/>
    </row>
    <row r="21" spans="1:15" ht="21.75" customHeight="1" x14ac:dyDescent="0.25">
      <c r="A21" s="105" t="s">
        <v>257</v>
      </c>
      <c r="B21" s="105" t="s">
        <v>617</v>
      </c>
      <c r="C21" s="106" t="s">
        <v>512</v>
      </c>
      <c r="D21" s="105"/>
      <c r="E21" s="110">
        <v>9500</v>
      </c>
      <c r="F21" s="111"/>
      <c r="G21" s="107"/>
      <c r="H21" s="106"/>
      <c r="I21" s="107"/>
      <c r="J21" s="107">
        <f t="shared" si="1"/>
        <v>9500</v>
      </c>
      <c r="K21" s="109"/>
      <c r="L21" s="11"/>
      <c r="M21" s="11"/>
      <c r="N21" s="11"/>
      <c r="O21" s="11"/>
    </row>
    <row r="22" spans="1:15" ht="21.75" customHeight="1" x14ac:dyDescent="0.25">
      <c r="A22" s="105" t="s">
        <v>257</v>
      </c>
      <c r="B22" s="105" t="s">
        <v>600</v>
      </c>
      <c r="C22" s="106" t="s">
        <v>618</v>
      </c>
      <c r="D22" s="105"/>
      <c r="E22" s="110">
        <v>6500</v>
      </c>
      <c r="F22" s="111"/>
      <c r="G22" s="107"/>
      <c r="H22" s="106" t="s">
        <v>623</v>
      </c>
      <c r="I22" s="107">
        <v>6500</v>
      </c>
      <c r="J22" s="107">
        <f t="shared" si="1"/>
        <v>0</v>
      </c>
      <c r="K22" s="109" t="s">
        <v>627</v>
      </c>
      <c r="L22" s="11"/>
      <c r="M22" s="11"/>
      <c r="N22" s="11"/>
      <c r="O22" s="11"/>
    </row>
    <row r="23" spans="1:15" ht="21.75" customHeight="1" x14ac:dyDescent="0.25">
      <c r="A23" s="105" t="s">
        <v>257</v>
      </c>
      <c r="B23" s="105" t="s">
        <v>619</v>
      </c>
      <c r="C23" s="106" t="s">
        <v>618</v>
      </c>
      <c r="D23" s="105"/>
      <c r="E23" s="110">
        <v>5000</v>
      </c>
      <c r="F23" s="111"/>
      <c r="G23" s="107"/>
      <c r="H23" s="106"/>
      <c r="I23" s="107"/>
      <c r="J23" s="107">
        <f t="shared" si="1"/>
        <v>5000</v>
      </c>
      <c r="K23" s="109"/>
      <c r="L23" s="11"/>
      <c r="M23" s="11"/>
      <c r="N23" s="11"/>
      <c r="O23" s="11"/>
    </row>
    <row r="24" spans="1:15" ht="21.75" customHeight="1" x14ac:dyDescent="0.25">
      <c r="A24" s="105" t="s">
        <v>257</v>
      </c>
      <c r="B24" s="105" t="s">
        <v>620</v>
      </c>
      <c r="C24" s="106">
        <v>44596</v>
      </c>
      <c r="D24" s="105"/>
      <c r="E24" s="115">
        <v>15000</v>
      </c>
      <c r="F24" s="115"/>
      <c r="G24" s="107">
        <v>10000</v>
      </c>
      <c r="H24" s="106" t="s">
        <v>623</v>
      </c>
      <c r="I24" s="107">
        <v>5000</v>
      </c>
      <c r="J24" s="107">
        <f t="shared" si="1"/>
        <v>0</v>
      </c>
      <c r="K24" s="109" t="s">
        <v>627</v>
      </c>
      <c r="L24" s="11"/>
      <c r="M24" s="11"/>
      <c r="N24" s="11"/>
      <c r="O24" s="11"/>
    </row>
    <row r="25" spans="1:15" ht="21.75" customHeight="1" x14ac:dyDescent="0.25">
      <c r="A25" s="105" t="s">
        <v>257</v>
      </c>
      <c r="B25" s="105" t="s">
        <v>633</v>
      </c>
      <c r="C25" s="106" t="s">
        <v>634</v>
      </c>
      <c r="D25" s="105"/>
      <c r="E25" s="115">
        <v>11100</v>
      </c>
      <c r="F25" s="115"/>
      <c r="G25" s="107">
        <v>10000</v>
      </c>
      <c r="H25" s="106"/>
      <c r="I25" s="107"/>
      <c r="J25" s="107">
        <f t="shared" si="1"/>
        <v>1100</v>
      </c>
      <c r="K25" s="109"/>
      <c r="L25" s="11"/>
      <c r="M25" s="11"/>
      <c r="N25" s="11"/>
      <c r="O25" s="11"/>
    </row>
    <row r="26" spans="1:15" ht="21.75" customHeight="1" x14ac:dyDescent="0.25">
      <c r="A26" s="105" t="s">
        <v>257</v>
      </c>
      <c r="B26" s="105" t="s">
        <v>635</v>
      </c>
      <c r="C26" s="106" t="s">
        <v>601</v>
      </c>
      <c r="D26" s="105"/>
      <c r="E26" s="115">
        <v>210760</v>
      </c>
      <c r="F26" s="115"/>
      <c r="G26" s="107">
        <v>139000</v>
      </c>
      <c r="H26" s="106"/>
      <c r="I26" s="107"/>
      <c r="J26" s="107">
        <f t="shared" si="1"/>
        <v>71760</v>
      </c>
      <c r="K26" s="109"/>
      <c r="L26" s="11"/>
      <c r="M26" s="11"/>
      <c r="N26" s="11"/>
      <c r="O26" s="11"/>
    </row>
    <row r="27" spans="1:15" ht="21.75" customHeight="1" x14ac:dyDescent="0.25">
      <c r="A27" s="105" t="s">
        <v>257</v>
      </c>
      <c r="B27" s="105"/>
      <c r="C27" s="106"/>
      <c r="D27" s="105"/>
      <c r="E27" s="115"/>
      <c r="F27" s="115"/>
      <c r="G27" s="107"/>
      <c r="H27" s="106"/>
      <c r="I27" s="107"/>
      <c r="J27" s="107">
        <f t="shared" si="1"/>
        <v>0</v>
      </c>
      <c r="K27" s="109"/>
      <c r="L27" s="11"/>
      <c r="M27" s="11"/>
      <c r="N27" s="11"/>
      <c r="O27" s="11"/>
    </row>
    <row r="28" spans="1:15" ht="21.75" customHeight="1" x14ac:dyDescent="0.25">
      <c r="A28" s="105" t="s">
        <v>257</v>
      </c>
      <c r="B28" s="105"/>
      <c r="C28" s="106"/>
      <c r="D28" s="105"/>
      <c r="E28" s="115"/>
      <c r="F28" s="115"/>
      <c r="G28" s="107"/>
      <c r="H28" s="106"/>
      <c r="I28" s="107"/>
      <c r="J28" s="107">
        <f t="shared" si="1"/>
        <v>0</v>
      </c>
      <c r="K28" s="109"/>
      <c r="L28" s="11"/>
      <c r="M28" s="11"/>
      <c r="N28" s="11"/>
      <c r="O28" s="11"/>
    </row>
    <row r="29" spans="1:15" ht="21.75" customHeight="1" x14ac:dyDescent="0.25">
      <c r="A29" s="105" t="s">
        <v>257</v>
      </c>
      <c r="B29" s="105"/>
      <c r="C29" s="106"/>
      <c r="D29" s="105"/>
      <c r="E29" s="115"/>
      <c r="F29" s="115"/>
      <c r="G29" s="107"/>
      <c r="H29" s="106"/>
      <c r="I29" s="107"/>
      <c r="J29" s="107">
        <f t="shared" si="1"/>
        <v>0</v>
      </c>
      <c r="K29" s="109"/>
      <c r="L29" s="11"/>
      <c r="M29" s="11"/>
      <c r="N29" s="11"/>
      <c r="O29" s="11"/>
    </row>
    <row r="30" spans="1:15" ht="21.75" customHeight="1" x14ac:dyDescent="0.25">
      <c r="A30" s="105" t="s">
        <v>257</v>
      </c>
      <c r="B30" s="105"/>
      <c r="C30" s="106"/>
      <c r="D30" s="105"/>
      <c r="E30" s="115"/>
      <c r="F30" s="115"/>
      <c r="G30" s="107"/>
      <c r="H30" s="106"/>
      <c r="I30" s="107"/>
      <c r="J30" s="107">
        <f t="shared" si="1"/>
        <v>0</v>
      </c>
      <c r="K30" s="109"/>
      <c r="L30" s="11"/>
      <c r="M30" s="11"/>
      <c r="N30" s="11"/>
      <c r="O30" s="11"/>
    </row>
    <row r="31" spans="1:15" ht="21.75" customHeight="1" x14ac:dyDescent="0.25">
      <c r="A31" s="105" t="s">
        <v>257</v>
      </c>
      <c r="B31" s="105"/>
      <c r="C31" s="106"/>
      <c r="D31" s="105"/>
      <c r="E31" s="110"/>
      <c r="F31" s="111"/>
      <c r="G31" s="107"/>
      <c r="H31" s="106"/>
      <c r="I31" s="107"/>
      <c r="J31" s="107">
        <f t="shared" si="1"/>
        <v>0</v>
      </c>
      <c r="K31" s="109"/>
      <c r="L31" s="11"/>
      <c r="M31" s="11"/>
      <c r="N31" s="11"/>
      <c r="O31" s="11"/>
    </row>
    <row r="32" spans="1:15" x14ac:dyDescent="0.25">
      <c r="A32" s="105" t="s">
        <v>257</v>
      </c>
      <c r="B32" s="105"/>
      <c r="C32" s="114"/>
      <c r="D32" s="105"/>
      <c r="E32" s="115"/>
      <c r="F32" s="115"/>
      <c r="G32" s="107"/>
      <c r="H32" s="106"/>
      <c r="I32" s="107"/>
      <c r="J32" s="107">
        <f t="shared" si="1"/>
        <v>0</v>
      </c>
      <c r="K32" s="109"/>
      <c r="L32" s="11"/>
      <c r="M32" s="11"/>
      <c r="N32" s="11"/>
      <c r="O32" s="11"/>
    </row>
    <row r="33" spans="2:15" ht="16.5" thickBot="1" x14ac:dyDescent="0.3">
      <c r="B33" s="11"/>
      <c r="C33" s="11"/>
      <c r="D33" s="11"/>
      <c r="E33" s="116">
        <f>+SUM(E3:E32)</f>
        <v>708750</v>
      </c>
      <c r="F33" s="117"/>
      <c r="G33" s="118"/>
      <c r="H33" s="119"/>
      <c r="I33" s="118">
        <f>SUM(I3:I32)</f>
        <v>206840</v>
      </c>
      <c r="J33" s="116">
        <f>SUM(J3:J32)</f>
        <v>149050</v>
      </c>
      <c r="K33" s="78"/>
      <c r="L33" s="11"/>
      <c r="M33" s="11"/>
      <c r="N33" s="11"/>
      <c r="O33" s="11"/>
    </row>
    <row r="34" spans="2:15" ht="16.5" thickTop="1" x14ac:dyDescent="0.25">
      <c r="B34" s="11"/>
      <c r="C34" s="11"/>
    </row>
    <row r="35" spans="2:15" x14ac:dyDescent="0.25">
      <c r="B35" s="11"/>
      <c r="C35" s="11"/>
      <c r="D35" s="25"/>
    </row>
    <row r="36" spans="2:15" x14ac:dyDescent="0.25">
      <c r="B36" s="11"/>
      <c r="C36" s="11"/>
    </row>
    <row r="37" spans="2:15" x14ac:dyDescent="0.25">
      <c r="B37" s="11"/>
      <c r="C37" s="11"/>
    </row>
    <row r="38" spans="2:15" x14ac:dyDescent="0.25">
      <c r="B38" s="11"/>
      <c r="C38" s="12"/>
    </row>
    <row r="39" spans="2:15" x14ac:dyDescent="0.25">
      <c r="B39" s="11"/>
      <c r="C39" s="12"/>
    </row>
    <row r="40" spans="2:15" x14ac:dyDescent="0.25">
      <c r="B40" s="11"/>
      <c r="C40" s="12"/>
    </row>
    <row r="41" spans="2:15" x14ac:dyDescent="0.25">
      <c r="B41" s="11"/>
      <c r="C41" s="13"/>
    </row>
    <row r="42" spans="2:15" ht="16.5" thickBot="1" x14ac:dyDescent="0.3">
      <c r="B42" s="11"/>
      <c r="C42" s="14"/>
    </row>
    <row r="43" spans="2:15" ht="16.5" thickTop="1" x14ac:dyDescent="0.25"/>
  </sheetData>
  <mergeCells count="1">
    <mergeCell ref="A1:E1"/>
  </mergeCells>
  <phoneticPr fontId="9" type="noConversion"/>
  <conditionalFormatting sqref="D2">
    <cfRule type="duplicateValues" dxfId="16" priority="1" stopIfTrue="1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07A5-EE61-4F2A-8966-B9C400D21A21}">
  <sheetPr>
    <tabColor theme="9" tint="-0.249977111117893"/>
  </sheetPr>
  <dimension ref="A1:K22"/>
  <sheetViews>
    <sheetView topLeftCell="C1" workbookViewId="0">
      <pane ySplit="2" topLeftCell="A3" activePane="bottomLeft" state="frozen"/>
      <selection pane="bottomLeft" activeCell="K13" sqref="K13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35" style="1" customWidth="1"/>
    <col min="5" max="5" width="13.42578125" style="1" bestFit="1" customWidth="1"/>
    <col min="6" max="6" width="11.5703125" style="1" bestFit="1" customWidth="1"/>
    <col min="7" max="7" width="12.7109375" style="1" bestFit="1" customWidth="1"/>
    <col min="8" max="8" width="11.5703125" style="1" bestFit="1" customWidth="1"/>
    <col min="9" max="9" width="12.7109375" style="131" bestFit="1" customWidth="1"/>
    <col min="10" max="10" width="12.28515625" style="1" bestFit="1" customWidth="1"/>
    <col min="11" max="11" width="30.42578125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28" t="s">
        <v>465</v>
      </c>
      <c r="B1" s="229"/>
      <c r="C1" s="229"/>
      <c r="D1" s="229"/>
      <c r="E1" s="229"/>
      <c r="F1" s="229"/>
      <c r="G1" s="229"/>
      <c r="H1" s="229"/>
      <c r="I1" s="229"/>
      <c r="J1" s="229"/>
      <c r="K1" s="230"/>
    </row>
    <row r="2" spans="1:11" x14ac:dyDescent="0.25">
      <c r="A2" s="123" t="s">
        <v>24</v>
      </c>
      <c r="B2" s="123" t="s">
        <v>0</v>
      </c>
      <c r="C2" s="123" t="s">
        <v>25</v>
      </c>
      <c r="D2" s="123" t="s">
        <v>26</v>
      </c>
      <c r="E2" s="124" t="s">
        <v>27</v>
      </c>
      <c r="F2" s="125" t="s">
        <v>182</v>
      </c>
      <c r="G2" s="38" t="s">
        <v>181</v>
      </c>
      <c r="H2" s="38" t="s">
        <v>183</v>
      </c>
      <c r="I2" s="132" t="s">
        <v>71</v>
      </c>
      <c r="J2" s="38" t="s">
        <v>72</v>
      </c>
      <c r="K2" s="38" t="s">
        <v>174</v>
      </c>
    </row>
    <row r="3" spans="1:11" x14ac:dyDescent="0.25">
      <c r="A3" s="2" t="s">
        <v>465</v>
      </c>
      <c r="B3" s="2" t="s">
        <v>471</v>
      </c>
      <c r="C3" s="3" t="s">
        <v>468</v>
      </c>
      <c r="D3" s="2" t="s">
        <v>469</v>
      </c>
      <c r="E3" s="4">
        <v>55000</v>
      </c>
      <c r="F3" s="43"/>
      <c r="G3" s="4">
        <v>30000</v>
      </c>
      <c r="H3" s="3" t="s">
        <v>485</v>
      </c>
      <c r="I3" s="131">
        <v>25000</v>
      </c>
      <c r="J3" s="41">
        <f>E3-G3-I3</f>
        <v>0</v>
      </c>
      <c r="K3" s="2" t="s">
        <v>470</v>
      </c>
    </row>
    <row r="4" spans="1:11" x14ac:dyDescent="0.25">
      <c r="A4" s="2" t="s">
        <v>465</v>
      </c>
      <c r="B4" s="2" t="s">
        <v>471</v>
      </c>
      <c r="C4" s="3" t="s">
        <v>472</v>
      </c>
      <c r="D4" s="2" t="s">
        <v>473</v>
      </c>
      <c r="E4" s="6">
        <v>55000</v>
      </c>
      <c r="F4" s="44"/>
      <c r="G4" s="4">
        <v>17000</v>
      </c>
      <c r="H4" s="49"/>
      <c r="I4" s="6"/>
      <c r="J4" s="41">
        <f>E4-G4-I4</f>
        <v>38000</v>
      </c>
      <c r="K4" s="2" t="s">
        <v>474</v>
      </c>
    </row>
    <row r="5" spans="1:11" x14ac:dyDescent="0.25">
      <c r="A5" s="2" t="s">
        <v>465</v>
      </c>
      <c r="B5" s="2" t="s">
        <v>471</v>
      </c>
      <c r="C5" s="3"/>
      <c r="D5" s="19"/>
      <c r="E5" s="6"/>
      <c r="F5" s="44"/>
      <c r="G5" s="4"/>
      <c r="H5" s="3"/>
      <c r="I5" s="6">
        <v>38000</v>
      </c>
      <c r="J5" s="41">
        <f t="shared" ref="J5:J21" si="0">E5-G5-I5</f>
        <v>-38000</v>
      </c>
      <c r="K5" s="127"/>
    </row>
    <row r="6" spans="1:11" x14ac:dyDescent="0.25">
      <c r="A6" s="2" t="s">
        <v>465</v>
      </c>
      <c r="B6" s="2" t="s">
        <v>471</v>
      </c>
      <c r="C6" s="3" t="s">
        <v>564</v>
      </c>
      <c r="D6" s="19" t="s">
        <v>563</v>
      </c>
      <c r="E6" s="4">
        <v>2000</v>
      </c>
      <c r="F6" s="44"/>
      <c r="G6" s="4"/>
      <c r="H6" s="3" t="s">
        <v>623</v>
      </c>
      <c r="I6" s="6">
        <v>2000</v>
      </c>
      <c r="J6" s="41">
        <f t="shared" si="0"/>
        <v>0</v>
      </c>
      <c r="K6" s="128" t="s">
        <v>624</v>
      </c>
    </row>
    <row r="7" spans="1:11" x14ac:dyDescent="0.25">
      <c r="A7" s="2" t="s">
        <v>465</v>
      </c>
      <c r="B7" s="2" t="s">
        <v>471</v>
      </c>
      <c r="C7" s="7" t="s">
        <v>565</v>
      </c>
      <c r="D7" s="19" t="s">
        <v>566</v>
      </c>
      <c r="E7" s="6">
        <v>43000</v>
      </c>
      <c r="F7" s="44"/>
      <c r="G7" s="4">
        <v>21500</v>
      </c>
      <c r="H7" s="3" t="s">
        <v>623</v>
      </c>
      <c r="I7" s="6">
        <v>21500</v>
      </c>
      <c r="J7" s="41">
        <f t="shared" si="0"/>
        <v>0</v>
      </c>
      <c r="K7" s="128" t="s">
        <v>624</v>
      </c>
    </row>
    <row r="8" spans="1:11" x14ac:dyDescent="0.25">
      <c r="A8" s="2" t="s">
        <v>465</v>
      </c>
      <c r="B8" s="2" t="s">
        <v>471</v>
      </c>
      <c r="C8" s="7" t="s">
        <v>568</v>
      </c>
      <c r="D8" s="19" t="s">
        <v>567</v>
      </c>
      <c r="E8" s="6">
        <v>8000</v>
      </c>
      <c r="F8" s="129"/>
      <c r="G8" s="4"/>
      <c r="H8" s="3"/>
      <c r="I8" s="6"/>
      <c r="J8" s="41">
        <f t="shared" si="0"/>
        <v>8000</v>
      </c>
      <c r="K8" s="128"/>
    </row>
    <row r="9" spans="1:11" x14ac:dyDescent="0.25">
      <c r="A9" s="2" t="s">
        <v>465</v>
      </c>
      <c r="B9" s="2" t="s">
        <v>471</v>
      </c>
      <c r="C9" s="7" t="s">
        <v>569</v>
      </c>
      <c r="D9" s="19" t="s">
        <v>567</v>
      </c>
      <c r="E9" s="6">
        <v>29000</v>
      </c>
      <c r="F9" s="44"/>
      <c r="G9" s="4">
        <v>14500</v>
      </c>
      <c r="H9" s="3"/>
      <c r="I9" s="6"/>
      <c r="J9" s="41">
        <f t="shared" si="0"/>
        <v>14500</v>
      </c>
      <c r="K9" s="128"/>
    </row>
    <row r="10" spans="1:11" x14ac:dyDescent="0.25">
      <c r="A10" s="2" t="s">
        <v>465</v>
      </c>
      <c r="B10" s="2" t="s">
        <v>471</v>
      </c>
      <c r="C10" s="7" t="s">
        <v>570</v>
      </c>
      <c r="D10" s="19" t="s">
        <v>567</v>
      </c>
      <c r="E10" s="6">
        <v>28000</v>
      </c>
      <c r="F10" s="9"/>
      <c r="G10" s="4">
        <v>15000</v>
      </c>
      <c r="H10" s="3" t="s">
        <v>623</v>
      </c>
      <c r="I10" s="6">
        <v>13000</v>
      </c>
      <c r="J10" s="41">
        <f t="shared" si="0"/>
        <v>0</v>
      </c>
      <c r="K10" s="128" t="s">
        <v>624</v>
      </c>
    </row>
    <row r="11" spans="1:11" x14ac:dyDescent="0.25">
      <c r="A11" s="2" t="s">
        <v>465</v>
      </c>
      <c r="B11" s="2" t="s">
        <v>471</v>
      </c>
      <c r="C11" s="7"/>
      <c r="D11" s="19"/>
      <c r="E11" s="6"/>
      <c r="F11" s="9"/>
      <c r="G11" s="4"/>
      <c r="H11" s="3" t="s">
        <v>571</v>
      </c>
      <c r="I11" s="6">
        <v>11000</v>
      </c>
      <c r="J11" s="41">
        <f t="shared" si="0"/>
        <v>-11000</v>
      </c>
      <c r="K11" s="19"/>
    </row>
    <row r="12" spans="1:11" x14ac:dyDescent="0.25">
      <c r="A12" s="2" t="s">
        <v>465</v>
      </c>
      <c r="B12" s="2" t="s">
        <v>613</v>
      </c>
      <c r="C12" s="8"/>
      <c r="D12" s="19"/>
      <c r="E12" s="126"/>
      <c r="F12" s="41"/>
      <c r="G12" s="19"/>
      <c r="H12" s="19"/>
      <c r="I12" s="122"/>
      <c r="J12" s="41">
        <f t="shared" si="0"/>
        <v>0</v>
      </c>
      <c r="K12" s="19"/>
    </row>
    <row r="13" spans="1:11" x14ac:dyDescent="0.25">
      <c r="A13" s="2" t="s">
        <v>465</v>
      </c>
      <c r="B13" s="2"/>
      <c r="C13" s="8"/>
      <c r="D13" s="19"/>
      <c r="E13" s="9"/>
      <c r="F13" s="98"/>
      <c r="G13" s="19"/>
      <c r="H13" s="19"/>
      <c r="I13" s="122"/>
      <c r="J13" s="41">
        <f t="shared" si="0"/>
        <v>0</v>
      </c>
      <c r="K13" s="19"/>
    </row>
    <row r="14" spans="1:11" x14ac:dyDescent="0.25">
      <c r="A14" s="2" t="s">
        <v>465</v>
      </c>
      <c r="B14" s="2"/>
      <c r="C14" s="8"/>
      <c r="D14" s="19"/>
      <c r="E14" s="9"/>
      <c r="F14" s="19"/>
      <c r="G14" s="19"/>
      <c r="H14" s="19"/>
      <c r="I14" s="122"/>
      <c r="J14" s="41">
        <f t="shared" si="0"/>
        <v>0</v>
      </c>
      <c r="K14" s="19"/>
    </row>
    <row r="15" spans="1:11" x14ac:dyDescent="0.25">
      <c r="A15" s="2" t="s">
        <v>465</v>
      </c>
      <c r="B15" s="2"/>
      <c r="C15" s="8"/>
      <c r="D15" s="19"/>
      <c r="E15" s="9"/>
      <c r="F15" s="19"/>
      <c r="G15" s="19"/>
      <c r="H15" s="19"/>
      <c r="I15" s="122"/>
      <c r="J15" s="41">
        <f t="shared" si="0"/>
        <v>0</v>
      </c>
      <c r="K15" s="19"/>
    </row>
    <row r="16" spans="1:11" x14ac:dyDescent="0.25">
      <c r="A16" s="29"/>
      <c r="B16" s="26"/>
      <c r="C16" s="28"/>
      <c r="D16" s="19"/>
      <c r="E16" s="27"/>
      <c r="F16" s="19"/>
      <c r="G16" s="19"/>
      <c r="H16" s="19"/>
      <c r="I16" s="122"/>
      <c r="J16" s="41">
        <f t="shared" si="0"/>
        <v>0</v>
      </c>
      <c r="K16" s="19"/>
    </row>
    <row r="17" spans="1:11" x14ac:dyDescent="0.25">
      <c r="A17" s="29"/>
      <c r="B17" s="26"/>
      <c r="C17" s="28"/>
      <c r="D17" s="19"/>
      <c r="E17" s="27"/>
      <c r="F17" s="19"/>
      <c r="G17" s="19"/>
      <c r="H17" s="19"/>
      <c r="I17" s="122"/>
      <c r="J17" s="41">
        <f t="shared" si="0"/>
        <v>0</v>
      </c>
      <c r="K17" s="19"/>
    </row>
    <row r="18" spans="1:11" x14ac:dyDescent="0.25">
      <c r="A18" s="29"/>
      <c r="B18" s="26"/>
      <c r="C18" s="28"/>
      <c r="D18" s="19"/>
      <c r="E18" s="27"/>
      <c r="F18" s="19"/>
      <c r="G18" s="19"/>
      <c r="H18" s="19"/>
      <c r="I18" s="122"/>
      <c r="J18" s="41">
        <f t="shared" si="0"/>
        <v>0</v>
      </c>
      <c r="K18" s="19"/>
    </row>
    <row r="19" spans="1:11" x14ac:dyDescent="0.25">
      <c r="A19" s="29"/>
      <c r="B19" s="26"/>
      <c r="C19" s="28"/>
      <c r="D19" s="19"/>
      <c r="E19" s="27"/>
      <c r="F19" s="19"/>
      <c r="G19" s="19"/>
      <c r="H19" s="19"/>
      <c r="I19" s="122"/>
      <c r="J19" s="41">
        <f t="shared" si="0"/>
        <v>0</v>
      </c>
      <c r="K19" s="19"/>
    </row>
    <row r="20" spans="1:11" x14ac:dyDescent="0.25">
      <c r="A20" s="29"/>
      <c r="B20" s="26"/>
      <c r="C20" s="28"/>
      <c r="D20" s="19"/>
      <c r="E20" s="27"/>
      <c r="F20" s="19"/>
      <c r="G20" s="19"/>
      <c r="H20" s="19"/>
      <c r="I20" s="122"/>
      <c r="J20" s="41">
        <f t="shared" si="0"/>
        <v>0</v>
      </c>
      <c r="K20" s="19"/>
    </row>
    <row r="21" spans="1:11" x14ac:dyDescent="0.25">
      <c r="A21" s="29"/>
      <c r="B21" s="26"/>
      <c r="C21" s="28"/>
      <c r="D21" s="19"/>
      <c r="E21" s="27"/>
      <c r="F21" s="19"/>
      <c r="G21" s="130"/>
      <c r="H21" s="19"/>
      <c r="I21" s="122"/>
      <c r="J21" s="41">
        <f t="shared" si="0"/>
        <v>0</v>
      </c>
      <c r="K21" s="19"/>
    </row>
    <row r="22" spans="1:11" x14ac:dyDescent="0.25">
      <c r="A22" s="19"/>
      <c r="B22" s="19"/>
      <c r="C22" s="19"/>
      <c r="D22" s="19"/>
      <c r="E22" s="130">
        <f>SUM(E3:E21)</f>
        <v>220000</v>
      </c>
      <c r="F22" s="19"/>
      <c r="G22" s="130">
        <f>SUM(G3:G21)</f>
        <v>98000</v>
      </c>
      <c r="H22" s="19"/>
      <c r="I22" s="133">
        <f>SUM(I3:I21)</f>
        <v>110500</v>
      </c>
      <c r="J22" s="130">
        <f>E22-G22-I22</f>
        <v>11500</v>
      </c>
      <c r="K22" s="19"/>
    </row>
  </sheetData>
  <mergeCells count="1">
    <mergeCell ref="A1:K1"/>
  </mergeCells>
  <phoneticPr fontId="9" type="noConversion"/>
  <conditionalFormatting sqref="D2">
    <cfRule type="duplicateValues" dxfId="15" priority="1" stopIfTrue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-0.249977111117893"/>
  </sheetPr>
  <dimension ref="A1:N36"/>
  <sheetViews>
    <sheetView workbookViewId="0">
      <selection activeCell="N16" sqref="N16"/>
    </sheetView>
  </sheetViews>
  <sheetFormatPr defaultRowHeight="15.75" x14ac:dyDescent="0.25"/>
  <cols>
    <col min="1" max="1" width="15.28515625" style="1" bestFit="1" customWidth="1"/>
    <col min="2" max="2" width="26.85546875" style="1" bestFit="1" customWidth="1"/>
    <col min="3" max="3" width="12.42578125" style="1" bestFit="1" customWidth="1"/>
    <col min="4" max="4" width="8.5703125" style="1" bestFit="1" customWidth="1"/>
    <col min="5" max="5" width="14.5703125" style="17" bestFit="1" customWidth="1"/>
    <col min="6" max="6" width="12.42578125" style="17" bestFit="1" customWidth="1"/>
    <col min="7" max="7" width="12.7109375" style="1" bestFit="1" customWidth="1"/>
    <col min="8" max="8" width="12.42578125" style="1" bestFit="1" customWidth="1"/>
    <col min="9" max="9" width="12.7109375" style="1" bestFit="1" customWidth="1"/>
    <col min="10" max="11" width="13.5703125" style="1" bestFit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4" x14ac:dyDescent="0.25">
      <c r="A1" s="214" t="s">
        <v>270</v>
      </c>
      <c r="B1" s="214"/>
      <c r="C1" s="214"/>
      <c r="D1" s="214"/>
      <c r="E1" s="214"/>
      <c r="F1" s="1"/>
    </row>
    <row r="2" spans="1:14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4" x14ac:dyDescent="0.25">
      <c r="A3" s="2" t="s">
        <v>270</v>
      </c>
      <c r="B3" s="3" t="s">
        <v>321</v>
      </c>
      <c r="C3" s="3"/>
      <c r="D3" s="2"/>
      <c r="E3" s="4"/>
      <c r="F3" s="43">
        <v>44229</v>
      </c>
      <c r="G3" s="4">
        <v>30000</v>
      </c>
      <c r="H3" s="3"/>
      <c r="I3" s="4"/>
      <c r="J3" s="41">
        <f>E3-I3-G3</f>
        <v>-30000</v>
      </c>
      <c r="K3" s="42"/>
    </row>
    <row r="4" spans="1:14" x14ac:dyDescent="0.25">
      <c r="A4" s="2" t="s">
        <v>270</v>
      </c>
      <c r="B4" s="3" t="s">
        <v>321</v>
      </c>
      <c r="C4" s="3"/>
      <c r="E4" s="6"/>
      <c r="F4" s="44">
        <v>44442</v>
      </c>
      <c r="G4" s="4">
        <v>300000</v>
      </c>
      <c r="H4" s="44"/>
      <c r="I4" s="4"/>
      <c r="J4" s="41">
        <f t="shared" ref="J4:J17" si="0">E4-I4-G4</f>
        <v>-300000</v>
      </c>
      <c r="K4" s="2"/>
    </row>
    <row r="5" spans="1:14" x14ac:dyDescent="0.25">
      <c r="A5" s="2" t="s">
        <v>270</v>
      </c>
      <c r="B5" s="3" t="s">
        <v>321</v>
      </c>
      <c r="C5" s="3"/>
      <c r="D5" s="2"/>
      <c r="E5" s="4"/>
      <c r="F5" s="43" t="s">
        <v>271</v>
      </c>
      <c r="G5" s="4">
        <v>250000</v>
      </c>
      <c r="H5" s="3"/>
      <c r="I5" s="4"/>
      <c r="J5" s="41">
        <f>E5-I5-G5</f>
        <v>-250000</v>
      </c>
      <c r="K5" s="42"/>
    </row>
    <row r="6" spans="1:14" x14ac:dyDescent="0.25">
      <c r="A6" s="2" t="s">
        <v>270</v>
      </c>
      <c r="B6" s="3" t="s">
        <v>321</v>
      </c>
      <c r="C6" s="3" t="s">
        <v>319</v>
      </c>
      <c r="D6" s="19"/>
      <c r="E6" s="6">
        <f>950000+16000</f>
        <v>966000</v>
      </c>
      <c r="F6" s="44"/>
      <c r="G6" s="4"/>
      <c r="H6" s="3"/>
      <c r="I6" s="4"/>
      <c r="J6" s="41">
        <f t="shared" si="0"/>
        <v>966000</v>
      </c>
      <c r="K6" s="42"/>
    </row>
    <row r="7" spans="1:14" x14ac:dyDescent="0.25">
      <c r="A7" s="2" t="s">
        <v>270</v>
      </c>
      <c r="B7" s="3" t="s">
        <v>321</v>
      </c>
      <c r="C7" s="3"/>
      <c r="D7" s="19"/>
      <c r="E7" s="6"/>
      <c r="F7" s="44"/>
      <c r="G7" s="4"/>
      <c r="H7" s="3" t="s">
        <v>320</v>
      </c>
      <c r="I7" s="4">
        <v>200000</v>
      </c>
      <c r="J7" s="41">
        <f t="shared" si="0"/>
        <v>-200000</v>
      </c>
      <c r="K7" s="42"/>
    </row>
    <row r="8" spans="1:14" x14ac:dyDescent="0.25">
      <c r="A8" s="2" t="s">
        <v>270</v>
      </c>
      <c r="B8" s="3" t="s">
        <v>321</v>
      </c>
      <c r="C8" s="3"/>
      <c r="D8" s="19"/>
      <c r="E8" s="6"/>
      <c r="F8" s="44">
        <v>44320</v>
      </c>
      <c r="G8" s="4"/>
      <c r="H8" s="3"/>
      <c r="I8" s="4">
        <v>186000</v>
      </c>
      <c r="J8" s="41">
        <f t="shared" si="0"/>
        <v>-186000</v>
      </c>
      <c r="K8" s="42"/>
    </row>
    <row r="9" spans="1:14" x14ac:dyDescent="0.25">
      <c r="A9" s="2" t="s">
        <v>270</v>
      </c>
      <c r="B9" s="2" t="s">
        <v>374</v>
      </c>
      <c r="C9" s="3"/>
      <c r="D9" s="19"/>
      <c r="E9" s="6">
        <v>138345</v>
      </c>
      <c r="F9" s="44"/>
      <c r="G9" s="4"/>
      <c r="H9" s="3" t="s">
        <v>398</v>
      </c>
      <c r="I9" s="4">
        <v>138345</v>
      </c>
      <c r="J9" s="41">
        <f t="shared" si="0"/>
        <v>0</v>
      </c>
      <c r="K9" s="42"/>
    </row>
    <row r="10" spans="1:14" x14ac:dyDescent="0.25">
      <c r="A10" s="2" t="s">
        <v>270</v>
      </c>
      <c r="B10" s="2" t="s">
        <v>400</v>
      </c>
      <c r="C10" s="3"/>
      <c r="D10" s="19"/>
      <c r="E10" s="6"/>
      <c r="F10" s="44"/>
      <c r="G10" s="4"/>
      <c r="H10" s="3" t="s">
        <v>401</v>
      </c>
      <c r="I10" s="4">
        <v>52400</v>
      </c>
      <c r="J10" s="41">
        <f t="shared" si="0"/>
        <v>-52400</v>
      </c>
      <c r="K10" s="42"/>
    </row>
    <row r="11" spans="1:14" x14ac:dyDescent="0.25">
      <c r="A11" s="2"/>
      <c r="B11" s="2"/>
      <c r="C11" s="3"/>
      <c r="D11" s="19"/>
      <c r="E11" s="6"/>
      <c r="F11" s="44"/>
      <c r="G11" s="4"/>
      <c r="H11" s="3"/>
      <c r="I11" s="4"/>
      <c r="J11" s="41">
        <f t="shared" si="0"/>
        <v>0</v>
      </c>
      <c r="K11" s="42"/>
    </row>
    <row r="12" spans="1:14" x14ac:dyDescent="0.25">
      <c r="A12" s="2"/>
      <c r="B12" s="2"/>
      <c r="C12" s="3"/>
      <c r="D12" s="19"/>
      <c r="E12" s="6"/>
      <c r="F12" s="44"/>
      <c r="G12" s="4"/>
      <c r="H12" s="3"/>
      <c r="I12" s="4"/>
      <c r="J12" s="41">
        <f t="shared" si="0"/>
        <v>0</v>
      </c>
      <c r="K12" s="42"/>
    </row>
    <row r="13" spans="1:14" x14ac:dyDescent="0.25">
      <c r="A13" s="2"/>
      <c r="B13" s="2"/>
      <c r="C13" s="3"/>
      <c r="D13" s="19"/>
      <c r="E13" s="6"/>
      <c r="F13" s="44"/>
      <c r="G13" s="4"/>
      <c r="H13" s="3"/>
      <c r="I13" s="4"/>
      <c r="J13" s="41">
        <f t="shared" si="0"/>
        <v>0</v>
      </c>
      <c r="K13" s="42"/>
      <c r="N13" s="1">
        <v>1156745</v>
      </c>
    </row>
    <row r="14" spans="1:14" x14ac:dyDescent="0.25">
      <c r="A14" s="2"/>
      <c r="B14" s="2"/>
      <c r="C14" s="3"/>
      <c r="D14" s="19"/>
      <c r="E14" s="6"/>
      <c r="F14" s="44"/>
      <c r="G14" s="4"/>
      <c r="H14" s="3"/>
      <c r="I14" s="4"/>
      <c r="J14" s="41">
        <f t="shared" si="0"/>
        <v>0</v>
      </c>
      <c r="K14" s="42"/>
      <c r="N14" s="1">
        <v>138345</v>
      </c>
    </row>
    <row r="15" spans="1:14" x14ac:dyDescent="0.25">
      <c r="A15" s="2"/>
      <c r="B15" s="2"/>
      <c r="C15" s="3"/>
      <c r="D15" s="19"/>
      <c r="E15" s="6"/>
      <c r="F15" s="44"/>
      <c r="G15" s="4"/>
      <c r="H15" s="3"/>
      <c r="I15" s="4"/>
      <c r="J15" s="41">
        <f t="shared" si="0"/>
        <v>0</v>
      </c>
      <c r="K15" s="42"/>
      <c r="N15" s="1">
        <f>N13-N14</f>
        <v>1018400</v>
      </c>
    </row>
    <row r="16" spans="1:14" x14ac:dyDescent="0.25">
      <c r="A16" s="2"/>
      <c r="B16" s="2"/>
      <c r="C16" s="3"/>
      <c r="D16" s="19"/>
      <c r="E16" s="6"/>
      <c r="F16" s="44"/>
      <c r="G16" s="4"/>
      <c r="H16" s="3"/>
      <c r="I16" s="4"/>
      <c r="J16" s="41">
        <f t="shared" si="0"/>
        <v>0</v>
      </c>
      <c r="K16" s="42"/>
    </row>
    <row r="17" spans="1:11" x14ac:dyDescent="0.25">
      <c r="A17" s="53"/>
      <c r="B17" s="53"/>
      <c r="C17" s="77"/>
      <c r="D17" s="2"/>
      <c r="E17" s="9"/>
      <c r="F17" s="9"/>
      <c r="G17" s="4"/>
      <c r="H17" s="3"/>
      <c r="I17" s="4"/>
      <c r="J17" s="41">
        <f t="shared" si="0"/>
        <v>0</v>
      </c>
      <c r="K17" s="42"/>
    </row>
    <row r="18" spans="1:11" ht="16.5" thickBot="1" x14ac:dyDescent="0.3">
      <c r="A18" s="48"/>
      <c r="B18" s="48"/>
      <c r="C18" s="48"/>
      <c r="E18" s="10">
        <f>+SUM(E3:E17)</f>
        <v>1104345</v>
      </c>
      <c r="F18" s="40"/>
      <c r="G18" s="39">
        <f>SUM(G3:G17)</f>
        <v>580000</v>
      </c>
      <c r="H18" s="47"/>
      <c r="I18" s="39">
        <f>SUM(I3:I17)</f>
        <v>576745</v>
      </c>
      <c r="J18" s="10">
        <f>SUM(J3:J17)</f>
        <v>-52400</v>
      </c>
      <c r="K18" s="48"/>
    </row>
    <row r="19" spans="1:11" ht="16.5" thickTop="1" x14ac:dyDescent="0.25">
      <c r="A19" s="78"/>
      <c r="B19" s="78"/>
      <c r="C19" s="78"/>
    </row>
    <row r="20" spans="1:11" x14ac:dyDescent="0.25">
      <c r="A20" s="78"/>
      <c r="B20" s="78"/>
      <c r="C20" s="78"/>
      <c r="D20" s="25"/>
    </row>
    <row r="21" spans="1:11" x14ac:dyDescent="0.25">
      <c r="A21" s="78"/>
      <c r="B21" s="78"/>
      <c r="C21" s="78"/>
    </row>
    <row r="22" spans="1:11" x14ac:dyDescent="0.25">
      <c r="A22" s="78"/>
      <c r="B22" s="78"/>
      <c r="C22" s="78"/>
    </row>
    <row r="23" spans="1:11" x14ac:dyDescent="0.25">
      <c r="A23" s="78"/>
      <c r="B23" s="78"/>
      <c r="C23" s="79"/>
    </row>
    <row r="24" spans="1:11" x14ac:dyDescent="0.25">
      <c r="A24" s="78"/>
      <c r="B24" s="78"/>
      <c r="C24" s="79"/>
    </row>
    <row r="25" spans="1:11" x14ac:dyDescent="0.25">
      <c r="A25" s="78"/>
      <c r="B25" s="78"/>
      <c r="C25" s="79"/>
    </row>
    <row r="26" spans="1:11" x14ac:dyDescent="0.25">
      <c r="A26" s="78"/>
      <c r="B26" s="78"/>
      <c r="C26" s="80"/>
    </row>
    <row r="27" spans="1:11" x14ac:dyDescent="0.25">
      <c r="A27" s="78"/>
      <c r="B27" s="78"/>
      <c r="C27" s="79"/>
    </row>
    <row r="28" spans="1:11" x14ac:dyDescent="0.25">
      <c r="A28" s="48"/>
      <c r="B28" s="48"/>
      <c r="C28" s="48"/>
    </row>
    <row r="36" spans="3:3" x14ac:dyDescent="0.25">
      <c r="C36" s="1" t="s">
        <v>215</v>
      </c>
    </row>
  </sheetData>
  <mergeCells count="1">
    <mergeCell ref="A1:E1"/>
  </mergeCells>
  <conditionalFormatting sqref="D2">
    <cfRule type="duplicateValues" dxfId="14" priority="1" stopIfTrue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 tint="-0.249977111117893"/>
  </sheetPr>
  <dimension ref="A1:K27"/>
  <sheetViews>
    <sheetView workbookViewId="0">
      <selection activeCell="F15" sqref="F15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4.5703125" style="1" bestFit="1" customWidth="1"/>
    <col min="8" max="8" width="12.5703125" style="1" customWidth="1"/>
    <col min="9" max="9" width="12.7109375" style="1" bestFit="1" customWidth="1"/>
    <col min="10" max="10" width="13.570312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273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2" t="s">
        <v>273</v>
      </c>
      <c r="B3" s="3" t="s">
        <v>274</v>
      </c>
      <c r="C3" s="3"/>
      <c r="D3" s="2"/>
      <c r="E3" s="4">
        <v>10100</v>
      </c>
      <c r="F3" s="43"/>
      <c r="G3" s="4"/>
      <c r="H3" s="3" t="s">
        <v>271</v>
      </c>
      <c r="I3" s="4">
        <v>10100</v>
      </c>
      <c r="J3" s="41">
        <f t="shared" ref="J3:J8" si="0">E3-I3-G3</f>
        <v>0</v>
      </c>
      <c r="K3" s="42"/>
    </row>
    <row r="4" spans="1:11" x14ac:dyDescent="0.25">
      <c r="A4" s="2" t="s">
        <v>273</v>
      </c>
      <c r="B4" s="3" t="s">
        <v>355</v>
      </c>
      <c r="C4" s="3" t="s">
        <v>356</v>
      </c>
      <c r="E4" s="6">
        <v>2500</v>
      </c>
      <c r="F4" s="44"/>
      <c r="G4" s="4"/>
      <c r="H4" s="44" t="s">
        <v>356</v>
      </c>
      <c r="I4" s="4">
        <v>2500</v>
      </c>
      <c r="J4" s="41">
        <f t="shared" si="0"/>
        <v>0</v>
      </c>
      <c r="K4" s="2"/>
    </row>
    <row r="5" spans="1:11" x14ac:dyDescent="0.25">
      <c r="A5" s="2"/>
      <c r="B5" s="3"/>
      <c r="C5" s="3"/>
      <c r="D5" s="2"/>
      <c r="E5" s="4"/>
      <c r="F5" s="43"/>
      <c r="G5" s="4"/>
      <c r="H5" s="3"/>
      <c r="I5" s="4"/>
      <c r="J5" s="41">
        <f t="shared" si="0"/>
        <v>0</v>
      </c>
      <c r="K5" s="42"/>
    </row>
    <row r="6" spans="1:11" x14ac:dyDescent="0.25">
      <c r="A6" s="2"/>
      <c r="B6" s="2"/>
      <c r="C6" s="3"/>
      <c r="D6" s="19"/>
      <c r="E6" s="6"/>
      <c r="F6" s="44"/>
      <c r="G6" s="4"/>
      <c r="H6" s="3"/>
      <c r="I6" s="4"/>
      <c r="J6" s="41">
        <f t="shared" si="0"/>
        <v>0</v>
      </c>
      <c r="K6" s="42"/>
    </row>
    <row r="7" spans="1:11" x14ac:dyDescent="0.25">
      <c r="A7" s="2"/>
      <c r="B7" s="2"/>
      <c r="C7" s="3"/>
      <c r="E7" s="6"/>
      <c r="F7" s="44"/>
      <c r="G7" s="4"/>
      <c r="H7" s="3"/>
      <c r="I7" s="4"/>
      <c r="J7" s="41">
        <f t="shared" si="0"/>
        <v>0</v>
      </c>
      <c r="K7" s="42"/>
    </row>
    <row r="8" spans="1:11" x14ac:dyDescent="0.25">
      <c r="A8" s="2"/>
      <c r="B8" s="2"/>
      <c r="C8" s="8"/>
      <c r="D8" s="2"/>
      <c r="E8" s="9"/>
      <c r="F8" s="9"/>
      <c r="G8" s="4"/>
      <c r="H8" s="3"/>
      <c r="I8" s="4"/>
      <c r="J8" s="41">
        <f t="shared" si="0"/>
        <v>0</v>
      </c>
      <c r="K8" s="42"/>
    </row>
    <row r="9" spans="1:11" ht="16.5" thickBot="1" x14ac:dyDescent="0.3">
      <c r="E9" s="10">
        <f>+SUM(E3:E8)</f>
        <v>12600</v>
      </c>
      <c r="F9" s="40"/>
      <c r="G9" s="39"/>
      <c r="H9" s="47"/>
      <c r="I9" s="39">
        <f>SUM(I3:I8)</f>
        <v>12600</v>
      </c>
      <c r="J9" s="10">
        <f>SUM(J3:J8)</f>
        <v>0</v>
      </c>
      <c r="K9" s="48"/>
    </row>
    <row r="10" spans="1:11" ht="16.5" thickTop="1" x14ac:dyDescent="0.25">
      <c r="A10" s="11"/>
      <c r="B10" s="11"/>
      <c r="C10" s="11"/>
    </row>
    <row r="11" spans="1:11" x14ac:dyDescent="0.25">
      <c r="A11" s="11"/>
      <c r="B11" s="11"/>
      <c r="C11" s="11"/>
      <c r="D11" s="25"/>
    </row>
    <row r="12" spans="1:11" x14ac:dyDescent="0.25">
      <c r="A12" s="11"/>
      <c r="B12" s="11"/>
      <c r="C12" s="11"/>
    </row>
    <row r="13" spans="1:11" x14ac:dyDescent="0.25">
      <c r="A13" s="11"/>
      <c r="B13" s="11"/>
      <c r="C13" s="11"/>
    </row>
    <row r="14" spans="1:11" x14ac:dyDescent="0.25">
      <c r="A14" s="11"/>
      <c r="B14" s="11"/>
      <c r="C14" s="12"/>
    </row>
    <row r="15" spans="1:11" x14ac:dyDescent="0.25">
      <c r="A15" s="11"/>
      <c r="B15" s="11"/>
      <c r="C15" s="12"/>
    </row>
    <row r="16" spans="1:11" x14ac:dyDescent="0.25">
      <c r="A16" s="11"/>
      <c r="B16" s="11"/>
      <c r="C16" s="12"/>
    </row>
    <row r="17" spans="1:3" x14ac:dyDescent="0.25">
      <c r="A17" s="11"/>
      <c r="B17" s="11"/>
      <c r="C17" s="13"/>
    </row>
    <row r="18" spans="1:3" ht="16.5" thickBot="1" x14ac:dyDescent="0.3">
      <c r="A18" s="11"/>
      <c r="B18" s="11"/>
      <c r="C18" s="14"/>
    </row>
    <row r="19" spans="1:3" ht="16.5" thickTop="1" x14ac:dyDescent="0.25"/>
    <row r="27" spans="1:3" x14ac:dyDescent="0.25">
      <c r="C27" s="1" t="s">
        <v>215</v>
      </c>
    </row>
  </sheetData>
  <mergeCells count="1">
    <mergeCell ref="A1:E1"/>
  </mergeCells>
  <conditionalFormatting sqref="D2">
    <cfRule type="duplicateValues" dxfId="13" priority="1" stopIfTrue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-0.249977111117893"/>
  </sheetPr>
  <dimension ref="A1:K27"/>
  <sheetViews>
    <sheetView topLeftCell="D1" workbookViewId="0">
      <selection activeCell="B10" sqref="A1:XFD1048576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4.5703125" style="1" bestFit="1" customWidth="1"/>
    <col min="8" max="8" width="12.5703125" style="1" customWidth="1"/>
    <col min="9" max="9" width="12.7109375" style="1" bestFit="1" customWidth="1"/>
    <col min="10" max="10" width="13.570312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295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ht="31.5" x14ac:dyDescent="0.25">
      <c r="A3" s="50" t="s">
        <v>305</v>
      </c>
      <c r="B3" s="49" t="s">
        <v>296</v>
      </c>
      <c r="C3" s="3" t="s">
        <v>271</v>
      </c>
      <c r="D3" s="2"/>
      <c r="E3" s="4">
        <v>88000</v>
      </c>
      <c r="F3" s="43" t="s">
        <v>297</v>
      </c>
      <c r="G3" s="4">
        <v>50000</v>
      </c>
      <c r="H3" s="3" t="s">
        <v>303</v>
      </c>
      <c r="I3" s="4">
        <v>38000</v>
      </c>
      <c r="J3" s="41">
        <f t="shared" ref="J3:J8" si="0">E3-I3-G3</f>
        <v>0</v>
      </c>
      <c r="K3" s="56" t="s">
        <v>304</v>
      </c>
    </row>
    <row r="4" spans="1:11" x14ac:dyDescent="0.25">
      <c r="A4" s="2"/>
      <c r="B4" s="3"/>
      <c r="C4" s="3"/>
      <c r="E4" s="6"/>
      <c r="F4" s="44"/>
      <c r="G4" s="4"/>
      <c r="H4" s="44"/>
      <c r="I4" s="4"/>
      <c r="J4" s="41">
        <f t="shared" si="0"/>
        <v>0</v>
      </c>
      <c r="K4" s="2"/>
    </row>
    <row r="5" spans="1:11" x14ac:dyDescent="0.25">
      <c r="A5" s="2"/>
      <c r="B5" s="3"/>
      <c r="C5" s="3"/>
      <c r="D5" s="2"/>
      <c r="E5" s="4"/>
      <c r="F5" s="43"/>
      <c r="G5" s="4"/>
      <c r="H5" s="3"/>
      <c r="I5" s="4"/>
      <c r="J5" s="41">
        <f t="shared" si="0"/>
        <v>0</v>
      </c>
      <c r="K5" s="42"/>
    </row>
    <row r="6" spans="1:11" x14ac:dyDescent="0.25">
      <c r="A6" s="2"/>
      <c r="B6" s="2"/>
      <c r="C6" s="3"/>
      <c r="E6" s="6"/>
      <c r="F6" s="44"/>
      <c r="G6" s="4"/>
      <c r="H6" s="3"/>
      <c r="I6" s="4"/>
      <c r="J6" s="41">
        <f t="shared" si="0"/>
        <v>0</v>
      </c>
      <c r="K6" s="42"/>
    </row>
    <row r="7" spans="1:11" x14ac:dyDescent="0.25">
      <c r="A7" s="2"/>
      <c r="B7" s="2"/>
      <c r="C7" s="3"/>
      <c r="E7" s="6"/>
      <c r="F7" s="44"/>
      <c r="G7" s="4"/>
      <c r="H7" s="3"/>
      <c r="I7" s="4"/>
      <c r="J7" s="41">
        <f t="shared" si="0"/>
        <v>0</v>
      </c>
      <c r="K7" s="42"/>
    </row>
    <row r="8" spans="1:11" x14ac:dyDescent="0.25">
      <c r="A8" s="2"/>
      <c r="B8" s="2"/>
      <c r="C8" s="8"/>
      <c r="D8" s="2"/>
      <c r="E8" s="9"/>
      <c r="F8" s="9"/>
      <c r="G8" s="4"/>
      <c r="H8" s="3"/>
      <c r="I8" s="4"/>
      <c r="J8" s="41">
        <f t="shared" si="0"/>
        <v>0</v>
      </c>
      <c r="K8" s="42"/>
    </row>
    <row r="9" spans="1:11" ht="16.5" thickBot="1" x14ac:dyDescent="0.3">
      <c r="E9" s="10">
        <f>+SUM(E3:E8)</f>
        <v>88000</v>
      </c>
      <c r="F9" s="40"/>
      <c r="G9" s="39"/>
      <c r="H9" s="47"/>
      <c r="I9" s="39">
        <f>SUM(I3:I8)</f>
        <v>38000</v>
      </c>
      <c r="J9" s="10">
        <f>SUM(J3:J8)</f>
        <v>0</v>
      </c>
      <c r="K9" s="48"/>
    </row>
    <row r="10" spans="1:11" ht="16.5" thickTop="1" x14ac:dyDescent="0.25">
      <c r="A10" s="11"/>
      <c r="B10" s="11"/>
      <c r="C10" s="11"/>
    </row>
    <row r="11" spans="1:11" x14ac:dyDescent="0.25">
      <c r="A11" s="11"/>
      <c r="B11" s="11"/>
      <c r="C11" s="11"/>
      <c r="D11" s="25"/>
    </row>
    <row r="12" spans="1:11" x14ac:dyDescent="0.25">
      <c r="A12" s="11"/>
      <c r="B12" s="11"/>
      <c r="C12" s="11"/>
    </row>
    <row r="13" spans="1:11" x14ac:dyDescent="0.25">
      <c r="A13" s="11"/>
      <c r="B13" s="11"/>
      <c r="C13" s="11"/>
    </row>
    <row r="14" spans="1:11" x14ac:dyDescent="0.25">
      <c r="A14" s="11"/>
      <c r="B14" s="11"/>
      <c r="C14" s="12"/>
    </row>
    <row r="15" spans="1:11" x14ac:dyDescent="0.25">
      <c r="A15" s="11"/>
      <c r="B15" s="11"/>
      <c r="C15" s="12"/>
    </row>
    <row r="16" spans="1:11" x14ac:dyDescent="0.25">
      <c r="A16" s="11"/>
      <c r="B16" s="11"/>
      <c r="C16" s="12"/>
    </row>
    <row r="17" spans="1:3" x14ac:dyDescent="0.25">
      <c r="A17" s="11"/>
      <c r="B17" s="11"/>
      <c r="C17" s="13"/>
    </row>
    <row r="18" spans="1:3" ht="16.5" thickBot="1" x14ac:dyDescent="0.3">
      <c r="A18" s="11"/>
      <c r="B18" s="11"/>
      <c r="C18" s="14"/>
    </row>
    <row r="19" spans="1:3" ht="16.5" thickTop="1" x14ac:dyDescent="0.25"/>
    <row r="27" spans="1:3" x14ac:dyDescent="0.25">
      <c r="C27" s="1" t="s">
        <v>215</v>
      </c>
    </row>
  </sheetData>
  <mergeCells count="1">
    <mergeCell ref="A1:E1"/>
  </mergeCells>
  <conditionalFormatting sqref="D2">
    <cfRule type="duplicateValues" dxfId="12" priority="1" stopIfTrue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C159-0B3F-43F4-8A69-524AD6D35C81}">
  <sheetPr>
    <tabColor theme="9" tint="-0.249977111117893"/>
  </sheetPr>
  <dimension ref="A1:K27"/>
  <sheetViews>
    <sheetView workbookViewId="0">
      <selection activeCell="H13" sqref="H13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4.5703125" style="1" bestFit="1" customWidth="1"/>
    <col min="8" max="8" width="12.5703125" style="1" customWidth="1"/>
    <col min="9" max="9" width="12.7109375" style="1" bestFit="1" customWidth="1"/>
    <col min="10" max="10" width="13.570312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606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50" t="s">
        <v>606</v>
      </c>
      <c r="B3" s="49" t="s">
        <v>607</v>
      </c>
      <c r="C3" s="3" t="s">
        <v>518</v>
      </c>
      <c r="D3" s="2"/>
      <c r="E3" s="4">
        <v>50000</v>
      </c>
      <c r="F3" s="43"/>
      <c r="G3" s="4">
        <v>30000</v>
      </c>
      <c r="H3" s="3" t="s">
        <v>623</v>
      </c>
      <c r="I3" s="4">
        <v>20000</v>
      </c>
      <c r="J3" s="41">
        <f t="shared" ref="J3:J8" si="0">E3-I3-G3</f>
        <v>0</v>
      </c>
      <c r="K3" s="56" t="s">
        <v>626</v>
      </c>
    </row>
    <row r="4" spans="1:11" x14ac:dyDescent="0.25">
      <c r="A4" s="2"/>
      <c r="B4" s="3" t="s">
        <v>609</v>
      </c>
      <c r="C4" s="3">
        <v>44511</v>
      </c>
      <c r="E4" s="6">
        <v>35000</v>
      </c>
      <c r="F4" s="44"/>
      <c r="G4" s="4">
        <v>24000</v>
      </c>
      <c r="H4" s="44"/>
      <c r="I4" s="4"/>
      <c r="J4" s="41">
        <f t="shared" si="0"/>
        <v>11000</v>
      </c>
      <c r="K4" s="2"/>
    </row>
    <row r="5" spans="1:11" x14ac:dyDescent="0.25">
      <c r="A5" s="2"/>
      <c r="B5" s="3"/>
      <c r="C5" s="3"/>
      <c r="D5" s="2"/>
      <c r="E5" s="4"/>
      <c r="F5" s="43"/>
      <c r="G5" s="4"/>
      <c r="H5" s="3"/>
      <c r="I5" s="4"/>
      <c r="J5" s="41">
        <f t="shared" si="0"/>
        <v>0</v>
      </c>
      <c r="K5" s="42"/>
    </row>
    <row r="6" spans="1:11" x14ac:dyDescent="0.25">
      <c r="A6" s="2"/>
      <c r="B6" s="2"/>
      <c r="C6" s="3"/>
      <c r="E6" s="6"/>
      <c r="F6" s="44"/>
      <c r="G6" s="4"/>
      <c r="H6" s="3"/>
      <c r="I6" s="4"/>
      <c r="J6" s="41">
        <f t="shared" si="0"/>
        <v>0</v>
      </c>
      <c r="K6" s="42"/>
    </row>
    <row r="7" spans="1:11" x14ac:dyDescent="0.25">
      <c r="A7" s="2"/>
      <c r="B7" s="2"/>
      <c r="C7" s="3"/>
      <c r="E7" s="6"/>
      <c r="F7" s="44"/>
      <c r="G7" s="4"/>
      <c r="H7" s="3"/>
      <c r="I7" s="4"/>
      <c r="J7" s="41">
        <f t="shared" si="0"/>
        <v>0</v>
      </c>
      <c r="K7" s="42"/>
    </row>
    <row r="8" spans="1:11" x14ac:dyDescent="0.25">
      <c r="A8" s="2"/>
      <c r="B8" s="2"/>
      <c r="C8" s="8"/>
      <c r="D8" s="2"/>
      <c r="E8" s="9"/>
      <c r="F8" s="9"/>
      <c r="G8" s="4"/>
      <c r="H8" s="3"/>
      <c r="I8" s="4"/>
      <c r="J8" s="41">
        <f t="shared" si="0"/>
        <v>0</v>
      </c>
      <c r="K8" s="42"/>
    </row>
    <row r="9" spans="1:11" ht="16.5" thickBot="1" x14ac:dyDescent="0.3">
      <c r="E9" s="10">
        <f>+SUM(E3:E8)</f>
        <v>85000</v>
      </c>
      <c r="F9" s="40"/>
      <c r="G9" s="39"/>
      <c r="H9" s="47"/>
      <c r="I9" s="39">
        <f>SUM(I3:I8)</f>
        <v>20000</v>
      </c>
      <c r="J9" s="10">
        <f>SUM(J3:J8)</f>
        <v>11000</v>
      </c>
      <c r="K9" s="48"/>
    </row>
    <row r="10" spans="1:11" ht="16.5" thickTop="1" x14ac:dyDescent="0.25">
      <c r="A10" s="11"/>
      <c r="B10" s="11"/>
      <c r="C10" s="11"/>
    </row>
    <row r="11" spans="1:11" x14ac:dyDescent="0.25">
      <c r="A11" s="11"/>
      <c r="B11" s="11"/>
      <c r="C11" s="11"/>
      <c r="D11" s="25"/>
    </row>
    <row r="12" spans="1:11" x14ac:dyDescent="0.25">
      <c r="A12" s="11"/>
      <c r="B12" s="11"/>
      <c r="C12" s="11"/>
    </row>
    <row r="13" spans="1:11" x14ac:dyDescent="0.25">
      <c r="A13" s="11"/>
      <c r="B13" s="11"/>
      <c r="C13" s="11"/>
    </row>
    <row r="14" spans="1:11" x14ac:dyDescent="0.25">
      <c r="A14" s="11"/>
      <c r="B14" s="11"/>
      <c r="C14" s="12"/>
    </row>
    <row r="15" spans="1:11" x14ac:dyDescent="0.25">
      <c r="A15" s="11"/>
      <c r="B15" s="11"/>
      <c r="C15" s="12"/>
    </row>
    <row r="16" spans="1:11" x14ac:dyDescent="0.25">
      <c r="A16" s="11"/>
      <c r="B16" s="11"/>
      <c r="C16" s="12"/>
    </row>
    <row r="17" spans="1:3" x14ac:dyDescent="0.25">
      <c r="A17" s="11"/>
      <c r="B17" s="11"/>
      <c r="C17" s="13"/>
    </row>
    <row r="18" spans="1:3" ht="16.5" thickBot="1" x14ac:dyDescent="0.3">
      <c r="A18" s="11"/>
      <c r="B18" s="11"/>
      <c r="C18" s="14"/>
    </row>
    <row r="19" spans="1:3" ht="16.5" thickTop="1" x14ac:dyDescent="0.25"/>
    <row r="27" spans="1:3" x14ac:dyDescent="0.25">
      <c r="C27" s="1" t="s">
        <v>215</v>
      </c>
    </row>
  </sheetData>
  <mergeCells count="1">
    <mergeCell ref="A1:E1"/>
  </mergeCells>
  <conditionalFormatting sqref="D2">
    <cfRule type="duplicateValues" dxfId="11" priority="1" stopIfTrue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9" tint="-0.249977111117893"/>
  </sheetPr>
  <dimension ref="A1:K27"/>
  <sheetViews>
    <sheetView topLeftCell="C1" workbookViewId="0">
      <selection activeCell="B13" sqref="B13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4.5703125" style="1" bestFit="1" customWidth="1"/>
    <col min="8" max="8" width="12.5703125" style="1" customWidth="1"/>
    <col min="9" max="9" width="12.7109375" style="1" bestFit="1" customWidth="1"/>
    <col min="10" max="10" width="13.570312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316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ht="47.25" x14ac:dyDescent="0.25">
      <c r="A3" s="50" t="s">
        <v>316</v>
      </c>
      <c r="B3" s="49" t="s">
        <v>317</v>
      </c>
      <c r="C3" s="3">
        <v>44258</v>
      </c>
      <c r="D3" s="2"/>
      <c r="E3" s="4">
        <v>11000</v>
      </c>
      <c r="F3" s="43"/>
      <c r="G3" s="4"/>
      <c r="H3" s="3" t="s">
        <v>303</v>
      </c>
      <c r="I3" s="4">
        <v>11000</v>
      </c>
      <c r="J3" s="41">
        <f t="shared" ref="J3:J8" si="0">E3-I3-G3</f>
        <v>0</v>
      </c>
      <c r="K3" s="56" t="s">
        <v>318</v>
      </c>
    </row>
    <row r="4" spans="1:11" x14ac:dyDescent="0.25">
      <c r="A4" s="2"/>
      <c r="B4" s="3"/>
      <c r="C4" s="3"/>
      <c r="E4" s="6"/>
      <c r="F4" s="44"/>
      <c r="G4" s="4"/>
      <c r="H4" s="44"/>
      <c r="I4" s="4"/>
      <c r="J4" s="41">
        <f t="shared" si="0"/>
        <v>0</v>
      </c>
      <c r="K4" s="2"/>
    </row>
    <row r="5" spans="1:11" x14ac:dyDescent="0.25">
      <c r="A5" s="2"/>
      <c r="B5" s="3"/>
      <c r="C5" s="3"/>
      <c r="D5" s="2"/>
      <c r="E5" s="4"/>
      <c r="F5" s="43"/>
      <c r="G5" s="4"/>
      <c r="H5" s="3"/>
      <c r="I5" s="4"/>
      <c r="J5" s="41">
        <f t="shared" si="0"/>
        <v>0</v>
      </c>
      <c r="K5" s="42"/>
    </row>
    <row r="6" spans="1:11" x14ac:dyDescent="0.25">
      <c r="A6" s="2"/>
      <c r="B6" s="2"/>
      <c r="C6" s="3"/>
      <c r="E6" s="6"/>
      <c r="F6" s="44"/>
      <c r="G6" s="4"/>
      <c r="H6" s="3"/>
      <c r="I6" s="4"/>
      <c r="J6" s="41">
        <f t="shared" si="0"/>
        <v>0</v>
      </c>
      <c r="K6" s="42"/>
    </row>
    <row r="7" spans="1:11" x14ac:dyDescent="0.25">
      <c r="A7" s="2"/>
      <c r="B7" s="2"/>
      <c r="C7" s="3"/>
      <c r="E7" s="6"/>
      <c r="F7" s="44"/>
      <c r="G7" s="4"/>
      <c r="H7" s="3"/>
      <c r="I7" s="4"/>
      <c r="J7" s="41">
        <f t="shared" si="0"/>
        <v>0</v>
      </c>
      <c r="K7" s="42"/>
    </row>
    <row r="8" spans="1:11" x14ac:dyDescent="0.25">
      <c r="A8" s="2"/>
      <c r="B8" s="2"/>
      <c r="C8" s="8"/>
      <c r="D8" s="2"/>
      <c r="E8" s="9"/>
      <c r="F8" s="9"/>
      <c r="G8" s="4"/>
      <c r="H8" s="3"/>
      <c r="I8" s="4"/>
      <c r="J8" s="41">
        <f t="shared" si="0"/>
        <v>0</v>
      </c>
      <c r="K8" s="42"/>
    </row>
    <row r="9" spans="1:11" ht="16.5" thickBot="1" x14ac:dyDescent="0.3">
      <c r="E9" s="10">
        <f>+SUM(E3:E8)</f>
        <v>11000</v>
      </c>
      <c r="F9" s="40"/>
      <c r="G9" s="39"/>
      <c r="H9" s="47"/>
      <c r="I9" s="39">
        <f>SUM(I3:I8)</f>
        <v>11000</v>
      </c>
      <c r="J9" s="10">
        <f>SUM(J3:J8)</f>
        <v>0</v>
      </c>
      <c r="K9" s="48"/>
    </row>
    <row r="10" spans="1:11" ht="16.5" thickTop="1" x14ac:dyDescent="0.25">
      <c r="A10" s="11"/>
      <c r="B10" s="11"/>
      <c r="C10" s="11"/>
    </row>
    <row r="11" spans="1:11" x14ac:dyDescent="0.25">
      <c r="A11" s="11"/>
      <c r="B11" s="11"/>
      <c r="C11" s="11"/>
      <c r="D11" s="25"/>
    </row>
    <row r="12" spans="1:11" x14ac:dyDescent="0.25">
      <c r="A12" s="11"/>
      <c r="B12" s="11"/>
      <c r="C12" s="11"/>
    </row>
    <row r="13" spans="1:11" x14ac:dyDescent="0.25">
      <c r="A13" s="11"/>
      <c r="B13" s="11"/>
      <c r="C13" s="11"/>
    </row>
    <row r="14" spans="1:11" x14ac:dyDescent="0.25">
      <c r="A14" s="11"/>
      <c r="B14" s="11"/>
      <c r="C14" s="12"/>
    </row>
    <row r="15" spans="1:11" x14ac:dyDescent="0.25">
      <c r="A15" s="11"/>
      <c r="B15" s="11"/>
      <c r="C15" s="12"/>
    </row>
    <row r="16" spans="1:11" x14ac:dyDescent="0.25">
      <c r="A16" s="11"/>
      <c r="B16" s="11"/>
      <c r="C16" s="12"/>
    </row>
    <row r="17" spans="1:3" x14ac:dyDescent="0.25">
      <c r="A17" s="11"/>
      <c r="B17" s="11"/>
      <c r="C17" s="13"/>
    </row>
    <row r="18" spans="1:3" ht="16.5" thickBot="1" x14ac:dyDescent="0.3">
      <c r="A18" s="11"/>
      <c r="B18" s="11"/>
      <c r="C18" s="14"/>
    </row>
    <row r="19" spans="1:3" ht="16.5" thickTop="1" x14ac:dyDescent="0.25"/>
    <row r="27" spans="1:3" x14ac:dyDescent="0.25">
      <c r="C27" s="1" t="s">
        <v>215</v>
      </c>
    </row>
  </sheetData>
  <mergeCells count="1">
    <mergeCell ref="A1:E1"/>
  </mergeCells>
  <conditionalFormatting sqref="D2">
    <cfRule type="duplicateValues" dxfId="10" priority="1" stopIfTrue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9" tint="-0.249977111117893"/>
  </sheetPr>
  <dimension ref="A1:K35"/>
  <sheetViews>
    <sheetView topLeftCell="B1" workbookViewId="0">
      <pane ySplit="2" topLeftCell="A3" activePane="bottomLeft" state="frozen"/>
      <selection pane="bottomLeft" activeCell="K8" sqref="K8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4.5703125" style="1" bestFit="1" customWidth="1"/>
    <col min="8" max="8" width="12.5703125" style="1" customWidth="1"/>
    <col min="9" max="9" width="12.7109375" style="1" bestFit="1" customWidth="1"/>
    <col min="10" max="10" width="13.570312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328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50" t="s">
        <v>328</v>
      </c>
      <c r="B3" s="3" t="s">
        <v>517</v>
      </c>
      <c r="C3" s="3" t="s">
        <v>518</v>
      </c>
      <c r="D3" s="2"/>
      <c r="E3" s="4">
        <v>175000</v>
      </c>
      <c r="F3" s="43"/>
      <c r="G3" s="4">
        <v>90000</v>
      </c>
      <c r="H3" s="3"/>
      <c r="I3" s="4">
        <v>85000</v>
      </c>
      <c r="J3" s="41">
        <f>E3-I3-G3</f>
        <v>0</v>
      </c>
      <c r="K3" s="42"/>
    </row>
    <row r="4" spans="1:11" x14ac:dyDescent="0.25">
      <c r="A4" s="50" t="s">
        <v>328</v>
      </c>
      <c r="B4" s="3" t="s">
        <v>594</v>
      </c>
      <c r="C4" s="3" t="s">
        <v>595</v>
      </c>
      <c r="D4" s="2"/>
      <c r="E4" s="4">
        <v>8800</v>
      </c>
      <c r="F4" s="43"/>
      <c r="G4" s="4"/>
      <c r="H4" s="3"/>
      <c r="I4" s="4"/>
      <c r="J4" s="41">
        <f t="shared" ref="J4:J13" si="0">E4-I4-G4</f>
        <v>8800</v>
      </c>
      <c r="K4" s="42"/>
    </row>
    <row r="5" spans="1:11" x14ac:dyDescent="0.25">
      <c r="A5" s="50" t="s">
        <v>328</v>
      </c>
      <c r="B5" s="3" t="s">
        <v>594</v>
      </c>
      <c r="C5" s="3">
        <v>44836</v>
      </c>
      <c r="D5" s="2"/>
      <c r="E5" s="4">
        <v>37000</v>
      </c>
      <c r="F5" s="43"/>
      <c r="G5" s="4"/>
      <c r="H5" s="3" t="s">
        <v>623</v>
      </c>
      <c r="I5" s="4">
        <v>37000</v>
      </c>
      <c r="J5" s="41">
        <f t="shared" si="0"/>
        <v>0</v>
      </c>
      <c r="K5" s="42" t="s">
        <v>629</v>
      </c>
    </row>
    <row r="6" spans="1:11" x14ac:dyDescent="0.25">
      <c r="A6" s="50" t="s">
        <v>328</v>
      </c>
      <c r="B6" s="3" t="s">
        <v>596</v>
      </c>
      <c r="C6" s="3"/>
      <c r="D6" s="2"/>
      <c r="E6" s="4">
        <v>7000</v>
      </c>
      <c r="F6" s="43"/>
      <c r="G6" s="4"/>
      <c r="H6" s="3"/>
      <c r="I6" s="4"/>
      <c r="J6" s="41">
        <f t="shared" si="0"/>
        <v>7000</v>
      </c>
      <c r="K6" s="42"/>
    </row>
    <row r="7" spans="1:11" x14ac:dyDescent="0.25">
      <c r="A7" s="50" t="s">
        <v>328</v>
      </c>
      <c r="B7" s="3" t="s">
        <v>597</v>
      </c>
      <c r="C7" s="3"/>
      <c r="D7" s="2"/>
      <c r="E7" s="4">
        <v>7000</v>
      </c>
      <c r="F7" s="43"/>
      <c r="G7" s="4"/>
      <c r="H7" s="3"/>
      <c r="I7" s="4"/>
      <c r="J7" s="41">
        <f t="shared" si="0"/>
        <v>7000</v>
      </c>
      <c r="K7" s="42"/>
    </row>
    <row r="8" spans="1:11" x14ac:dyDescent="0.25">
      <c r="A8" s="50" t="s">
        <v>328</v>
      </c>
      <c r="B8" s="3" t="s">
        <v>598</v>
      </c>
      <c r="C8" s="3"/>
      <c r="D8" s="2"/>
      <c r="E8" s="4">
        <v>2500</v>
      </c>
      <c r="F8" s="43"/>
      <c r="G8" s="4"/>
      <c r="H8" s="3"/>
      <c r="I8" s="4"/>
      <c r="J8" s="41">
        <f t="shared" si="0"/>
        <v>2500</v>
      </c>
      <c r="K8" s="42" t="s">
        <v>541</v>
      </c>
    </row>
    <row r="9" spans="1:11" x14ac:dyDescent="0.25">
      <c r="A9" s="50" t="s">
        <v>328</v>
      </c>
      <c r="B9" s="3" t="s">
        <v>599</v>
      </c>
      <c r="C9" s="3"/>
      <c r="D9" s="2"/>
      <c r="E9" s="4">
        <v>12000</v>
      </c>
      <c r="F9" s="43"/>
      <c r="G9" s="4"/>
      <c r="H9" s="3"/>
      <c r="I9" s="4"/>
      <c r="J9" s="41">
        <f t="shared" si="0"/>
        <v>12000</v>
      </c>
      <c r="K9" s="42"/>
    </row>
    <row r="10" spans="1:11" x14ac:dyDescent="0.25">
      <c r="A10" s="50" t="s">
        <v>328</v>
      </c>
      <c r="B10" s="3"/>
      <c r="C10" s="3"/>
      <c r="D10" s="2"/>
      <c r="E10" s="4"/>
      <c r="F10" s="43"/>
      <c r="G10" s="4"/>
      <c r="H10" s="3"/>
      <c r="I10" s="4"/>
      <c r="J10" s="41">
        <f t="shared" si="0"/>
        <v>0</v>
      </c>
      <c r="K10" s="42"/>
    </row>
    <row r="11" spans="1:11" x14ac:dyDescent="0.25">
      <c r="A11" s="50" t="s">
        <v>328</v>
      </c>
      <c r="B11" s="3"/>
      <c r="C11" s="3"/>
      <c r="D11" s="2"/>
      <c r="E11" s="4"/>
      <c r="F11" s="43"/>
      <c r="G11" s="4"/>
      <c r="H11" s="3"/>
      <c r="I11" s="4"/>
      <c r="J11" s="41">
        <f t="shared" si="0"/>
        <v>0</v>
      </c>
      <c r="K11" s="42"/>
    </row>
    <row r="12" spans="1:11" x14ac:dyDescent="0.25">
      <c r="A12" s="50" t="s">
        <v>328</v>
      </c>
      <c r="B12" s="3"/>
      <c r="C12" s="3"/>
      <c r="D12" s="2"/>
      <c r="E12" s="4"/>
      <c r="F12" s="43"/>
      <c r="G12" s="4"/>
      <c r="H12" s="3"/>
      <c r="I12" s="4"/>
      <c r="J12" s="41">
        <f t="shared" si="0"/>
        <v>0</v>
      </c>
      <c r="K12" s="42"/>
    </row>
    <row r="13" spans="1:11" x14ac:dyDescent="0.25">
      <c r="A13" s="50" t="s">
        <v>328</v>
      </c>
      <c r="B13" s="3"/>
      <c r="C13" s="3"/>
      <c r="D13" s="2"/>
      <c r="E13" s="4"/>
      <c r="F13" s="43"/>
      <c r="G13" s="4"/>
      <c r="H13" s="3"/>
      <c r="I13" s="4"/>
      <c r="J13" s="41">
        <f t="shared" si="0"/>
        <v>0</v>
      </c>
      <c r="K13" s="42"/>
    </row>
    <row r="14" spans="1:11" x14ac:dyDescent="0.25">
      <c r="A14" s="50" t="s">
        <v>328</v>
      </c>
      <c r="B14" s="2"/>
      <c r="C14" s="3"/>
      <c r="D14" s="19"/>
      <c r="E14" s="6"/>
      <c r="F14" s="44"/>
      <c r="G14" s="4"/>
      <c r="H14" s="3"/>
      <c r="I14" s="4"/>
      <c r="J14" s="41">
        <f>E14-I14-G14</f>
        <v>0</v>
      </c>
      <c r="K14" s="42"/>
    </row>
    <row r="15" spans="1:11" x14ac:dyDescent="0.25">
      <c r="A15" s="50" t="s">
        <v>328</v>
      </c>
      <c r="B15" s="2"/>
      <c r="C15" s="3"/>
      <c r="E15" s="6"/>
      <c r="F15" s="44"/>
      <c r="G15" s="4"/>
      <c r="H15" s="3"/>
      <c r="I15" s="4"/>
      <c r="J15" s="41">
        <f>E15-I15-G15</f>
        <v>0</v>
      </c>
      <c r="K15" s="42"/>
    </row>
    <row r="16" spans="1:11" x14ac:dyDescent="0.25">
      <c r="A16" s="2"/>
      <c r="B16" s="2"/>
      <c r="C16" s="8"/>
      <c r="D16" s="2"/>
      <c r="E16" s="9"/>
      <c r="F16" s="9"/>
      <c r="G16" s="4"/>
      <c r="H16" s="3"/>
      <c r="I16" s="4"/>
      <c r="J16" s="41">
        <f>E16-I16-G16</f>
        <v>0</v>
      </c>
      <c r="K16" s="42"/>
    </row>
    <row r="17" spans="1:11" ht="16.5" thickBot="1" x14ac:dyDescent="0.3">
      <c r="E17" s="10">
        <f>+SUM(E3:E16)</f>
        <v>249300</v>
      </c>
      <c r="F17" s="40"/>
      <c r="G17" s="39">
        <f>SUM(G3:G16)</f>
        <v>90000</v>
      </c>
      <c r="H17" s="47"/>
      <c r="I17" s="39">
        <f>SUM(I3:I16)</f>
        <v>122000</v>
      </c>
      <c r="J17" s="10">
        <f>SUM(J4:J16)</f>
        <v>37300</v>
      </c>
      <c r="K17" s="48"/>
    </row>
    <row r="18" spans="1:11" ht="16.5" thickTop="1" x14ac:dyDescent="0.25">
      <c r="A18" s="11"/>
      <c r="B18" s="11"/>
      <c r="C18" s="11"/>
    </row>
    <row r="19" spans="1:11" x14ac:dyDescent="0.25">
      <c r="A19" s="11"/>
      <c r="B19" s="11"/>
      <c r="C19" s="11"/>
      <c r="D19" s="25"/>
    </row>
    <row r="20" spans="1:11" x14ac:dyDescent="0.25">
      <c r="A20" s="11"/>
      <c r="B20" s="11"/>
      <c r="C20" s="11"/>
      <c r="G20" s="1" t="s">
        <v>215</v>
      </c>
    </row>
    <row r="21" spans="1:11" x14ac:dyDescent="0.25">
      <c r="A21" s="11"/>
      <c r="B21" s="11"/>
      <c r="C21" s="11"/>
    </row>
    <row r="22" spans="1:11" x14ac:dyDescent="0.25">
      <c r="A22" s="11"/>
      <c r="B22" s="11"/>
      <c r="C22" s="12"/>
    </row>
    <row r="23" spans="1:11" x14ac:dyDescent="0.25">
      <c r="A23" s="11"/>
      <c r="B23" s="11"/>
      <c r="C23" s="12"/>
    </row>
    <row r="24" spans="1:11" x14ac:dyDescent="0.25">
      <c r="A24" s="11"/>
      <c r="B24" s="11"/>
      <c r="C24" s="12"/>
    </row>
    <row r="25" spans="1:11" x14ac:dyDescent="0.25">
      <c r="A25" s="11"/>
      <c r="B25" s="11"/>
      <c r="C25" s="13"/>
    </row>
    <row r="26" spans="1:11" ht="16.5" thickBot="1" x14ac:dyDescent="0.3">
      <c r="A26" s="11"/>
      <c r="B26" s="11"/>
      <c r="C26" s="14"/>
    </row>
    <row r="27" spans="1:11" ht="16.5" thickTop="1" x14ac:dyDescent="0.25"/>
    <row r="35" spans="3:3" x14ac:dyDescent="0.25">
      <c r="C35" s="1" t="s">
        <v>215</v>
      </c>
    </row>
  </sheetData>
  <mergeCells count="1">
    <mergeCell ref="A1:E1"/>
  </mergeCells>
  <conditionalFormatting sqref="D2">
    <cfRule type="duplicateValues" dxfId="9" priority="1" stopIfTrue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9" tint="-0.249977111117893"/>
  </sheetPr>
  <dimension ref="A1:K27"/>
  <sheetViews>
    <sheetView topLeftCell="C1" workbookViewId="0">
      <selection activeCell="K14" sqref="K14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4.5703125" style="1" bestFit="1" customWidth="1"/>
    <col min="8" max="8" width="12.5703125" style="1" customWidth="1"/>
    <col min="9" max="9" width="12.7109375" style="1" bestFit="1" customWidth="1"/>
    <col min="10" max="10" width="13.5703125" style="1" bestFit="1" customWidth="1"/>
    <col min="11" max="11" width="32.140625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329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50" t="s">
        <v>329</v>
      </c>
      <c r="B3" s="49" t="s">
        <v>330</v>
      </c>
      <c r="C3" s="3">
        <v>44258</v>
      </c>
      <c r="D3" s="2">
        <v>21041</v>
      </c>
      <c r="E3" s="4">
        <v>20000</v>
      </c>
      <c r="F3" s="43"/>
      <c r="G3" s="4"/>
      <c r="H3" s="3">
        <v>44351</v>
      </c>
      <c r="I3" s="4">
        <v>20000</v>
      </c>
      <c r="J3" s="41">
        <f t="shared" ref="J3:J12" si="0">E3-I3-G3</f>
        <v>0</v>
      </c>
      <c r="K3" s="56" t="s">
        <v>330</v>
      </c>
    </row>
    <row r="4" spans="1:11" x14ac:dyDescent="0.25">
      <c r="A4" s="50" t="s">
        <v>329</v>
      </c>
      <c r="B4" s="3" t="s">
        <v>201</v>
      </c>
      <c r="C4" s="3" t="s">
        <v>428</v>
      </c>
      <c r="E4" s="6">
        <v>20000</v>
      </c>
      <c r="F4" s="44"/>
      <c r="G4" s="4"/>
      <c r="H4" s="44" t="s">
        <v>426</v>
      </c>
      <c r="I4" s="4">
        <v>20000</v>
      </c>
      <c r="J4" s="41">
        <f t="shared" si="0"/>
        <v>0</v>
      </c>
      <c r="K4" s="3" t="s">
        <v>463</v>
      </c>
    </row>
    <row r="5" spans="1:11" x14ac:dyDescent="0.25">
      <c r="A5" s="50" t="s">
        <v>329</v>
      </c>
      <c r="B5" s="3" t="s">
        <v>463</v>
      </c>
      <c r="C5" s="3">
        <v>44325</v>
      </c>
      <c r="D5" s="2">
        <v>21107</v>
      </c>
      <c r="E5" s="4">
        <v>20000</v>
      </c>
      <c r="F5" s="43"/>
      <c r="G5" s="4"/>
      <c r="H5" s="3"/>
      <c r="I5" s="4"/>
      <c r="J5" s="41">
        <f t="shared" si="0"/>
        <v>20000</v>
      </c>
      <c r="K5" s="42"/>
    </row>
    <row r="6" spans="1:11" x14ac:dyDescent="0.25">
      <c r="A6" s="50"/>
      <c r="B6" s="3"/>
      <c r="C6" s="3"/>
      <c r="D6" s="45"/>
      <c r="E6" s="4"/>
      <c r="F6" s="43"/>
      <c r="G6" s="4"/>
      <c r="H6" s="3">
        <v>44510</v>
      </c>
      <c r="I6" s="4">
        <v>20000</v>
      </c>
      <c r="J6" s="41">
        <f t="shared" si="0"/>
        <v>-20000</v>
      </c>
      <c r="K6" s="42"/>
    </row>
    <row r="7" spans="1:11" x14ac:dyDescent="0.25">
      <c r="A7" s="50"/>
      <c r="B7" s="3"/>
      <c r="C7" s="3"/>
      <c r="D7" s="45"/>
      <c r="E7" s="4"/>
      <c r="F7" s="43"/>
      <c r="G7" s="4"/>
      <c r="H7" s="3"/>
      <c r="I7" s="4"/>
      <c r="J7" s="41">
        <f t="shared" si="0"/>
        <v>0</v>
      </c>
      <c r="K7" s="42"/>
    </row>
    <row r="8" spans="1:11" x14ac:dyDescent="0.25">
      <c r="A8" s="50"/>
      <c r="B8" s="3"/>
      <c r="C8" s="3"/>
      <c r="D8" s="45"/>
      <c r="E8" s="4"/>
      <c r="F8" s="43"/>
      <c r="G8" s="4"/>
      <c r="H8" s="3"/>
      <c r="I8" s="4"/>
      <c r="J8" s="41">
        <f t="shared" si="0"/>
        <v>0</v>
      </c>
      <c r="K8" s="42"/>
    </row>
    <row r="9" spans="1:11" x14ac:dyDescent="0.25">
      <c r="A9" s="50"/>
      <c r="B9" s="3"/>
      <c r="C9" s="3"/>
      <c r="D9" s="45"/>
      <c r="E9" s="4"/>
      <c r="F9" s="43"/>
      <c r="G9" s="4"/>
      <c r="H9" s="3"/>
      <c r="I9" s="4"/>
      <c r="J9" s="41">
        <f t="shared" si="0"/>
        <v>0</v>
      </c>
      <c r="K9" s="42"/>
    </row>
    <row r="10" spans="1:11" x14ac:dyDescent="0.25">
      <c r="A10" s="2"/>
      <c r="B10" s="2"/>
      <c r="C10" s="3"/>
      <c r="E10" s="6"/>
      <c r="F10" s="44"/>
      <c r="G10" s="4"/>
      <c r="H10" s="3"/>
      <c r="I10" s="4"/>
      <c r="J10" s="41">
        <f t="shared" si="0"/>
        <v>0</v>
      </c>
      <c r="K10" s="42"/>
    </row>
    <row r="11" spans="1:11" x14ac:dyDescent="0.25">
      <c r="A11" s="2"/>
      <c r="B11" s="2"/>
      <c r="C11" s="3"/>
      <c r="E11" s="6"/>
      <c r="F11" s="44"/>
      <c r="G11" s="4"/>
      <c r="H11" s="3"/>
      <c r="I11" s="4"/>
      <c r="J11" s="41">
        <f t="shared" si="0"/>
        <v>0</v>
      </c>
      <c r="K11" s="42"/>
    </row>
    <row r="12" spans="1:11" x14ac:dyDescent="0.25">
      <c r="A12" s="2"/>
      <c r="B12" s="2"/>
      <c r="C12" s="8"/>
      <c r="D12" s="2"/>
      <c r="E12" s="9"/>
      <c r="F12" s="9"/>
      <c r="G12" s="4"/>
      <c r="H12" s="3"/>
      <c r="I12" s="4"/>
      <c r="J12" s="41">
        <f t="shared" si="0"/>
        <v>0</v>
      </c>
      <c r="K12" s="42"/>
    </row>
    <row r="13" spans="1:11" ht="16.5" thickBot="1" x14ac:dyDescent="0.3">
      <c r="E13" s="10">
        <f>+SUM(E3:E12)</f>
        <v>60000</v>
      </c>
      <c r="F13" s="40"/>
      <c r="G13" s="39"/>
      <c r="H13" s="47"/>
      <c r="I13" s="39">
        <f>SUM(I3:I12)</f>
        <v>60000</v>
      </c>
      <c r="J13" s="10">
        <f>SUM(J3:J12)</f>
        <v>0</v>
      </c>
      <c r="K13" s="48"/>
    </row>
    <row r="14" spans="1:11" ht="16.5" thickTop="1" x14ac:dyDescent="0.25">
      <c r="A14" s="11"/>
      <c r="B14" s="11"/>
      <c r="C14" s="11"/>
    </row>
    <row r="15" spans="1:11" x14ac:dyDescent="0.25">
      <c r="A15" s="11"/>
      <c r="B15" s="11"/>
      <c r="C15" s="11"/>
      <c r="D15" s="25"/>
    </row>
    <row r="16" spans="1:11" x14ac:dyDescent="0.25">
      <c r="A16" s="11"/>
      <c r="B16" s="11"/>
      <c r="C16" s="11"/>
    </row>
    <row r="17" spans="1:3" x14ac:dyDescent="0.25">
      <c r="A17" s="11"/>
      <c r="B17" s="11"/>
      <c r="C17" s="11"/>
    </row>
    <row r="18" spans="1:3" x14ac:dyDescent="0.25">
      <c r="A18" s="11"/>
      <c r="B18" s="11"/>
      <c r="C18" s="12"/>
    </row>
    <row r="19" spans="1:3" x14ac:dyDescent="0.25">
      <c r="A19" s="11"/>
      <c r="B19" s="11"/>
      <c r="C19" s="12"/>
    </row>
    <row r="20" spans="1:3" x14ac:dyDescent="0.25">
      <c r="A20" s="11"/>
      <c r="B20" s="11"/>
    </row>
    <row r="21" spans="1:3" x14ac:dyDescent="0.25">
      <c r="A21" s="11"/>
      <c r="B21" s="11"/>
    </row>
    <row r="22" spans="1:3" x14ac:dyDescent="0.25">
      <c r="A22" s="11"/>
      <c r="B22" s="11"/>
    </row>
    <row r="27" spans="1:3" x14ac:dyDescent="0.25">
      <c r="C27" s="1" t="s">
        <v>215</v>
      </c>
    </row>
  </sheetData>
  <mergeCells count="1">
    <mergeCell ref="A1:E1"/>
  </mergeCells>
  <conditionalFormatting sqref="D2">
    <cfRule type="duplicateValues" dxfId="8" priority="1" stopIfTrue="1"/>
  </conditionalFormatting>
  <pageMargins left="0.7" right="0.7" top="0.75" bottom="0.75" header="0.3" footer="0.3"/>
  <pageSetup orientation="portrait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-0.249977111117893"/>
  </sheetPr>
  <dimension ref="A1:K27"/>
  <sheetViews>
    <sheetView topLeftCell="B1" workbookViewId="0">
      <pane ySplit="2" topLeftCell="A3" activePane="bottomLeft" state="frozen"/>
      <selection pane="bottomLeft" activeCell="H13" sqref="H13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19.140625" style="1" customWidth="1"/>
    <col min="5" max="5" width="13.42578125" style="17" bestFit="1" customWidth="1"/>
    <col min="6" max="6" width="13.42578125" style="17" customWidth="1"/>
    <col min="7" max="7" width="14.5703125" style="1" bestFit="1" customWidth="1"/>
    <col min="8" max="8" width="12.5703125" style="1" customWidth="1"/>
    <col min="9" max="9" width="12.7109375" style="1" bestFit="1" customWidth="1"/>
    <col min="10" max="10" width="13.5703125" style="1" bestFit="1" customWidth="1"/>
    <col min="11" max="11" width="23.42578125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331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50" t="s">
        <v>331</v>
      </c>
      <c r="B3" s="49" t="s">
        <v>360</v>
      </c>
      <c r="C3" s="3" t="s">
        <v>332</v>
      </c>
      <c r="D3" s="2"/>
      <c r="E3" s="4">
        <v>28600</v>
      </c>
      <c r="F3" s="43" t="s">
        <v>332</v>
      </c>
      <c r="G3" s="4">
        <v>15000</v>
      </c>
      <c r="H3" s="3">
        <v>44535</v>
      </c>
      <c r="I3" s="4">
        <v>13000</v>
      </c>
      <c r="J3" s="41">
        <f t="shared" ref="J3:J8" si="0">E3-I3-G3</f>
        <v>600</v>
      </c>
      <c r="K3" s="56" t="s">
        <v>333</v>
      </c>
    </row>
    <row r="4" spans="1:11" x14ac:dyDescent="0.25">
      <c r="A4" s="50" t="s">
        <v>331</v>
      </c>
      <c r="B4" s="3" t="s">
        <v>475</v>
      </c>
      <c r="C4" s="3" t="s">
        <v>468</v>
      </c>
      <c r="E4" s="6">
        <v>18000</v>
      </c>
      <c r="F4" s="44" t="s">
        <v>476</v>
      </c>
      <c r="G4" s="4">
        <v>10000</v>
      </c>
      <c r="H4" s="44" t="s">
        <v>487</v>
      </c>
      <c r="I4" s="4">
        <v>8000</v>
      </c>
      <c r="J4" s="41">
        <f t="shared" si="0"/>
        <v>0</v>
      </c>
      <c r="K4" s="42" t="s">
        <v>477</v>
      </c>
    </row>
    <row r="5" spans="1:11" x14ac:dyDescent="0.25">
      <c r="A5" s="50" t="s">
        <v>331</v>
      </c>
      <c r="B5" s="3"/>
      <c r="C5" s="3"/>
      <c r="D5" s="2"/>
      <c r="E5" s="4"/>
      <c r="F5" s="43"/>
      <c r="G5" s="4"/>
      <c r="H5" s="3"/>
      <c r="I5" s="4"/>
      <c r="J5" s="41"/>
      <c r="K5" s="42"/>
    </row>
    <row r="6" spans="1:11" x14ac:dyDescent="0.25">
      <c r="A6" s="2"/>
      <c r="B6" s="2"/>
      <c r="C6" s="3"/>
      <c r="E6" s="6"/>
      <c r="F6" s="44"/>
      <c r="G6" s="4"/>
      <c r="H6" s="3"/>
      <c r="I6" s="4"/>
      <c r="J6" s="41">
        <f t="shared" si="0"/>
        <v>0</v>
      </c>
      <c r="K6" s="42"/>
    </row>
    <row r="7" spans="1:11" x14ac:dyDescent="0.25">
      <c r="A7" s="2"/>
      <c r="B7" s="2"/>
      <c r="C7" s="3"/>
      <c r="E7" s="6"/>
      <c r="F7" s="44"/>
      <c r="G7" s="4"/>
      <c r="H7" s="3"/>
      <c r="I7" s="4"/>
      <c r="J7" s="41">
        <f t="shared" si="0"/>
        <v>0</v>
      </c>
      <c r="K7" s="42"/>
    </row>
    <row r="8" spans="1:11" x14ac:dyDescent="0.25">
      <c r="A8" s="2"/>
      <c r="B8" s="2"/>
      <c r="C8" s="8"/>
      <c r="D8" s="2"/>
      <c r="E8" s="9"/>
      <c r="F8" s="9"/>
      <c r="G8" s="4"/>
      <c r="H8" s="3"/>
      <c r="I8" s="4"/>
      <c r="J8" s="41">
        <f t="shared" si="0"/>
        <v>0</v>
      </c>
      <c r="K8" s="42"/>
    </row>
    <row r="9" spans="1:11" ht="16.5" thickBot="1" x14ac:dyDescent="0.3">
      <c r="E9" s="10">
        <f>+SUM(E3:E8)</f>
        <v>46600</v>
      </c>
      <c r="F9" s="40"/>
      <c r="G9" s="39"/>
      <c r="H9" s="47"/>
      <c r="I9" s="39">
        <f>SUM(I3:I8)</f>
        <v>21000</v>
      </c>
      <c r="J9" s="10">
        <f>SUM(J3:J8)</f>
        <v>600</v>
      </c>
      <c r="K9" s="48"/>
    </row>
    <row r="10" spans="1:11" ht="16.5" thickTop="1" x14ac:dyDescent="0.25">
      <c r="A10" s="11"/>
      <c r="B10" s="11"/>
      <c r="C10" s="11"/>
    </row>
    <row r="11" spans="1:11" x14ac:dyDescent="0.25">
      <c r="A11" s="11"/>
      <c r="B11" s="11"/>
      <c r="C11" s="11"/>
      <c r="D11" s="25"/>
    </row>
    <row r="12" spans="1:11" x14ac:dyDescent="0.25">
      <c r="A12" s="11"/>
      <c r="B12" s="11"/>
      <c r="C12" s="11"/>
    </row>
    <row r="13" spans="1:11" x14ac:dyDescent="0.25">
      <c r="A13" s="11"/>
      <c r="B13" s="11"/>
      <c r="C13" s="11"/>
    </row>
    <row r="14" spans="1:11" x14ac:dyDescent="0.25">
      <c r="A14" s="11"/>
      <c r="B14" s="11"/>
      <c r="C14" s="12"/>
    </row>
    <row r="15" spans="1:11" x14ac:dyDescent="0.25">
      <c r="A15" s="11"/>
      <c r="B15" s="11"/>
      <c r="C15" s="12"/>
    </row>
    <row r="16" spans="1:11" x14ac:dyDescent="0.25">
      <c r="A16" s="11"/>
      <c r="B16" s="11"/>
      <c r="C16" s="12"/>
    </row>
    <row r="17" spans="1:3" x14ac:dyDescent="0.25">
      <c r="A17" s="11"/>
      <c r="B17" s="11"/>
      <c r="C17" s="13"/>
    </row>
    <row r="18" spans="1:3" ht="16.5" thickBot="1" x14ac:dyDescent="0.3">
      <c r="A18" s="11"/>
      <c r="B18" s="11"/>
      <c r="C18" s="14"/>
    </row>
    <row r="19" spans="1:3" ht="16.5" thickTop="1" x14ac:dyDescent="0.25"/>
    <row r="27" spans="1:3" x14ac:dyDescent="0.25">
      <c r="C27" s="1" t="s">
        <v>215</v>
      </c>
    </row>
  </sheetData>
  <mergeCells count="1">
    <mergeCell ref="A1:E1"/>
  </mergeCells>
  <conditionalFormatting sqref="D2">
    <cfRule type="duplicateValues" dxfId="7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K14"/>
  <sheetViews>
    <sheetView workbookViewId="0">
      <selection activeCell="C21" sqref="C21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2.42578125" style="17" bestFit="1" customWidth="1"/>
    <col min="7" max="7" width="10.42578125" style="1" bestFit="1" customWidth="1"/>
    <col min="8" max="8" width="12.42578125" style="1" bestFit="1" customWidth="1"/>
    <col min="9" max="9" width="10.42578125" style="1" bestFit="1" customWidth="1"/>
    <col min="10" max="10" width="11.140625" style="1" bestFit="1" customWidth="1"/>
    <col min="11" max="11" width="13.5703125" style="1" bestFit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5" t="s">
        <v>102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2" t="s">
        <v>102</v>
      </c>
      <c r="B3" s="2" t="s">
        <v>103</v>
      </c>
      <c r="C3" s="3"/>
      <c r="D3" s="3"/>
      <c r="E3" s="4">
        <v>10000</v>
      </c>
      <c r="F3" s="43">
        <v>44126</v>
      </c>
      <c r="G3" s="4">
        <v>5000</v>
      </c>
      <c r="H3" s="3"/>
      <c r="I3" s="4"/>
      <c r="J3" s="41">
        <f>E3-I3-G3</f>
        <v>5000</v>
      </c>
      <c r="K3" s="42" t="s">
        <v>210</v>
      </c>
    </row>
    <row r="4" spans="1:11" x14ac:dyDescent="0.25">
      <c r="A4" s="2" t="s">
        <v>102</v>
      </c>
      <c r="B4" s="2"/>
      <c r="C4" s="3"/>
      <c r="D4" s="3"/>
      <c r="E4" s="6"/>
      <c r="F4" s="44"/>
      <c r="G4" s="4"/>
      <c r="H4" s="44">
        <v>44128</v>
      </c>
      <c r="I4" s="4">
        <v>5000</v>
      </c>
      <c r="J4" s="41">
        <f>E4-I4-G4</f>
        <v>-5000</v>
      </c>
      <c r="K4" s="42"/>
    </row>
    <row r="5" spans="1:11" x14ac:dyDescent="0.25">
      <c r="A5" s="2" t="s">
        <v>102</v>
      </c>
      <c r="B5" s="2"/>
      <c r="C5" s="3"/>
      <c r="D5" s="3"/>
      <c r="E5" s="6"/>
      <c r="F5" s="44"/>
      <c r="G5" s="4"/>
      <c r="H5" s="3"/>
      <c r="I5" s="4"/>
      <c r="J5" s="41">
        <f>E5-I5-G5</f>
        <v>0</v>
      </c>
      <c r="K5" s="42"/>
    </row>
    <row r="6" spans="1:11" x14ac:dyDescent="0.25">
      <c r="A6" s="2"/>
      <c r="B6" s="2"/>
      <c r="C6" s="8"/>
      <c r="D6" s="2"/>
      <c r="E6" s="9"/>
      <c r="F6" s="9"/>
      <c r="G6" s="4"/>
      <c r="H6" s="3"/>
      <c r="I6" s="4"/>
      <c r="J6" s="41">
        <f>E6-I6-G6</f>
        <v>0</v>
      </c>
      <c r="K6" s="42"/>
    </row>
    <row r="7" spans="1:11" ht="16.5" thickBot="1" x14ac:dyDescent="0.3">
      <c r="E7" s="10">
        <f>+SUM(E3:E6)</f>
        <v>10000</v>
      </c>
      <c r="F7" s="40"/>
      <c r="G7" s="39"/>
      <c r="H7" s="47"/>
      <c r="I7" s="39"/>
      <c r="J7" s="10">
        <f>SUM(J3:J6)</f>
        <v>0</v>
      </c>
      <c r="K7" s="48"/>
    </row>
    <row r="8" spans="1:11" ht="16.5" thickTop="1" x14ac:dyDescent="0.25">
      <c r="A8" s="11"/>
      <c r="B8" s="11"/>
      <c r="C8" s="11"/>
    </row>
    <row r="9" spans="1:11" x14ac:dyDescent="0.25">
      <c r="A9" s="11"/>
      <c r="B9" s="11"/>
      <c r="C9" s="12"/>
    </row>
    <row r="10" spans="1:11" x14ac:dyDescent="0.25">
      <c r="A10" s="11"/>
      <c r="B10" s="11"/>
      <c r="C10" s="12"/>
    </row>
    <row r="11" spans="1:11" x14ac:dyDescent="0.25">
      <c r="A11" s="11"/>
      <c r="B11" s="11"/>
      <c r="C11" s="12"/>
    </row>
    <row r="12" spans="1:11" x14ac:dyDescent="0.25">
      <c r="A12" s="11"/>
      <c r="B12" s="11"/>
      <c r="C12" s="13"/>
    </row>
    <row r="13" spans="1:11" ht="16.5" thickBot="1" x14ac:dyDescent="0.3">
      <c r="A13" s="11"/>
      <c r="B13" s="11"/>
      <c r="C13" s="14"/>
    </row>
    <row r="14" spans="1:11" ht="16.5" thickTop="1" x14ac:dyDescent="0.25"/>
  </sheetData>
  <mergeCells count="1">
    <mergeCell ref="A1:K1"/>
  </mergeCells>
  <conditionalFormatting sqref="D2">
    <cfRule type="duplicateValues" dxfId="41" priority="1" stopIfTrue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9" tint="-0.249977111117893"/>
  </sheetPr>
  <dimension ref="A1:K27"/>
  <sheetViews>
    <sheetView workbookViewId="0">
      <selection activeCell="H3" sqref="H3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4.5703125" style="1" bestFit="1" customWidth="1"/>
    <col min="8" max="8" width="12.5703125" style="1" customWidth="1"/>
    <col min="9" max="9" width="12.7109375" style="1" bestFit="1" customWidth="1"/>
    <col min="10" max="10" width="13.570312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342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ht="31.5" x14ac:dyDescent="0.25">
      <c r="A3" s="50" t="s">
        <v>342</v>
      </c>
      <c r="B3" s="49" t="s">
        <v>343</v>
      </c>
      <c r="C3" s="3" t="s">
        <v>282</v>
      </c>
      <c r="D3" s="2"/>
      <c r="E3" s="4">
        <v>15000</v>
      </c>
      <c r="F3" s="43"/>
      <c r="G3" s="4">
        <v>2000</v>
      </c>
      <c r="H3" s="3">
        <v>44505</v>
      </c>
      <c r="I3" s="4">
        <v>13000</v>
      </c>
      <c r="J3" s="41">
        <f t="shared" ref="J3:J8" si="0">E3-I3-G3</f>
        <v>0</v>
      </c>
      <c r="K3" s="56" t="s">
        <v>344</v>
      </c>
    </row>
    <row r="4" spans="1:11" x14ac:dyDescent="0.25">
      <c r="A4" s="50" t="s">
        <v>342</v>
      </c>
      <c r="B4" s="3"/>
      <c r="C4" s="3"/>
      <c r="E4" s="6"/>
      <c r="F4" s="44"/>
      <c r="G4" s="4"/>
      <c r="H4" s="44"/>
      <c r="I4" s="4"/>
      <c r="J4" s="41">
        <f t="shared" si="0"/>
        <v>0</v>
      </c>
      <c r="K4" s="2"/>
    </row>
    <row r="5" spans="1:11" x14ac:dyDescent="0.25">
      <c r="A5" s="50" t="s">
        <v>342</v>
      </c>
      <c r="B5" s="3"/>
      <c r="C5" s="3"/>
      <c r="D5" s="2"/>
      <c r="E5" s="4"/>
      <c r="F5" s="43"/>
      <c r="G5" s="4"/>
      <c r="H5" s="3"/>
      <c r="I5" s="4"/>
      <c r="J5" s="41">
        <f t="shared" si="0"/>
        <v>0</v>
      </c>
      <c r="K5" s="42"/>
    </row>
    <row r="6" spans="1:11" x14ac:dyDescent="0.25">
      <c r="A6" s="50" t="s">
        <v>342</v>
      </c>
      <c r="B6" s="2"/>
      <c r="C6" s="3"/>
      <c r="E6" s="6"/>
      <c r="F6" s="44"/>
      <c r="G6" s="4"/>
      <c r="H6" s="3"/>
      <c r="I6" s="4"/>
      <c r="J6" s="41">
        <f t="shared" si="0"/>
        <v>0</v>
      </c>
      <c r="K6" s="42"/>
    </row>
    <row r="7" spans="1:11" x14ac:dyDescent="0.25">
      <c r="A7" s="50" t="s">
        <v>342</v>
      </c>
      <c r="B7" s="2"/>
      <c r="C7" s="3"/>
      <c r="E7" s="6"/>
      <c r="F7" s="44"/>
      <c r="G7" s="4"/>
      <c r="H7" s="3"/>
      <c r="I7" s="4"/>
      <c r="J7" s="41">
        <f t="shared" si="0"/>
        <v>0</v>
      </c>
      <c r="K7" s="42"/>
    </row>
    <row r="8" spans="1:11" x14ac:dyDescent="0.25">
      <c r="A8" s="2"/>
      <c r="B8" s="2"/>
      <c r="C8" s="8"/>
      <c r="D8" s="2"/>
      <c r="E8" s="9"/>
      <c r="F8" s="9"/>
      <c r="G8" s="4"/>
      <c r="H8" s="3"/>
      <c r="I8" s="4"/>
      <c r="J8" s="41">
        <f t="shared" si="0"/>
        <v>0</v>
      </c>
      <c r="K8" s="42"/>
    </row>
    <row r="9" spans="1:11" ht="16.5" thickBot="1" x14ac:dyDescent="0.3">
      <c r="E9" s="10">
        <f>+SUM(E3:E8)</f>
        <v>15000</v>
      </c>
      <c r="F9" s="40"/>
      <c r="G9" s="39"/>
      <c r="H9" s="47"/>
      <c r="I9" s="39">
        <f>SUM(I3:I8)</f>
        <v>13000</v>
      </c>
      <c r="J9" s="10">
        <f>SUM(J3:J8)</f>
        <v>0</v>
      </c>
      <c r="K9" s="48"/>
    </row>
    <row r="10" spans="1:11" ht="16.5" thickTop="1" x14ac:dyDescent="0.25">
      <c r="A10" s="11"/>
      <c r="B10" s="11"/>
      <c r="C10" s="11"/>
    </row>
    <row r="11" spans="1:11" x14ac:dyDescent="0.25">
      <c r="A11" s="11"/>
      <c r="B11" s="11"/>
      <c r="C11" s="11"/>
      <c r="D11" s="25"/>
    </row>
    <row r="12" spans="1:11" x14ac:dyDescent="0.25">
      <c r="A12" s="11"/>
      <c r="B12" s="11"/>
      <c r="C12" s="11"/>
    </row>
    <row r="13" spans="1:11" x14ac:dyDescent="0.25">
      <c r="A13" s="11"/>
      <c r="B13" s="11"/>
      <c r="C13" s="11"/>
    </row>
    <row r="14" spans="1:11" x14ac:dyDescent="0.25">
      <c r="A14" s="11"/>
      <c r="B14" s="11"/>
      <c r="C14" s="12"/>
    </row>
    <row r="15" spans="1:11" x14ac:dyDescent="0.25">
      <c r="A15" s="11"/>
      <c r="B15" s="11"/>
      <c r="C15" s="12"/>
    </row>
    <row r="16" spans="1:11" x14ac:dyDescent="0.25">
      <c r="A16" s="11"/>
      <c r="B16" s="11"/>
      <c r="C16" s="12"/>
    </row>
    <row r="17" spans="1:3" x14ac:dyDescent="0.25">
      <c r="A17" s="11"/>
      <c r="B17" s="11"/>
      <c r="C17" s="13"/>
    </row>
    <row r="18" spans="1:3" ht="16.5" thickBot="1" x14ac:dyDescent="0.3">
      <c r="A18" s="11"/>
      <c r="B18" s="11"/>
      <c r="C18" s="14"/>
    </row>
    <row r="19" spans="1:3" ht="16.5" thickTop="1" x14ac:dyDescent="0.25"/>
    <row r="27" spans="1:3" x14ac:dyDescent="0.25">
      <c r="C27" s="1" t="s">
        <v>215</v>
      </c>
    </row>
  </sheetData>
  <mergeCells count="1">
    <mergeCell ref="A1:E1"/>
  </mergeCells>
  <conditionalFormatting sqref="D2">
    <cfRule type="duplicateValues" dxfId="6" priority="1" stopIfTrue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9" tint="-0.249977111117893"/>
  </sheetPr>
  <dimension ref="A1:K27"/>
  <sheetViews>
    <sheetView topLeftCell="B1" workbookViewId="0">
      <selection activeCell="I7" sqref="I7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4.5703125" style="1" bestFit="1" customWidth="1"/>
    <col min="8" max="8" width="12.5703125" style="1" customWidth="1"/>
    <col min="9" max="9" width="12.7109375" style="1" bestFit="1" customWidth="1"/>
    <col min="10" max="10" width="13.570312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363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ht="31.5" x14ac:dyDescent="0.25">
      <c r="A3" s="50" t="s">
        <v>362</v>
      </c>
      <c r="B3" s="49" t="s">
        <v>364</v>
      </c>
      <c r="C3" s="3">
        <v>44317</v>
      </c>
      <c r="D3" s="2"/>
      <c r="E3" s="4">
        <v>770</v>
      </c>
      <c r="F3" s="43"/>
      <c r="G3" s="4"/>
      <c r="H3" s="3"/>
      <c r="I3" s="4"/>
      <c r="J3" s="41">
        <f t="shared" ref="J3:J8" si="0">E3-I3-G3</f>
        <v>770</v>
      </c>
      <c r="K3" s="56" t="s">
        <v>370</v>
      </c>
    </row>
    <row r="4" spans="1:11" ht="31.5" x14ac:dyDescent="0.25">
      <c r="A4" s="50" t="s">
        <v>362</v>
      </c>
      <c r="B4" s="49" t="s">
        <v>364</v>
      </c>
      <c r="C4" s="3">
        <v>44502</v>
      </c>
      <c r="E4" s="6">
        <v>1540</v>
      </c>
      <c r="F4" s="44"/>
      <c r="G4" s="4"/>
      <c r="H4" s="44"/>
      <c r="I4" s="4"/>
      <c r="J4" s="41">
        <f t="shared" si="0"/>
        <v>1540</v>
      </c>
      <c r="K4" s="56" t="s">
        <v>370</v>
      </c>
    </row>
    <row r="5" spans="1:11" ht="31.5" x14ac:dyDescent="0.25">
      <c r="A5" s="50" t="s">
        <v>362</v>
      </c>
      <c r="B5" s="49" t="s">
        <v>364</v>
      </c>
      <c r="C5" s="3">
        <v>44411</v>
      </c>
      <c r="D5" s="2"/>
      <c r="E5" s="4">
        <v>770</v>
      </c>
      <c r="F5" s="43"/>
      <c r="G5" s="4"/>
      <c r="H5" s="3"/>
      <c r="I5" s="4"/>
      <c r="J5" s="41">
        <f t="shared" si="0"/>
        <v>770</v>
      </c>
      <c r="K5" s="56" t="s">
        <v>370</v>
      </c>
    </row>
    <row r="6" spans="1:11" ht="31.5" x14ac:dyDescent="0.25">
      <c r="A6" s="50" t="s">
        <v>362</v>
      </c>
      <c r="B6" s="49" t="s">
        <v>364</v>
      </c>
      <c r="C6" s="3" t="s">
        <v>365</v>
      </c>
      <c r="E6" s="6">
        <v>2400</v>
      </c>
      <c r="F6" s="44"/>
      <c r="G6" s="4"/>
      <c r="H6" s="3"/>
      <c r="I6" s="4"/>
      <c r="J6" s="41">
        <f t="shared" si="0"/>
        <v>2400</v>
      </c>
      <c r="K6" s="56" t="s">
        <v>370</v>
      </c>
    </row>
    <row r="7" spans="1:11" x14ac:dyDescent="0.25">
      <c r="A7" s="50" t="s">
        <v>362</v>
      </c>
      <c r="B7" s="2" t="s">
        <v>240</v>
      </c>
      <c r="C7" s="3">
        <v>44352</v>
      </c>
      <c r="E7" s="6"/>
      <c r="F7" s="44"/>
      <c r="G7" s="4"/>
      <c r="H7" s="3">
        <v>44352</v>
      </c>
      <c r="I7" s="4">
        <v>5480</v>
      </c>
      <c r="J7" s="41">
        <f t="shared" si="0"/>
        <v>-5480</v>
      </c>
      <c r="K7" s="42"/>
    </row>
    <row r="8" spans="1:11" x14ac:dyDescent="0.25">
      <c r="A8" s="2"/>
      <c r="B8" s="2"/>
      <c r="C8" s="8"/>
      <c r="D8" s="2"/>
      <c r="E8" s="9"/>
      <c r="F8" s="9"/>
      <c r="G8" s="4"/>
      <c r="H8" s="3"/>
      <c r="I8" s="4"/>
      <c r="J8" s="41">
        <f t="shared" si="0"/>
        <v>0</v>
      </c>
      <c r="K8" s="42"/>
    </row>
    <row r="9" spans="1:11" ht="16.5" thickBot="1" x14ac:dyDescent="0.3">
      <c r="E9" s="10">
        <f>+SUM(E3:E8)</f>
        <v>5480</v>
      </c>
      <c r="F9" s="40"/>
      <c r="G9" s="39"/>
      <c r="H9" s="47"/>
      <c r="I9" s="39">
        <f>SUM(I3:I8)</f>
        <v>5480</v>
      </c>
      <c r="J9" s="10">
        <f>SUM(J3:J8)</f>
        <v>0</v>
      </c>
      <c r="K9" s="48"/>
    </row>
    <row r="10" spans="1:11" ht="16.5" thickTop="1" x14ac:dyDescent="0.25">
      <c r="A10" s="11"/>
      <c r="B10" s="11"/>
      <c r="C10" s="11"/>
    </row>
    <row r="11" spans="1:11" x14ac:dyDescent="0.25">
      <c r="A11" s="11"/>
      <c r="B11" s="11"/>
      <c r="C11" s="11"/>
      <c r="D11" s="25"/>
    </row>
    <row r="12" spans="1:11" x14ac:dyDescent="0.25">
      <c r="A12" s="11"/>
      <c r="B12" s="11"/>
      <c r="C12" s="11"/>
    </row>
    <row r="13" spans="1:11" x14ac:dyDescent="0.25">
      <c r="A13" s="11"/>
      <c r="B13" s="11"/>
      <c r="C13" s="11"/>
    </row>
    <row r="14" spans="1:11" x14ac:dyDescent="0.25">
      <c r="A14" s="11"/>
      <c r="B14" s="11"/>
      <c r="C14" s="12"/>
    </row>
    <row r="15" spans="1:11" x14ac:dyDescent="0.25">
      <c r="A15" s="11"/>
      <c r="B15" s="11"/>
      <c r="C15" s="12"/>
    </row>
    <row r="16" spans="1:11" x14ac:dyDescent="0.25">
      <c r="A16" s="11"/>
      <c r="B16" s="11"/>
      <c r="C16" s="12"/>
    </row>
    <row r="17" spans="1:3" x14ac:dyDescent="0.25">
      <c r="A17" s="11"/>
      <c r="B17" s="11"/>
      <c r="C17" s="13"/>
    </row>
    <row r="18" spans="1:3" ht="16.5" thickBot="1" x14ac:dyDescent="0.3">
      <c r="A18" s="11"/>
      <c r="B18" s="11"/>
      <c r="C18" s="14"/>
    </row>
    <row r="19" spans="1:3" ht="16.5" thickTop="1" x14ac:dyDescent="0.25"/>
    <row r="27" spans="1:3" x14ac:dyDescent="0.25">
      <c r="C27" s="1" t="s">
        <v>215</v>
      </c>
    </row>
  </sheetData>
  <mergeCells count="1">
    <mergeCell ref="A1:E1"/>
  </mergeCells>
  <conditionalFormatting sqref="D2">
    <cfRule type="duplicateValues" dxfId="5" priority="1" stopIfTrue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9" tint="-0.249977111117893"/>
  </sheetPr>
  <dimension ref="A1:K27"/>
  <sheetViews>
    <sheetView workbookViewId="0">
      <selection activeCell="I3" sqref="I3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4.5703125" style="1" bestFit="1" customWidth="1"/>
    <col min="8" max="8" width="12.5703125" style="1" customWidth="1"/>
    <col min="9" max="9" width="12.7109375" style="1" bestFit="1" customWidth="1"/>
    <col min="10" max="10" width="13.570312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367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50" t="s">
        <v>367</v>
      </c>
      <c r="B3" s="49" t="s">
        <v>368</v>
      </c>
      <c r="C3" s="3">
        <v>44321</v>
      </c>
      <c r="D3" s="2"/>
      <c r="E3" s="4">
        <v>852500</v>
      </c>
      <c r="F3" s="43">
        <v>44352</v>
      </c>
      <c r="G3" s="4">
        <v>200000</v>
      </c>
      <c r="H3" s="3"/>
      <c r="I3" s="4">
        <f>262500+200000+190000</f>
        <v>652500</v>
      </c>
      <c r="J3" s="41">
        <f t="shared" ref="J3:J8" si="0">E3-I3-G3</f>
        <v>0</v>
      </c>
      <c r="K3" s="56" t="s">
        <v>369</v>
      </c>
    </row>
    <row r="4" spans="1:11" x14ac:dyDescent="0.25">
      <c r="A4" s="50" t="s">
        <v>367</v>
      </c>
      <c r="B4" s="49"/>
      <c r="C4" s="3"/>
      <c r="E4" s="6"/>
      <c r="F4" s="44"/>
      <c r="G4" s="4"/>
      <c r="H4" s="44"/>
      <c r="I4" s="4"/>
      <c r="J4" s="41">
        <f t="shared" si="0"/>
        <v>0</v>
      </c>
      <c r="K4" s="2"/>
    </row>
    <row r="5" spans="1:11" x14ac:dyDescent="0.25">
      <c r="A5" s="50" t="s">
        <v>367</v>
      </c>
      <c r="B5" s="49"/>
      <c r="C5" s="3"/>
      <c r="D5" s="2"/>
      <c r="E5" s="4"/>
      <c r="F5" s="43"/>
      <c r="G5" s="4"/>
      <c r="H5" s="3"/>
      <c r="I5" s="4"/>
      <c r="J5" s="41">
        <f t="shared" si="0"/>
        <v>0</v>
      </c>
      <c r="K5" s="42"/>
    </row>
    <row r="6" spans="1:11" x14ac:dyDescent="0.25">
      <c r="A6" s="50" t="s">
        <v>367</v>
      </c>
      <c r="B6" s="49"/>
      <c r="C6" s="3"/>
      <c r="E6" s="6"/>
      <c r="F6" s="44"/>
      <c r="G6" s="4"/>
      <c r="H6" s="3"/>
      <c r="I6" s="4"/>
      <c r="J6" s="41">
        <f t="shared" si="0"/>
        <v>0</v>
      </c>
      <c r="K6" s="42"/>
    </row>
    <row r="7" spans="1:11" x14ac:dyDescent="0.25">
      <c r="A7" s="50"/>
      <c r="B7" s="2"/>
      <c r="C7" s="3"/>
      <c r="E7" s="6"/>
      <c r="F7" s="44"/>
      <c r="G7" s="4"/>
      <c r="H7" s="3"/>
      <c r="I7" s="4"/>
      <c r="J7" s="41">
        <f t="shared" si="0"/>
        <v>0</v>
      </c>
      <c r="K7" s="42"/>
    </row>
    <row r="8" spans="1:11" x14ac:dyDescent="0.25">
      <c r="A8" s="2"/>
      <c r="B8" s="2"/>
      <c r="C8" s="8"/>
      <c r="D8" s="2"/>
      <c r="E8" s="9"/>
      <c r="F8" s="9"/>
      <c r="G8" s="4"/>
      <c r="H8" s="3"/>
      <c r="I8" s="4"/>
      <c r="J8" s="41">
        <f t="shared" si="0"/>
        <v>0</v>
      </c>
      <c r="K8" s="42"/>
    </row>
    <row r="9" spans="1:11" ht="16.5" thickBot="1" x14ac:dyDescent="0.3">
      <c r="E9" s="10">
        <f>+SUM(E3:E8)</f>
        <v>852500</v>
      </c>
      <c r="F9" s="40"/>
      <c r="G9" s="39"/>
      <c r="H9" s="47"/>
      <c r="I9" s="39">
        <f>SUM(I3:I8)</f>
        <v>652500</v>
      </c>
      <c r="J9" s="10">
        <f>SUM(J3:J8)</f>
        <v>0</v>
      </c>
      <c r="K9" s="48"/>
    </row>
    <row r="10" spans="1:11" ht="16.5" thickTop="1" x14ac:dyDescent="0.25">
      <c r="A10" s="11"/>
      <c r="B10" s="11"/>
      <c r="C10" s="11"/>
    </row>
    <row r="11" spans="1:11" x14ac:dyDescent="0.25">
      <c r="A11" s="11"/>
      <c r="B11" s="11"/>
      <c r="C11" s="11"/>
      <c r="D11" s="25"/>
    </row>
    <row r="12" spans="1:11" x14ac:dyDescent="0.25">
      <c r="A12" s="11"/>
      <c r="B12" s="11"/>
      <c r="C12" s="11"/>
    </row>
    <row r="13" spans="1:11" x14ac:dyDescent="0.25">
      <c r="A13" s="11"/>
      <c r="B13" s="11"/>
      <c r="C13" s="11"/>
    </row>
    <row r="14" spans="1:11" x14ac:dyDescent="0.25">
      <c r="A14" s="11"/>
      <c r="B14" s="11"/>
      <c r="C14" s="12"/>
    </row>
    <row r="15" spans="1:11" x14ac:dyDescent="0.25">
      <c r="A15" s="11"/>
      <c r="B15" s="11"/>
      <c r="C15" s="12"/>
    </row>
    <row r="16" spans="1:11" x14ac:dyDescent="0.25">
      <c r="A16" s="11"/>
      <c r="B16" s="11"/>
      <c r="C16" s="12"/>
    </row>
    <row r="17" spans="1:3" x14ac:dyDescent="0.25">
      <c r="A17" s="11"/>
      <c r="B17" s="11"/>
      <c r="C17" s="13"/>
    </row>
    <row r="18" spans="1:3" ht="16.5" thickBot="1" x14ac:dyDescent="0.3">
      <c r="A18" s="11"/>
      <c r="B18" s="11"/>
      <c r="C18" s="14"/>
    </row>
    <row r="19" spans="1:3" ht="16.5" thickTop="1" x14ac:dyDescent="0.25"/>
    <row r="27" spans="1:3" x14ac:dyDescent="0.25">
      <c r="C27" s="1" t="s">
        <v>215</v>
      </c>
    </row>
  </sheetData>
  <mergeCells count="1">
    <mergeCell ref="A1:E1"/>
  </mergeCells>
  <conditionalFormatting sqref="D2">
    <cfRule type="duplicateValues" dxfId="4" priority="1" stopIfTrue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9" tint="-0.249977111117893"/>
  </sheetPr>
  <dimension ref="A1:K27"/>
  <sheetViews>
    <sheetView workbookViewId="0">
      <selection activeCell="B13" sqref="B13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4.5703125" style="1" bestFit="1" customWidth="1"/>
    <col min="8" max="8" width="12.5703125" style="1" customWidth="1"/>
    <col min="9" max="9" width="12.7109375" style="1" bestFit="1" customWidth="1"/>
    <col min="10" max="10" width="13.570312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372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50" t="s">
        <v>371</v>
      </c>
      <c r="B3" s="49"/>
      <c r="C3" s="3">
        <v>44321</v>
      </c>
      <c r="D3" s="2"/>
      <c r="E3" s="4">
        <f>420000+5570</f>
        <v>425570</v>
      </c>
      <c r="F3" s="43">
        <v>44413</v>
      </c>
      <c r="G3" s="4">
        <v>290000</v>
      </c>
      <c r="H3" s="3">
        <v>44444</v>
      </c>
      <c r="I3" s="4">
        <v>135570</v>
      </c>
      <c r="J3" s="41">
        <f t="shared" ref="J3:J8" si="0">E3-I3-G3</f>
        <v>0</v>
      </c>
      <c r="K3" s="56" t="s">
        <v>369</v>
      </c>
    </row>
    <row r="4" spans="1:11" x14ac:dyDescent="0.25">
      <c r="A4" s="50" t="s">
        <v>371</v>
      </c>
      <c r="B4" s="49"/>
      <c r="C4" s="3"/>
      <c r="E4" s="6"/>
      <c r="F4" s="44"/>
      <c r="G4" s="4"/>
      <c r="H4" s="44"/>
      <c r="I4" s="4"/>
      <c r="J4" s="41">
        <f t="shared" si="0"/>
        <v>0</v>
      </c>
      <c r="K4" s="2"/>
    </row>
    <row r="5" spans="1:11" x14ac:dyDescent="0.25">
      <c r="A5" s="50" t="s">
        <v>371</v>
      </c>
      <c r="B5" s="49"/>
      <c r="C5" s="3"/>
      <c r="D5" s="2"/>
      <c r="E5" s="4"/>
      <c r="F5" s="43"/>
      <c r="G5" s="4"/>
      <c r="H5" s="3"/>
      <c r="I5" s="4"/>
      <c r="J5" s="41">
        <f t="shared" si="0"/>
        <v>0</v>
      </c>
      <c r="K5" s="42"/>
    </row>
    <row r="6" spans="1:11" x14ac:dyDescent="0.25">
      <c r="A6" s="50" t="s">
        <v>371</v>
      </c>
      <c r="B6" s="49"/>
      <c r="C6" s="3"/>
      <c r="E6" s="6"/>
      <c r="F6" s="44"/>
      <c r="G6" s="4"/>
      <c r="H6" s="3"/>
      <c r="I6" s="4"/>
      <c r="J6" s="41">
        <f t="shared" si="0"/>
        <v>0</v>
      </c>
      <c r="K6" s="42"/>
    </row>
    <row r="7" spans="1:11" x14ac:dyDescent="0.25">
      <c r="A7" s="50"/>
      <c r="B7" s="2"/>
      <c r="C7" s="3"/>
      <c r="E7" s="6"/>
      <c r="F7" s="44"/>
      <c r="G7" s="4"/>
      <c r="H7" s="3"/>
      <c r="I7" s="4"/>
      <c r="J7" s="41">
        <f t="shared" si="0"/>
        <v>0</v>
      </c>
      <c r="K7" s="42"/>
    </row>
    <row r="8" spans="1:11" x14ac:dyDescent="0.25">
      <c r="A8" s="2"/>
      <c r="B8" s="2"/>
      <c r="C8" s="8"/>
      <c r="D8" s="2"/>
      <c r="E8" s="9"/>
      <c r="F8" s="9"/>
      <c r="G8" s="4"/>
      <c r="H8" s="3"/>
      <c r="I8" s="4"/>
      <c r="J8" s="41">
        <f t="shared" si="0"/>
        <v>0</v>
      </c>
      <c r="K8" s="42"/>
    </row>
    <row r="9" spans="1:11" ht="16.5" thickBot="1" x14ac:dyDescent="0.3">
      <c r="E9" s="10">
        <f>+SUM(E3:E8)</f>
        <v>425570</v>
      </c>
      <c r="F9" s="40"/>
      <c r="G9" s="39"/>
      <c r="H9" s="47"/>
      <c r="I9" s="39">
        <f>SUM(I3:I8)</f>
        <v>135570</v>
      </c>
      <c r="J9" s="10">
        <f>SUM(J3:J8)</f>
        <v>0</v>
      </c>
      <c r="K9" s="48"/>
    </row>
    <row r="10" spans="1:11" ht="16.5" thickTop="1" x14ac:dyDescent="0.25">
      <c r="A10" s="11"/>
      <c r="B10" s="11"/>
      <c r="C10" s="11"/>
    </row>
    <row r="11" spans="1:11" x14ac:dyDescent="0.25">
      <c r="A11" s="11"/>
      <c r="B11" s="11"/>
      <c r="C11" s="11"/>
      <c r="D11" s="25"/>
    </row>
    <row r="12" spans="1:11" x14ac:dyDescent="0.25">
      <c r="A12" s="11"/>
      <c r="B12" s="11"/>
      <c r="C12" s="11"/>
    </row>
    <row r="13" spans="1:11" x14ac:dyDescent="0.25">
      <c r="A13" s="11"/>
      <c r="B13" s="11"/>
      <c r="C13" s="11"/>
    </row>
    <row r="14" spans="1:11" x14ac:dyDescent="0.25">
      <c r="A14" s="11"/>
      <c r="B14" s="11"/>
      <c r="C14" s="12"/>
    </row>
    <row r="15" spans="1:11" x14ac:dyDescent="0.25">
      <c r="A15" s="11"/>
      <c r="B15" s="11"/>
      <c r="C15" s="12"/>
    </row>
    <row r="16" spans="1:11" x14ac:dyDescent="0.25">
      <c r="A16" s="11"/>
      <c r="B16" s="11"/>
      <c r="C16" s="12"/>
    </row>
    <row r="17" spans="1:4" x14ac:dyDescent="0.25">
      <c r="A17" s="11"/>
      <c r="B17" s="78"/>
      <c r="C17" s="80"/>
      <c r="D17" s="48"/>
    </row>
    <row r="18" spans="1:4" x14ac:dyDescent="0.25">
      <c r="A18" s="11"/>
      <c r="B18" s="78"/>
      <c r="C18" s="79"/>
      <c r="D18" s="48"/>
    </row>
    <row r="19" spans="1:4" x14ac:dyDescent="0.25">
      <c r="B19" s="48"/>
      <c r="C19" s="48"/>
      <c r="D19" s="48"/>
    </row>
    <row r="20" spans="1:4" x14ac:dyDescent="0.25">
      <c r="B20" s="48"/>
      <c r="C20" s="48"/>
      <c r="D20" s="48"/>
    </row>
    <row r="27" spans="1:4" x14ac:dyDescent="0.25">
      <c r="C27" s="1" t="s">
        <v>215</v>
      </c>
    </row>
  </sheetData>
  <mergeCells count="1">
    <mergeCell ref="A1:E1"/>
  </mergeCells>
  <conditionalFormatting sqref="D2">
    <cfRule type="duplicateValues" dxfId="3" priority="1" stopIfTrue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9" tint="-0.249977111117893"/>
  </sheetPr>
  <dimension ref="A1:L27"/>
  <sheetViews>
    <sheetView workbookViewId="0">
      <selection activeCell="A7" sqref="A7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" bestFit="1" customWidth="1"/>
    <col min="6" max="6" width="13.42578125" style="17" customWidth="1"/>
    <col min="7" max="7" width="12.7109375" style="1" bestFit="1" customWidth="1"/>
    <col min="8" max="8" width="11.28515625" style="1" bestFit="1" customWidth="1"/>
    <col min="9" max="10" width="12.710937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2" x14ac:dyDescent="0.25">
      <c r="A1" s="215" t="s">
        <v>375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2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2" ht="31.5" x14ac:dyDescent="0.25">
      <c r="A3" s="71" t="s">
        <v>375</v>
      </c>
      <c r="B3" s="71" t="s">
        <v>376</v>
      </c>
      <c r="C3" s="98" t="s">
        <v>30</v>
      </c>
      <c r="D3" s="98"/>
      <c r="E3" s="4">
        <v>30000</v>
      </c>
      <c r="F3" s="43"/>
      <c r="G3" s="4"/>
      <c r="H3" s="98"/>
      <c r="I3" s="4"/>
      <c r="J3" s="41">
        <f>E3-I3-G3</f>
        <v>30000</v>
      </c>
      <c r="K3" s="42"/>
    </row>
    <row r="4" spans="1:12" ht="31.5" x14ac:dyDescent="0.25">
      <c r="A4" s="71" t="s">
        <v>375</v>
      </c>
      <c r="B4" s="71" t="s">
        <v>377</v>
      </c>
      <c r="C4" s="98" t="s">
        <v>30</v>
      </c>
      <c r="D4" s="98"/>
      <c r="E4" s="6">
        <v>13000</v>
      </c>
      <c r="F4" s="44"/>
      <c r="G4" s="4"/>
      <c r="H4" s="44"/>
      <c r="I4" s="4"/>
      <c r="J4" s="41">
        <f>E4-I4-G4</f>
        <v>13000</v>
      </c>
      <c r="K4" s="42"/>
    </row>
    <row r="5" spans="1:12" ht="31.5" x14ac:dyDescent="0.25">
      <c r="A5" s="71" t="s">
        <v>375</v>
      </c>
      <c r="B5" s="71" t="s">
        <v>377</v>
      </c>
      <c r="C5" s="98">
        <v>44474</v>
      </c>
      <c r="D5" s="98"/>
      <c r="E5" s="6">
        <v>4000</v>
      </c>
      <c r="F5" s="44"/>
      <c r="G5" s="4"/>
      <c r="H5" s="98"/>
      <c r="I5" s="4"/>
      <c r="J5" s="41">
        <f>E5-I5-G5</f>
        <v>4000</v>
      </c>
      <c r="K5" s="42"/>
    </row>
    <row r="6" spans="1:12" ht="31.5" x14ac:dyDescent="0.25">
      <c r="A6" s="71" t="s">
        <v>375</v>
      </c>
      <c r="B6" s="71" t="s">
        <v>240</v>
      </c>
      <c r="C6" s="98"/>
      <c r="D6" s="98"/>
      <c r="E6" s="6"/>
      <c r="F6" s="44"/>
      <c r="G6" s="4"/>
      <c r="H6" s="98">
        <v>44474</v>
      </c>
      <c r="I6" s="4">
        <v>5000</v>
      </c>
      <c r="J6" s="41">
        <f t="shared" ref="J6:J12" si="0">E6-I6-G6</f>
        <v>-5000</v>
      </c>
      <c r="K6" s="42"/>
      <c r="L6" s="1" t="s">
        <v>389</v>
      </c>
    </row>
    <row r="7" spans="1:12" ht="31.5" x14ac:dyDescent="0.25">
      <c r="A7" s="71" t="s">
        <v>375</v>
      </c>
      <c r="B7" s="71" t="s">
        <v>240</v>
      </c>
      <c r="C7" s="98"/>
      <c r="D7" s="98"/>
      <c r="E7" s="6"/>
      <c r="F7" s="44"/>
      <c r="G7" s="4"/>
      <c r="H7" s="98">
        <v>44505</v>
      </c>
      <c r="I7" s="4">
        <v>15000</v>
      </c>
      <c r="J7" s="41">
        <f t="shared" si="0"/>
        <v>-15000</v>
      </c>
      <c r="K7" s="42"/>
    </row>
    <row r="8" spans="1:12" x14ac:dyDescent="0.25">
      <c r="A8" s="19"/>
      <c r="B8" s="19"/>
      <c r="C8" s="98"/>
      <c r="D8" s="98"/>
      <c r="E8" s="6"/>
      <c r="F8" s="44"/>
      <c r="G8" s="4"/>
      <c r="H8" s="98"/>
      <c r="I8" s="4"/>
      <c r="J8" s="41">
        <f t="shared" si="0"/>
        <v>0</v>
      </c>
      <c r="K8" s="42"/>
    </row>
    <row r="9" spans="1:12" x14ac:dyDescent="0.25">
      <c r="A9" s="19"/>
      <c r="B9" s="19"/>
      <c r="C9" s="98"/>
      <c r="D9" s="98"/>
      <c r="E9" s="6"/>
      <c r="F9" s="44"/>
      <c r="G9" s="4"/>
      <c r="H9" s="98"/>
      <c r="I9" s="4"/>
      <c r="J9" s="41">
        <f t="shared" si="0"/>
        <v>0</v>
      </c>
      <c r="K9" s="42"/>
    </row>
    <row r="10" spans="1:12" x14ac:dyDescent="0.25">
      <c r="A10" s="19"/>
      <c r="B10" s="19"/>
      <c r="C10" s="98"/>
      <c r="D10" s="98"/>
      <c r="E10" s="6"/>
      <c r="F10" s="44"/>
      <c r="G10" s="4"/>
      <c r="H10" s="98"/>
      <c r="I10" s="4"/>
      <c r="J10" s="41">
        <f t="shared" si="0"/>
        <v>0</v>
      </c>
      <c r="K10" s="42"/>
    </row>
    <row r="11" spans="1:12" x14ac:dyDescent="0.25">
      <c r="A11" s="19"/>
      <c r="B11" s="19"/>
      <c r="C11" s="98"/>
      <c r="D11" s="98"/>
      <c r="E11" s="6"/>
      <c r="F11" s="44"/>
      <c r="G11" s="4"/>
      <c r="H11" s="98"/>
      <c r="I11" s="4"/>
      <c r="J11" s="41">
        <f t="shared" si="0"/>
        <v>0</v>
      </c>
      <c r="K11" s="42"/>
    </row>
    <row r="12" spans="1:12" x14ac:dyDescent="0.25">
      <c r="A12" s="19"/>
      <c r="B12" s="19"/>
      <c r="C12" s="99"/>
      <c r="D12" s="19"/>
      <c r="E12" s="9"/>
      <c r="F12" s="9"/>
      <c r="G12" s="4"/>
      <c r="H12" s="98"/>
      <c r="I12" s="4"/>
      <c r="J12" s="41">
        <f t="shared" si="0"/>
        <v>0</v>
      </c>
      <c r="K12" s="42"/>
    </row>
    <row r="13" spans="1:12" ht="16.5" thickBot="1" x14ac:dyDescent="0.3">
      <c r="E13" s="10">
        <f>+SUM(E3:E12)</f>
        <v>47000</v>
      </c>
      <c r="F13" s="40"/>
      <c r="G13" s="39"/>
      <c r="H13" s="25"/>
      <c r="I13" s="39"/>
      <c r="J13" s="10">
        <f>SUM(J3:J12)</f>
        <v>27000</v>
      </c>
    </row>
    <row r="14" spans="1:12" ht="16.5" thickTop="1" x14ac:dyDescent="0.25">
      <c r="E14" s="21"/>
    </row>
    <row r="15" spans="1:12" x14ac:dyDescent="0.25">
      <c r="E15" s="21"/>
    </row>
    <row r="17" spans="1:5" x14ac:dyDescent="0.25">
      <c r="E17" s="18"/>
    </row>
    <row r="18" spans="1:5" x14ac:dyDescent="0.25">
      <c r="E18" s="18"/>
    </row>
    <row r="19" spans="1:5" x14ac:dyDescent="0.25">
      <c r="A19" s="11"/>
      <c r="B19" s="11"/>
      <c r="C19" s="11"/>
    </row>
    <row r="20" spans="1:5" x14ac:dyDescent="0.25">
      <c r="A20" s="11"/>
      <c r="B20" s="11"/>
      <c r="C20" s="11"/>
    </row>
    <row r="21" spans="1:5" x14ac:dyDescent="0.25">
      <c r="A21" s="11"/>
      <c r="B21" s="11"/>
      <c r="C21" s="11"/>
    </row>
    <row r="22" spans="1:5" x14ac:dyDescent="0.25">
      <c r="A22" s="11"/>
      <c r="B22" s="11"/>
      <c r="C22" s="12"/>
    </row>
    <row r="23" spans="1:5" x14ac:dyDescent="0.25">
      <c r="A23" s="11"/>
      <c r="B23" s="11"/>
      <c r="C23" s="12"/>
    </row>
    <row r="24" spans="1:5" x14ac:dyDescent="0.25">
      <c r="A24" s="11"/>
      <c r="B24" s="11"/>
      <c r="C24" s="12"/>
    </row>
    <row r="25" spans="1:5" x14ac:dyDescent="0.25">
      <c r="A25" s="11"/>
      <c r="B25" s="11"/>
      <c r="C25" s="13"/>
    </row>
    <row r="26" spans="1:5" ht="16.5" thickBot="1" x14ac:dyDescent="0.3">
      <c r="A26" s="11"/>
      <c r="B26" s="11"/>
      <c r="C26" s="14"/>
    </row>
    <row r="27" spans="1:5" ht="16.5" thickTop="1" x14ac:dyDescent="0.25"/>
  </sheetData>
  <mergeCells count="1">
    <mergeCell ref="A1:K1"/>
  </mergeCells>
  <conditionalFormatting sqref="D2">
    <cfRule type="duplicateValues" dxfId="2" priority="1" stopIfTrue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9" tint="-0.249977111117893"/>
  </sheetPr>
  <dimension ref="A1:K24"/>
  <sheetViews>
    <sheetView workbookViewId="0">
      <selection activeCell="I4" sqref="I4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4.5703125" style="1" bestFit="1" customWidth="1"/>
    <col min="8" max="8" width="12" style="1" customWidth="1"/>
    <col min="9" max="9" width="12.7109375" style="1" bestFit="1" customWidth="1"/>
    <col min="10" max="10" width="13.570312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378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19" t="s">
        <v>378</v>
      </c>
      <c r="B3" s="19" t="s">
        <v>201</v>
      </c>
      <c r="C3" s="98"/>
      <c r="D3" s="19"/>
      <c r="E3" s="6">
        <v>2500</v>
      </c>
      <c r="F3" s="44"/>
      <c r="G3" s="4"/>
      <c r="H3" s="98">
        <v>44505</v>
      </c>
      <c r="I3" s="4">
        <v>2500</v>
      </c>
      <c r="J3" s="41">
        <f>E3-I3-G3</f>
        <v>0</v>
      </c>
      <c r="K3" s="42"/>
    </row>
    <row r="4" spans="1:11" x14ac:dyDescent="0.25">
      <c r="A4" s="19"/>
      <c r="B4" s="19"/>
      <c r="C4" s="98"/>
      <c r="D4" s="19"/>
      <c r="E4" s="6"/>
      <c r="F4" s="44"/>
      <c r="G4" s="4"/>
      <c r="H4" s="98" t="s">
        <v>426</v>
      </c>
      <c r="I4" s="4"/>
      <c r="J4" s="41">
        <f>E4-I4-G4</f>
        <v>0</v>
      </c>
      <c r="K4" s="42"/>
    </row>
    <row r="5" spans="1:11" x14ac:dyDescent="0.25">
      <c r="A5" s="100"/>
      <c r="B5" s="100"/>
      <c r="C5" s="101"/>
      <c r="D5" s="19"/>
      <c r="E5" s="9"/>
      <c r="F5" s="9"/>
      <c r="G5" s="4"/>
      <c r="H5" s="98"/>
      <c r="I5" s="4"/>
      <c r="J5" s="41">
        <f>E5-I5-G5</f>
        <v>0</v>
      </c>
      <c r="K5" s="42"/>
    </row>
    <row r="6" spans="1:11" ht="16.5" thickBot="1" x14ac:dyDescent="0.3">
      <c r="E6" s="10">
        <f>+SUM(E3:E5)</f>
        <v>2500</v>
      </c>
      <c r="F6" s="40"/>
      <c r="G6" s="39">
        <f>SUM(G3:G5)</f>
        <v>0</v>
      </c>
      <c r="H6" s="25"/>
      <c r="I6" s="39">
        <f>SUM(I3:I5)</f>
        <v>2500</v>
      </c>
      <c r="J6" s="10">
        <f>SUM(J3:J5)</f>
        <v>0</v>
      </c>
    </row>
    <row r="7" spans="1:11" ht="16.5" thickTop="1" x14ac:dyDescent="0.25">
      <c r="A7" s="11"/>
      <c r="B7" s="11"/>
      <c r="C7" s="11"/>
    </row>
    <row r="8" spans="1:11" x14ac:dyDescent="0.25">
      <c r="A8" s="11"/>
      <c r="B8" s="11"/>
      <c r="C8" s="11"/>
      <c r="D8" s="25"/>
    </row>
    <row r="9" spans="1:11" x14ac:dyDescent="0.25">
      <c r="A9" s="11"/>
      <c r="B9" s="11"/>
      <c r="C9" s="11"/>
    </row>
    <row r="10" spans="1:11" x14ac:dyDescent="0.25">
      <c r="A10" s="11"/>
      <c r="B10" s="11"/>
      <c r="C10" s="11"/>
    </row>
    <row r="11" spans="1:11" x14ac:dyDescent="0.25">
      <c r="A11" s="11"/>
      <c r="B11" s="11"/>
      <c r="C11" s="12"/>
    </row>
    <row r="12" spans="1:11" x14ac:dyDescent="0.25">
      <c r="A12" s="11"/>
      <c r="B12" s="11"/>
      <c r="C12" s="12"/>
    </row>
    <row r="13" spans="1:11" x14ac:dyDescent="0.25">
      <c r="A13" s="11"/>
      <c r="B13" s="11"/>
      <c r="C13" s="12"/>
    </row>
    <row r="14" spans="1:11" x14ac:dyDescent="0.25">
      <c r="A14" s="11"/>
      <c r="B14" s="11"/>
      <c r="C14" s="13"/>
    </row>
    <row r="15" spans="1:11" x14ac:dyDescent="0.25">
      <c r="A15" s="11"/>
      <c r="B15" s="11"/>
      <c r="C15" s="12"/>
    </row>
    <row r="24" spans="3:3" x14ac:dyDescent="0.25">
      <c r="C24" s="1" t="s">
        <v>215</v>
      </c>
    </row>
  </sheetData>
  <mergeCells count="1">
    <mergeCell ref="A1:E1"/>
  </mergeCells>
  <conditionalFormatting sqref="D2">
    <cfRule type="duplicateValues" dxfId="1" priority="1" stopIfTrue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9" tint="-0.249977111117893"/>
  </sheetPr>
  <dimension ref="A1:L31"/>
  <sheetViews>
    <sheetView workbookViewId="0">
      <selection activeCell="G3" sqref="G3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4.5703125" style="1" bestFit="1" customWidth="1"/>
    <col min="8" max="8" width="12" style="1" customWidth="1"/>
    <col min="9" max="9" width="12.7109375" style="1" bestFit="1" customWidth="1"/>
    <col min="10" max="10" width="13.570312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2" x14ac:dyDescent="0.25">
      <c r="A1" s="214" t="s">
        <v>412</v>
      </c>
      <c r="B1" s="214"/>
      <c r="C1" s="214"/>
      <c r="D1" s="214"/>
      <c r="E1" s="214"/>
      <c r="F1" s="1"/>
    </row>
    <row r="2" spans="1:12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2" x14ac:dyDescent="0.25">
      <c r="A3" s="19" t="s">
        <v>379</v>
      </c>
      <c r="B3" s="19" t="s">
        <v>380</v>
      </c>
      <c r="C3" s="98"/>
      <c r="D3" s="19"/>
      <c r="E3" s="6">
        <v>83321</v>
      </c>
      <c r="F3" s="44"/>
      <c r="G3" s="4"/>
      <c r="H3" s="98" t="s">
        <v>395</v>
      </c>
      <c r="I3" s="4">
        <v>83321</v>
      </c>
      <c r="J3" s="41">
        <f>E3-I3-G3</f>
        <v>0</v>
      </c>
      <c r="K3" s="42" t="s">
        <v>396</v>
      </c>
      <c r="L3" s="1" t="s">
        <v>397</v>
      </c>
    </row>
    <row r="4" spans="1:12" s="97" customFormat="1" x14ac:dyDescent="0.25">
      <c r="A4" s="92" t="s">
        <v>379</v>
      </c>
      <c r="B4" s="92" t="s">
        <v>381</v>
      </c>
      <c r="C4" s="93"/>
      <c r="D4" s="92"/>
      <c r="E4" s="94">
        <v>69480</v>
      </c>
      <c r="F4" s="95"/>
      <c r="G4" s="96"/>
      <c r="H4" s="93" t="s">
        <v>413</v>
      </c>
      <c r="I4" s="96">
        <v>69480</v>
      </c>
      <c r="J4" s="96">
        <f>E4-I4-G4</f>
        <v>0</v>
      </c>
      <c r="K4" s="42" t="s">
        <v>396</v>
      </c>
      <c r="L4" s="1" t="s">
        <v>397</v>
      </c>
    </row>
    <row r="5" spans="1:12" s="5" customFormat="1" x14ac:dyDescent="0.25">
      <c r="A5" s="53"/>
      <c r="B5" s="53"/>
      <c r="C5" s="102"/>
      <c r="D5" s="2"/>
      <c r="E5" s="6"/>
      <c r="F5" s="44"/>
      <c r="G5" s="4"/>
      <c r="H5" s="3"/>
      <c r="I5" s="4"/>
      <c r="J5" s="4">
        <f t="shared" ref="J5:J12" si="0">E5-I5-G5</f>
        <v>0</v>
      </c>
      <c r="K5" s="103"/>
    </row>
    <row r="6" spans="1:12" s="5" customFormat="1" x14ac:dyDescent="0.25">
      <c r="A6" s="53"/>
      <c r="B6" s="53"/>
      <c r="C6" s="102"/>
      <c r="D6" s="2"/>
      <c r="E6" s="6"/>
      <c r="F6" s="44"/>
      <c r="G6" s="4"/>
      <c r="H6" s="3"/>
      <c r="I6" s="4"/>
      <c r="J6" s="4">
        <f t="shared" si="0"/>
        <v>0</v>
      </c>
      <c r="K6" s="103"/>
    </row>
    <row r="7" spans="1:12" s="5" customFormat="1" x14ac:dyDescent="0.25">
      <c r="A7" s="53"/>
      <c r="B7" s="53"/>
      <c r="C7" s="102"/>
      <c r="D7" s="2"/>
      <c r="E7" s="6"/>
      <c r="F7" s="44"/>
      <c r="G7" s="4"/>
      <c r="H7" s="3"/>
      <c r="I7" s="4"/>
      <c r="J7" s="4">
        <f t="shared" si="0"/>
        <v>0</v>
      </c>
      <c r="K7" s="103"/>
    </row>
    <row r="8" spans="1:12" s="5" customFormat="1" x14ac:dyDescent="0.25">
      <c r="A8" s="53"/>
      <c r="B8" s="53"/>
      <c r="C8" s="102"/>
      <c r="D8" s="2"/>
      <c r="E8" s="6"/>
      <c r="F8" s="44"/>
      <c r="G8" s="4"/>
      <c r="H8" s="3"/>
      <c r="I8" s="4"/>
      <c r="J8" s="4">
        <f t="shared" si="0"/>
        <v>0</v>
      </c>
      <c r="K8" s="103"/>
    </row>
    <row r="9" spans="1:12" s="5" customFormat="1" x14ac:dyDescent="0.25">
      <c r="A9" s="53"/>
      <c r="B9" s="53"/>
      <c r="C9" s="102"/>
      <c r="D9" s="2"/>
      <c r="E9" s="6"/>
      <c r="F9" s="44"/>
      <c r="G9" s="4"/>
      <c r="H9" s="3"/>
      <c r="I9" s="4"/>
      <c r="J9" s="4">
        <f t="shared" si="0"/>
        <v>0</v>
      </c>
      <c r="K9" s="103"/>
    </row>
    <row r="10" spans="1:12" s="5" customFormat="1" x14ac:dyDescent="0.25">
      <c r="A10" s="53"/>
      <c r="B10" s="53"/>
      <c r="C10" s="102"/>
      <c r="D10" s="2"/>
      <c r="E10" s="6"/>
      <c r="F10" s="44"/>
      <c r="G10" s="4"/>
      <c r="H10" s="3"/>
      <c r="I10" s="4"/>
      <c r="J10" s="4">
        <f t="shared" si="0"/>
        <v>0</v>
      </c>
      <c r="K10" s="103"/>
    </row>
    <row r="11" spans="1:12" s="5" customFormat="1" x14ac:dyDescent="0.25">
      <c r="A11" s="53"/>
      <c r="B11" s="53"/>
      <c r="C11" s="102"/>
      <c r="D11" s="2"/>
      <c r="E11" s="6"/>
      <c r="F11" s="44"/>
      <c r="G11" s="4"/>
      <c r="H11" s="3"/>
      <c r="I11" s="4"/>
      <c r="J11" s="4">
        <f t="shared" si="0"/>
        <v>0</v>
      </c>
      <c r="K11" s="103"/>
    </row>
    <row r="12" spans="1:12" x14ac:dyDescent="0.25">
      <c r="A12" s="100"/>
      <c r="B12" s="100"/>
      <c r="C12" s="101"/>
      <c r="D12" s="19"/>
      <c r="E12" s="9"/>
      <c r="F12" s="9"/>
      <c r="G12" s="4"/>
      <c r="H12" s="98"/>
      <c r="I12" s="4"/>
      <c r="J12" s="4">
        <f t="shared" si="0"/>
        <v>0</v>
      </c>
      <c r="K12" s="42"/>
    </row>
    <row r="13" spans="1:12" ht="16.5" thickBot="1" x14ac:dyDescent="0.3">
      <c r="A13" s="17"/>
      <c r="B13" s="17"/>
      <c r="E13" s="10">
        <f>+SUM(E3:E12)</f>
        <v>152801</v>
      </c>
      <c r="F13" s="40"/>
      <c r="G13" s="39">
        <f>SUM(G3:G12)</f>
        <v>0</v>
      </c>
      <c r="H13" s="25"/>
      <c r="I13" s="39">
        <f>SUM(I3:I12)</f>
        <v>152801</v>
      </c>
      <c r="J13" s="10">
        <f>SUM(J3:J12)</f>
        <v>0</v>
      </c>
    </row>
    <row r="14" spans="1:12" ht="16.5" thickTop="1" x14ac:dyDescent="0.25">
      <c r="A14" s="17"/>
      <c r="B14" s="17"/>
    </row>
    <row r="15" spans="1:12" x14ac:dyDescent="0.25">
      <c r="A15" s="17"/>
      <c r="B15" s="17"/>
    </row>
    <row r="16" spans="1:12" x14ac:dyDescent="0.25">
      <c r="A16" s="17"/>
      <c r="B16" s="17"/>
    </row>
    <row r="17" spans="1:3" x14ac:dyDescent="0.25">
      <c r="A17" s="17"/>
      <c r="B17" s="17"/>
    </row>
    <row r="18" spans="1:3" x14ac:dyDescent="0.25">
      <c r="A18" s="17"/>
      <c r="B18" s="17"/>
    </row>
    <row r="19" spans="1:3" x14ac:dyDescent="0.25">
      <c r="A19" s="17"/>
      <c r="B19" s="17"/>
    </row>
    <row r="20" spans="1:3" x14ac:dyDescent="0.25">
      <c r="A20" s="17"/>
      <c r="B20" s="17"/>
    </row>
    <row r="21" spans="1:3" x14ac:dyDescent="0.25">
      <c r="A21" s="17"/>
      <c r="B21" s="17"/>
    </row>
    <row r="22" spans="1:3" x14ac:dyDescent="0.25">
      <c r="A22" s="17"/>
      <c r="B22" s="17"/>
    </row>
    <row r="23" spans="1:3" x14ac:dyDescent="0.25">
      <c r="A23" s="17"/>
      <c r="B23" s="17"/>
    </row>
    <row r="24" spans="1:3" x14ac:dyDescent="0.25">
      <c r="A24" s="17"/>
      <c r="B24" s="17"/>
    </row>
    <row r="25" spans="1:3" x14ac:dyDescent="0.25">
      <c r="A25" s="17"/>
      <c r="B25" s="17"/>
    </row>
    <row r="31" spans="1:3" x14ac:dyDescent="0.25">
      <c r="C31" s="1" t="s">
        <v>215</v>
      </c>
    </row>
  </sheetData>
  <mergeCells count="1">
    <mergeCell ref="A1:E1"/>
  </mergeCells>
  <conditionalFormatting sqref="D2">
    <cfRule type="duplicateValues" dxfId="0" priority="1" stopIfTrue="1"/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N37"/>
  <sheetViews>
    <sheetView zoomScale="89" zoomScaleNormal="89" workbookViewId="0">
      <pane ySplit="2" topLeftCell="A3" activePane="bottomLeft" state="frozen"/>
      <selection activeCell="D1" sqref="D1"/>
      <selection pane="bottomLeft" activeCell="D18" sqref="D18"/>
    </sheetView>
  </sheetViews>
  <sheetFormatPr defaultRowHeight="15.75" x14ac:dyDescent="0.25"/>
  <cols>
    <col min="1" max="1" width="21.7109375" style="1" bestFit="1" customWidth="1"/>
    <col min="2" max="2" width="42.28515625" style="1" bestFit="1" customWidth="1"/>
    <col min="3" max="3" width="12.7109375" style="1" bestFit="1" customWidth="1"/>
    <col min="4" max="4" width="28.85546875" style="1" bestFit="1" customWidth="1"/>
    <col min="5" max="5" width="13.42578125" style="17" bestFit="1" customWidth="1"/>
    <col min="6" max="6" width="13.42578125" style="17" customWidth="1"/>
    <col min="7" max="7" width="12.7109375" style="1" bestFit="1" customWidth="1"/>
    <col min="8" max="8" width="11.28515625" style="1" bestFit="1" customWidth="1"/>
    <col min="9" max="9" width="11.5703125" style="1" bestFit="1" customWidth="1"/>
    <col min="10" max="10" width="12.7109375" style="1" bestFit="1" customWidth="1"/>
    <col min="11" max="11" width="22" style="1" customWidth="1"/>
    <col min="12" max="13" width="9.140625" style="1"/>
    <col min="14" max="14" width="10.42578125" style="1" bestFit="1" customWidth="1"/>
    <col min="15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4" x14ac:dyDescent="0.25">
      <c r="A1" s="215" t="s">
        <v>111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4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  <c r="L2" s="1" t="s">
        <v>192</v>
      </c>
    </row>
    <row r="3" spans="1:14" s="147" customFormat="1" x14ac:dyDescent="0.25">
      <c r="A3" s="50" t="s">
        <v>111</v>
      </c>
      <c r="B3" s="112" t="s">
        <v>113</v>
      </c>
      <c r="C3" s="198">
        <v>44161</v>
      </c>
      <c r="D3" s="198" t="s">
        <v>112</v>
      </c>
      <c r="E3" s="199">
        <v>5500</v>
      </c>
      <c r="F3" s="200"/>
      <c r="G3" s="199"/>
      <c r="H3" s="198">
        <v>44503</v>
      </c>
      <c r="I3" s="199">
        <v>4125</v>
      </c>
      <c r="J3" s="199">
        <f>E3-I3-G3</f>
        <v>1375</v>
      </c>
      <c r="K3" s="109"/>
    </row>
    <row r="4" spans="1:14" x14ac:dyDescent="0.25">
      <c r="A4" s="2" t="s">
        <v>111</v>
      </c>
      <c r="B4" s="112" t="s">
        <v>114</v>
      </c>
      <c r="C4" s="106">
        <v>44157</v>
      </c>
      <c r="D4" s="106" t="s">
        <v>115</v>
      </c>
      <c r="E4" s="110">
        <v>33800</v>
      </c>
      <c r="F4" s="111">
        <v>44164</v>
      </c>
      <c r="G4" s="107">
        <v>20000</v>
      </c>
      <c r="H4" s="105"/>
      <c r="I4" s="107">
        <v>0</v>
      </c>
      <c r="J4" s="107">
        <f t="shared" ref="J4:J22" si="0">E4-I4-G4</f>
        <v>13800</v>
      </c>
      <c r="K4" s="109" t="s">
        <v>191</v>
      </c>
      <c r="L4" s="1" t="s">
        <v>193</v>
      </c>
    </row>
    <row r="5" spans="1:14" ht="31.5" x14ac:dyDescent="0.25">
      <c r="A5" s="2" t="s">
        <v>111</v>
      </c>
      <c r="B5" s="112" t="s">
        <v>188</v>
      </c>
      <c r="C5" s="106">
        <v>44201</v>
      </c>
      <c r="D5" s="106" t="s">
        <v>189</v>
      </c>
      <c r="E5" s="110">
        <v>22200</v>
      </c>
      <c r="F5" s="111">
        <v>44192</v>
      </c>
      <c r="G5" s="107">
        <v>20000</v>
      </c>
      <c r="H5" s="106">
        <v>44503</v>
      </c>
      <c r="I5" s="107">
        <v>2200</v>
      </c>
      <c r="J5" s="107">
        <f t="shared" si="0"/>
        <v>0</v>
      </c>
      <c r="K5" s="109" t="s">
        <v>190</v>
      </c>
      <c r="N5" s="1">
        <f>10675+5500+3000+2200</f>
        <v>21375</v>
      </c>
    </row>
    <row r="6" spans="1:14" x14ac:dyDescent="0.25">
      <c r="A6" s="2" t="s">
        <v>111</v>
      </c>
      <c r="B6" s="112" t="s">
        <v>196</v>
      </c>
      <c r="C6" s="114">
        <v>44171</v>
      </c>
      <c r="D6" s="106" t="s">
        <v>197</v>
      </c>
      <c r="E6" s="115">
        <v>3000</v>
      </c>
      <c r="F6" s="115"/>
      <c r="G6" s="107">
        <v>0</v>
      </c>
      <c r="H6" s="106">
        <v>44503</v>
      </c>
      <c r="I6" s="107">
        <v>3000</v>
      </c>
      <c r="J6" s="107">
        <f>E6-I6-G6</f>
        <v>0</v>
      </c>
      <c r="K6" s="109" t="s">
        <v>191</v>
      </c>
    </row>
    <row r="7" spans="1:14" x14ac:dyDescent="0.25">
      <c r="A7" s="2" t="s">
        <v>111</v>
      </c>
      <c r="B7" s="112" t="s">
        <v>236</v>
      </c>
      <c r="C7" s="114" t="s">
        <v>237</v>
      </c>
      <c r="D7" s="106" t="s">
        <v>238</v>
      </c>
      <c r="E7" s="115">
        <v>10675</v>
      </c>
      <c r="F7" s="115"/>
      <c r="G7" s="107"/>
      <c r="H7" s="106">
        <v>44503</v>
      </c>
      <c r="I7" s="107">
        <v>10675</v>
      </c>
      <c r="J7" s="107">
        <f t="shared" si="0"/>
        <v>0</v>
      </c>
      <c r="K7" s="109" t="s">
        <v>239</v>
      </c>
    </row>
    <row r="8" spans="1:14" ht="31.5" customHeight="1" x14ac:dyDescent="0.25">
      <c r="A8" s="2" t="s">
        <v>111</v>
      </c>
      <c r="B8" s="105" t="s">
        <v>327</v>
      </c>
      <c r="C8" s="114" t="s">
        <v>323</v>
      </c>
      <c r="D8" s="106"/>
      <c r="E8" s="115">
        <v>30500</v>
      </c>
      <c r="F8" s="115"/>
      <c r="G8" s="107">
        <v>11000</v>
      </c>
      <c r="H8" s="106"/>
      <c r="I8" s="107"/>
      <c r="J8" s="107">
        <f t="shared" si="0"/>
        <v>19500</v>
      </c>
      <c r="K8" s="109" t="s">
        <v>322</v>
      </c>
      <c r="L8" s="1" t="s">
        <v>352</v>
      </c>
    </row>
    <row r="9" spans="1:14" ht="31.5" x14ac:dyDescent="0.25">
      <c r="A9" s="2" t="s">
        <v>111</v>
      </c>
      <c r="B9" s="105" t="s">
        <v>357</v>
      </c>
      <c r="C9" s="114" t="s">
        <v>356</v>
      </c>
      <c r="D9" s="106"/>
      <c r="E9" s="115">
        <v>17200</v>
      </c>
      <c r="F9" s="115"/>
      <c r="G9" s="107"/>
      <c r="H9" s="106"/>
      <c r="I9" s="107"/>
      <c r="J9" s="107">
        <f t="shared" si="0"/>
        <v>17200</v>
      </c>
      <c r="K9" s="109" t="s">
        <v>358</v>
      </c>
    </row>
    <row r="10" spans="1:14" x14ac:dyDescent="0.25">
      <c r="A10" s="2" t="s">
        <v>111</v>
      </c>
      <c r="B10" s="105" t="s">
        <v>240</v>
      </c>
      <c r="C10" s="114"/>
      <c r="D10" s="106"/>
      <c r="E10" s="115"/>
      <c r="F10" s="115"/>
      <c r="G10" s="107"/>
      <c r="H10" s="106">
        <v>44505</v>
      </c>
      <c r="I10" s="107">
        <v>20000</v>
      </c>
      <c r="J10" s="107">
        <f t="shared" si="0"/>
        <v>-20000</v>
      </c>
      <c r="K10" s="109" t="s">
        <v>402</v>
      </c>
    </row>
    <row r="11" spans="1:14" x14ac:dyDescent="0.25">
      <c r="A11" s="2" t="s">
        <v>111</v>
      </c>
      <c r="B11" s="105" t="s">
        <v>403</v>
      </c>
      <c r="C11" s="114" t="s">
        <v>404</v>
      </c>
      <c r="D11" s="106"/>
      <c r="E11" s="115">
        <v>10600</v>
      </c>
      <c r="F11" s="115"/>
      <c r="G11" s="107"/>
      <c r="H11" s="106"/>
      <c r="I11" s="107"/>
      <c r="J11" s="107">
        <f t="shared" si="0"/>
        <v>10600</v>
      </c>
      <c r="K11" s="109" t="s">
        <v>405</v>
      </c>
    </row>
    <row r="12" spans="1:14" ht="31.5" x14ac:dyDescent="0.25">
      <c r="A12" s="2" t="s">
        <v>111</v>
      </c>
      <c r="B12" s="105" t="s">
        <v>406</v>
      </c>
      <c r="C12" s="114" t="s">
        <v>404</v>
      </c>
      <c r="D12" s="106"/>
      <c r="E12" s="115">
        <v>7200</v>
      </c>
      <c r="F12" s="115"/>
      <c r="G12" s="107"/>
      <c r="H12" s="106"/>
      <c r="I12" s="107"/>
      <c r="J12" s="107">
        <f t="shared" si="0"/>
        <v>7200</v>
      </c>
      <c r="K12" s="109" t="s">
        <v>407</v>
      </c>
    </row>
    <row r="13" spans="1:14" x14ac:dyDescent="0.25">
      <c r="A13" s="2" t="s">
        <v>111</v>
      </c>
      <c r="B13" s="105"/>
      <c r="C13" s="114"/>
      <c r="D13" s="106"/>
      <c r="E13" s="115"/>
      <c r="F13" s="115" t="s">
        <v>426</v>
      </c>
      <c r="G13" s="107"/>
      <c r="H13" s="106"/>
      <c r="I13" s="107">
        <v>20000</v>
      </c>
      <c r="J13" s="107">
        <f t="shared" si="0"/>
        <v>-20000</v>
      </c>
      <c r="K13" s="109" t="s">
        <v>436</v>
      </c>
    </row>
    <row r="14" spans="1:14" x14ac:dyDescent="0.25">
      <c r="A14" s="2" t="s">
        <v>111</v>
      </c>
      <c r="B14" s="105" t="s">
        <v>557</v>
      </c>
      <c r="C14" s="114"/>
      <c r="D14" s="106"/>
      <c r="E14" s="115"/>
      <c r="F14" s="115"/>
      <c r="G14" s="107"/>
      <c r="H14" s="106"/>
      <c r="I14" s="107">
        <v>11675</v>
      </c>
      <c r="J14" s="107">
        <f t="shared" si="0"/>
        <v>-11675</v>
      </c>
      <c r="K14" s="109"/>
    </row>
    <row r="15" spans="1:14" x14ac:dyDescent="0.25">
      <c r="A15" s="2" t="s">
        <v>111</v>
      </c>
      <c r="B15" s="105"/>
      <c r="C15" s="114"/>
      <c r="D15" s="106"/>
      <c r="E15" s="115"/>
      <c r="F15" s="115"/>
      <c r="G15" s="107"/>
      <c r="H15" s="106" t="s">
        <v>558</v>
      </c>
      <c r="I15" s="107">
        <v>18000</v>
      </c>
      <c r="J15" s="107">
        <f t="shared" si="0"/>
        <v>-18000</v>
      </c>
      <c r="K15" s="109"/>
    </row>
    <row r="16" spans="1:14" x14ac:dyDescent="0.25">
      <c r="A16" s="2" t="s">
        <v>111</v>
      </c>
      <c r="B16" s="105"/>
      <c r="C16" s="114"/>
      <c r="D16" s="106"/>
      <c r="E16" s="115"/>
      <c r="F16" s="115"/>
      <c r="G16" s="107"/>
      <c r="H16" s="106"/>
      <c r="I16" s="107"/>
      <c r="J16" s="107">
        <f t="shared" si="0"/>
        <v>0</v>
      </c>
      <c r="K16" s="109"/>
    </row>
    <row r="17" spans="1:14" x14ac:dyDescent="0.25">
      <c r="A17" s="2" t="s">
        <v>111</v>
      </c>
      <c r="B17" s="105"/>
      <c r="C17" s="114"/>
      <c r="D17" s="106"/>
      <c r="E17" s="115"/>
      <c r="F17" s="115"/>
      <c r="G17" s="107">
        <v>0</v>
      </c>
      <c r="H17" s="106"/>
      <c r="I17" s="107"/>
      <c r="J17" s="107">
        <f t="shared" si="0"/>
        <v>0</v>
      </c>
      <c r="K17" s="109"/>
    </row>
    <row r="18" spans="1:14" x14ac:dyDescent="0.25">
      <c r="A18" s="2" t="s">
        <v>111</v>
      </c>
      <c r="B18" s="105"/>
      <c r="C18" s="114"/>
      <c r="D18" s="106"/>
      <c r="E18" s="115"/>
      <c r="F18" s="115"/>
      <c r="G18" s="107"/>
      <c r="H18" s="106"/>
      <c r="I18" s="107"/>
      <c r="J18" s="107">
        <f t="shared" si="0"/>
        <v>0</v>
      </c>
      <c r="K18" s="109"/>
    </row>
    <row r="19" spans="1:14" x14ac:dyDescent="0.25">
      <c r="A19" s="2" t="s">
        <v>111</v>
      </c>
      <c r="B19" s="105"/>
      <c r="C19" s="114"/>
      <c r="D19" s="106"/>
      <c r="E19" s="115"/>
      <c r="F19" s="115"/>
      <c r="G19" s="107"/>
      <c r="H19" s="106"/>
      <c r="I19" s="107"/>
      <c r="J19" s="107">
        <f t="shared" si="0"/>
        <v>0</v>
      </c>
      <c r="K19" s="109"/>
    </row>
    <row r="20" spans="1:14" x14ac:dyDescent="0.25">
      <c r="A20" s="2" t="s">
        <v>111</v>
      </c>
      <c r="B20" s="105"/>
      <c r="C20" s="114"/>
      <c r="D20" s="106"/>
      <c r="E20" s="115"/>
      <c r="F20" s="115"/>
      <c r="G20" s="107"/>
      <c r="H20" s="106"/>
      <c r="I20" s="107"/>
      <c r="J20" s="107">
        <f t="shared" si="0"/>
        <v>0</v>
      </c>
      <c r="K20" s="109"/>
    </row>
    <row r="21" spans="1:14" ht="17.25" customHeight="1" x14ac:dyDescent="0.25">
      <c r="A21" s="2" t="s">
        <v>111</v>
      </c>
      <c r="B21" s="105"/>
      <c r="C21" s="114"/>
      <c r="D21" s="106"/>
      <c r="E21" s="115"/>
      <c r="F21" s="115"/>
      <c r="G21" s="107"/>
      <c r="H21" s="106"/>
      <c r="I21" s="107"/>
      <c r="J21" s="107">
        <f t="shared" si="0"/>
        <v>0</v>
      </c>
      <c r="K21" s="109"/>
    </row>
    <row r="22" spans="1:14" ht="17.25" customHeight="1" x14ac:dyDescent="0.25">
      <c r="A22" s="2" t="s">
        <v>111</v>
      </c>
      <c r="B22" s="105"/>
      <c r="C22" s="114"/>
      <c r="D22" s="105"/>
      <c r="E22" s="115"/>
      <c r="F22" s="115"/>
      <c r="G22" s="107"/>
      <c r="H22" s="106"/>
      <c r="I22" s="107"/>
      <c r="J22" s="107">
        <f t="shared" si="0"/>
        <v>0</v>
      </c>
      <c r="K22" s="112"/>
    </row>
    <row r="23" spans="1:14" x14ac:dyDescent="0.25">
      <c r="A23" s="45"/>
      <c r="B23" s="78"/>
      <c r="C23" s="203"/>
      <c r="D23" s="78"/>
      <c r="E23" s="117"/>
      <c r="F23" s="117"/>
      <c r="G23" s="118"/>
      <c r="H23" s="119"/>
      <c r="I23" s="118"/>
      <c r="J23" s="118"/>
      <c r="K23" s="78"/>
    </row>
    <row r="24" spans="1:14" ht="16.5" thickBot="1" x14ac:dyDescent="0.3">
      <c r="B24" s="11"/>
      <c r="C24" s="11"/>
      <c r="D24" s="11"/>
      <c r="E24" s="201">
        <f>+SUM(E3:E22)</f>
        <v>140675</v>
      </c>
      <c r="F24" s="117"/>
      <c r="G24" s="201">
        <f>+SUM(G3:G22)</f>
        <v>51000</v>
      </c>
      <c r="H24" s="119"/>
      <c r="I24" s="118"/>
      <c r="J24" s="201">
        <f>+SUM(J3:J22)</f>
        <v>0</v>
      </c>
      <c r="K24" s="78"/>
    </row>
    <row r="25" spans="1:14" ht="17.25" thickTop="1" thickBot="1" x14ac:dyDescent="0.3">
      <c r="B25" s="11"/>
      <c r="C25" s="11"/>
      <c r="D25" s="11"/>
      <c r="E25" s="202"/>
      <c r="F25" s="118"/>
      <c r="G25" s="201"/>
      <c r="H25" s="11"/>
      <c r="I25" s="201"/>
      <c r="J25" s="201"/>
      <c r="K25" s="11"/>
      <c r="N25" s="18"/>
    </row>
    <row r="26" spans="1:14" ht="16.5" thickTop="1" x14ac:dyDescent="0.25">
      <c r="A26" s="11"/>
      <c r="B26" s="11"/>
      <c r="C26" s="11"/>
      <c r="F26" s="17" t="s">
        <v>501</v>
      </c>
    </row>
    <row r="27" spans="1:14" x14ac:dyDescent="0.25">
      <c r="A27" s="11"/>
      <c r="B27" s="11"/>
      <c r="C27" s="11"/>
    </row>
    <row r="28" spans="1:14" x14ac:dyDescent="0.25">
      <c r="A28" s="11"/>
      <c r="B28" s="11"/>
      <c r="C28" s="11"/>
    </row>
    <row r="29" spans="1:14" x14ac:dyDescent="0.25">
      <c r="A29" s="11"/>
      <c r="B29" s="11"/>
      <c r="C29" s="11"/>
    </row>
    <row r="30" spans="1:14" x14ac:dyDescent="0.25">
      <c r="A30" s="11"/>
      <c r="B30" s="11"/>
      <c r="C30" s="11"/>
    </row>
    <row r="31" spans="1:14" x14ac:dyDescent="0.25">
      <c r="A31" s="11"/>
      <c r="B31" s="11"/>
      <c r="C31" s="11"/>
    </row>
    <row r="32" spans="1:14" x14ac:dyDescent="0.25">
      <c r="A32" s="11"/>
      <c r="B32" s="11"/>
      <c r="C32" s="12"/>
    </row>
    <row r="33" spans="1:5" x14ac:dyDescent="0.25">
      <c r="A33" s="11"/>
      <c r="B33" s="11"/>
      <c r="C33" s="12"/>
      <c r="E33" s="5"/>
    </row>
    <row r="34" spans="1:5" x14ac:dyDescent="0.25">
      <c r="A34" s="11"/>
      <c r="B34" s="11"/>
      <c r="C34" s="12"/>
    </row>
    <row r="35" spans="1:5" x14ac:dyDescent="0.25">
      <c r="A35" s="11"/>
      <c r="B35" s="11"/>
      <c r="C35" s="13"/>
    </row>
    <row r="36" spans="1:5" ht="16.5" thickBot="1" x14ac:dyDescent="0.3">
      <c r="A36" s="11"/>
      <c r="B36" s="11"/>
      <c r="C36" s="14"/>
    </row>
    <row r="37" spans="1:5" ht="16.5" thickTop="1" x14ac:dyDescent="0.25"/>
  </sheetData>
  <mergeCells count="1">
    <mergeCell ref="A1:K1"/>
  </mergeCells>
  <conditionalFormatting sqref="D2">
    <cfRule type="duplicateValues" dxfId="40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ABEE3-3E6E-4466-A01D-6B6B2A980F73}">
  <dimension ref="A1:K27"/>
  <sheetViews>
    <sheetView workbookViewId="0">
      <selection activeCell="B12" sqref="B12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4.5703125" style="1" bestFit="1" customWidth="1"/>
    <col min="8" max="8" width="12.5703125" style="1" customWidth="1"/>
    <col min="9" max="9" width="12.7109375" style="1" bestFit="1" customWidth="1"/>
    <col min="10" max="10" width="13.570312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608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50" t="s">
        <v>608</v>
      </c>
      <c r="B3" s="3" t="s">
        <v>610</v>
      </c>
      <c r="C3" s="3" t="s">
        <v>518</v>
      </c>
      <c r="D3" s="2"/>
      <c r="E3" s="4">
        <v>39200</v>
      </c>
      <c r="F3" s="43"/>
      <c r="G3" s="4">
        <v>30000</v>
      </c>
      <c r="H3" s="3"/>
      <c r="I3" s="4">
        <v>0</v>
      </c>
      <c r="J3" s="41">
        <f t="shared" ref="J3:J8" si="0">E3-I3-G3</f>
        <v>9200</v>
      </c>
      <c r="K3" s="56"/>
    </row>
    <row r="4" spans="1:11" x14ac:dyDescent="0.25">
      <c r="A4" s="2"/>
      <c r="C4" s="3"/>
      <c r="E4" s="6"/>
      <c r="F4" s="44"/>
      <c r="G4" s="4">
        <v>0</v>
      </c>
      <c r="H4" s="44"/>
      <c r="I4" s="4"/>
      <c r="J4" s="41">
        <f t="shared" si="0"/>
        <v>0</v>
      </c>
      <c r="K4" s="2"/>
    </row>
    <row r="5" spans="1:11" x14ac:dyDescent="0.25">
      <c r="A5" s="2"/>
      <c r="B5" s="3"/>
      <c r="C5" s="3"/>
      <c r="D5" s="2"/>
      <c r="E5" s="4"/>
      <c r="F5" s="43"/>
      <c r="G5" s="4"/>
      <c r="H5" s="3"/>
      <c r="I5" s="4"/>
      <c r="J5" s="41">
        <f t="shared" si="0"/>
        <v>0</v>
      </c>
      <c r="K5" s="42"/>
    </row>
    <row r="6" spans="1:11" x14ac:dyDescent="0.25">
      <c r="A6" s="2"/>
      <c r="B6" s="2"/>
      <c r="C6" s="3"/>
      <c r="E6" s="6"/>
      <c r="F6" s="44"/>
      <c r="G6" s="4"/>
      <c r="H6" s="3"/>
      <c r="I6" s="4"/>
      <c r="J6" s="41">
        <f t="shared" si="0"/>
        <v>0</v>
      </c>
      <c r="K6" s="42"/>
    </row>
    <row r="7" spans="1:11" x14ac:dyDescent="0.25">
      <c r="A7" s="2"/>
      <c r="B7" s="2"/>
      <c r="C7" s="3"/>
      <c r="E7" s="6"/>
      <c r="F7" s="44"/>
      <c r="G7" s="4"/>
      <c r="H7" s="3"/>
      <c r="I7" s="4"/>
      <c r="J7" s="41">
        <f t="shared" si="0"/>
        <v>0</v>
      </c>
      <c r="K7" s="42"/>
    </row>
    <row r="8" spans="1:11" x14ac:dyDescent="0.25">
      <c r="A8" s="2"/>
      <c r="B8" s="2"/>
      <c r="C8" s="8"/>
      <c r="D8" s="2"/>
      <c r="E8" s="9"/>
      <c r="F8" s="9"/>
      <c r="G8" s="4"/>
      <c r="H8" s="3"/>
      <c r="I8" s="4"/>
      <c r="J8" s="41">
        <f t="shared" si="0"/>
        <v>0</v>
      </c>
      <c r="K8" s="42"/>
    </row>
    <row r="9" spans="1:11" ht="16.5" thickBot="1" x14ac:dyDescent="0.3">
      <c r="E9" s="10">
        <f>+SUM(E3:E8)</f>
        <v>39200</v>
      </c>
      <c r="F9" s="40"/>
      <c r="G9" s="39"/>
      <c r="H9" s="47"/>
      <c r="I9" s="39">
        <f>SUM(I3:I8)</f>
        <v>0</v>
      </c>
      <c r="J9" s="10">
        <f>SUM(J3:J8)</f>
        <v>9200</v>
      </c>
      <c r="K9" s="48"/>
    </row>
    <row r="10" spans="1:11" ht="16.5" thickTop="1" x14ac:dyDescent="0.25">
      <c r="A10" s="11"/>
      <c r="B10" s="11"/>
      <c r="C10" s="11"/>
    </row>
    <row r="11" spans="1:11" x14ac:dyDescent="0.25">
      <c r="A11" s="11"/>
      <c r="B11" s="11"/>
      <c r="C11" s="11"/>
      <c r="D11" s="25"/>
    </row>
    <row r="12" spans="1:11" x14ac:dyDescent="0.25">
      <c r="A12" s="11"/>
      <c r="B12" s="11"/>
      <c r="C12" s="11"/>
    </row>
    <row r="13" spans="1:11" x14ac:dyDescent="0.25">
      <c r="A13" s="11"/>
      <c r="B13" s="11"/>
      <c r="C13" s="11"/>
    </row>
    <row r="14" spans="1:11" x14ac:dyDescent="0.25">
      <c r="A14" s="11"/>
      <c r="B14" s="11"/>
      <c r="C14" s="12"/>
    </row>
    <row r="15" spans="1:11" x14ac:dyDescent="0.25">
      <c r="A15" s="11"/>
      <c r="B15" s="11"/>
      <c r="C15" s="12"/>
    </row>
    <row r="16" spans="1:11" x14ac:dyDescent="0.25">
      <c r="A16" s="11"/>
      <c r="B16" s="11"/>
      <c r="C16" s="12"/>
    </row>
    <row r="17" spans="1:3" x14ac:dyDescent="0.25">
      <c r="A17" s="11"/>
      <c r="B17" s="11"/>
      <c r="C17" s="13"/>
    </row>
    <row r="18" spans="1:3" ht="16.5" thickBot="1" x14ac:dyDescent="0.3">
      <c r="A18" s="11"/>
      <c r="B18" s="11"/>
      <c r="C18" s="14"/>
    </row>
    <row r="19" spans="1:3" ht="16.5" thickTop="1" x14ac:dyDescent="0.25"/>
    <row r="27" spans="1:3" x14ac:dyDescent="0.25">
      <c r="C27" s="1" t="s">
        <v>215</v>
      </c>
    </row>
  </sheetData>
  <mergeCells count="1">
    <mergeCell ref="A1:E1"/>
  </mergeCells>
  <conditionalFormatting sqref="D2">
    <cfRule type="duplicateValues" dxfId="39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H36"/>
  <sheetViews>
    <sheetView zoomScaleNormal="100" workbookViewId="0">
      <pane ySplit="3" topLeftCell="A22" activePane="bottomLeft" state="frozen"/>
      <selection pane="bottomLeft" activeCell="J27" sqref="J27"/>
    </sheetView>
  </sheetViews>
  <sheetFormatPr defaultRowHeight="15" x14ac:dyDescent="0.25"/>
  <cols>
    <col min="1" max="1" width="11" customWidth="1"/>
    <col min="2" max="2" width="20.140625" bestFit="1" customWidth="1"/>
    <col min="3" max="3" width="11.85546875" bestFit="1" customWidth="1"/>
    <col min="4" max="4" width="12.140625" bestFit="1" customWidth="1"/>
    <col min="5" max="5" width="12.7109375" style="24" bestFit="1" customWidth="1"/>
    <col min="6" max="6" width="11.5703125" style="24" bestFit="1" customWidth="1"/>
    <col min="7" max="7" width="11.5703125" bestFit="1" customWidth="1"/>
    <col min="8" max="8" width="11.85546875" bestFit="1" customWidth="1"/>
  </cols>
  <sheetData>
    <row r="1" spans="1:8" ht="15.75" x14ac:dyDescent="0.25">
      <c r="A1" s="221" t="s">
        <v>66</v>
      </c>
      <c r="B1" s="222"/>
      <c r="C1" s="222"/>
      <c r="D1" s="222"/>
      <c r="E1" s="222"/>
      <c r="F1" s="176"/>
      <c r="G1" s="177"/>
      <c r="H1" s="178"/>
    </row>
    <row r="2" spans="1:8" ht="16.5" thickBot="1" x14ac:dyDescent="0.3">
      <c r="A2" s="179"/>
      <c r="B2" s="180"/>
      <c r="C2" s="180"/>
      <c r="D2" s="180"/>
      <c r="E2" s="180"/>
      <c r="F2" s="180"/>
      <c r="G2" s="181"/>
      <c r="H2" s="178"/>
    </row>
    <row r="3" spans="1:8" ht="15.75" x14ac:dyDescent="0.25">
      <c r="A3" s="182" t="s">
        <v>552</v>
      </c>
      <c r="B3" s="182" t="s">
        <v>67</v>
      </c>
      <c r="C3" s="182" t="s">
        <v>68</v>
      </c>
      <c r="D3" s="182" t="s">
        <v>69</v>
      </c>
      <c r="E3" s="183" t="s">
        <v>70</v>
      </c>
      <c r="F3" s="183" t="s">
        <v>71</v>
      </c>
      <c r="G3" s="182" t="s">
        <v>72</v>
      </c>
      <c r="H3" s="178"/>
    </row>
    <row r="4" spans="1:8" ht="15.75" x14ac:dyDescent="0.25">
      <c r="A4" s="184">
        <v>1</v>
      </c>
      <c r="B4" s="184" t="s">
        <v>73</v>
      </c>
      <c r="C4" s="216" t="s">
        <v>74</v>
      </c>
      <c r="D4" s="223">
        <v>10251</v>
      </c>
      <c r="E4" s="185">
        <v>4400</v>
      </c>
      <c r="F4" s="185">
        <f>20000+15000+20000+30000</f>
        <v>85000</v>
      </c>
      <c r="G4" s="185">
        <f>SUM(E4:E24)-F4-F5-F6-F7-F8</f>
        <v>18030</v>
      </c>
      <c r="H4" s="178"/>
    </row>
    <row r="5" spans="1:8" ht="15.75" x14ac:dyDescent="0.25">
      <c r="A5" s="184">
        <v>2</v>
      </c>
      <c r="B5" s="184" t="s">
        <v>75</v>
      </c>
      <c r="C5" s="216"/>
      <c r="D5" s="223"/>
      <c r="E5" s="185">
        <v>4600</v>
      </c>
      <c r="F5" s="185">
        <v>30000</v>
      </c>
      <c r="G5" s="184"/>
      <c r="H5" s="178"/>
    </row>
    <row r="6" spans="1:8" ht="15.75" x14ac:dyDescent="0.25">
      <c r="A6" s="184">
        <v>3</v>
      </c>
      <c r="B6" s="184" t="s">
        <v>76</v>
      </c>
      <c r="C6" s="216"/>
      <c r="D6" s="223"/>
      <c r="E6" s="185">
        <v>5500</v>
      </c>
      <c r="F6" s="185">
        <v>10000</v>
      </c>
      <c r="G6" s="184"/>
      <c r="H6" s="178"/>
    </row>
    <row r="7" spans="1:8" ht="15.75" x14ac:dyDescent="0.25">
      <c r="A7" s="184">
        <v>4</v>
      </c>
      <c r="B7" s="184" t="s">
        <v>77</v>
      </c>
      <c r="C7" s="216"/>
      <c r="D7" s="223">
        <v>10252</v>
      </c>
      <c r="E7" s="185">
        <v>3900</v>
      </c>
      <c r="F7" s="185">
        <v>25000</v>
      </c>
      <c r="G7" s="184"/>
      <c r="H7" s="186">
        <v>44105</v>
      </c>
    </row>
    <row r="8" spans="1:8" ht="15.75" x14ac:dyDescent="0.25">
      <c r="A8" s="184">
        <v>5</v>
      </c>
      <c r="B8" s="184" t="s">
        <v>78</v>
      </c>
      <c r="C8" s="216"/>
      <c r="D8" s="223"/>
      <c r="E8" s="185">
        <v>1320</v>
      </c>
      <c r="F8" s="185">
        <v>20000</v>
      </c>
      <c r="G8" s="184"/>
      <c r="H8" s="186">
        <v>44194</v>
      </c>
    </row>
    <row r="9" spans="1:8" ht="15.75" x14ac:dyDescent="0.25">
      <c r="A9" s="184">
        <v>6</v>
      </c>
      <c r="B9" s="184" t="s">
        <v>79</v>
      </c>
      <c r="C9" s="184" t="s">
        <v>80</v>
      </c>
      <c r="D9" s="187">
        <v>10306</v>
      </c>
      <c r="E9" s="185">
        <v>8400</v>
      </c>
      <c r="F9" s="185"/>
      <c r="G9" s="184"/>
      <c r="H9" s="178"/>
    </row>
    <row r="10" spans="1:8" ht="15.75" x14ac:dyDescent="0.25">
      <c r="A10" s="184">
        <v>7</v>
      </c>
      <c r="B10" s="184" t="s">
        <v>81</v>
      </c>
      <c r="C10" s="220" t="s">
        <v>82</v>
      </c>
      <c r="D10" s="224">
        <v>10290</v>
      </c>
      <c r="E10" s="185">
        <v>6500</v>
      </c>
      <c r="F10" s="185"/>
      <c r="G10" s="184"/>
      <c r="H10" s="178"/>
    </row>
    <row r="11" spans="1:8" ht="15.75" x14ac:dyDescent="0.25">
      <c r="A11" s="184">
        <v>8</v>
      </c>
      <c r="B11" s="184" t="s">
        <v>83</v>
      </c>
      <c r="C11" s="220"/>
      <c r="D11" s="224"/>
      <c r="E11" s="185">
        <v>4000</v>
      </c>
      <c r="F11" s="185"/>
      <c r="G11" s="184"/>
      <c r="H11" s="178"/>
    </row>
    <row r="12" spans="1:8" ht="15.75" x14ac:dyDescent="0.25">
      <c r="A12" s="184">
        <v>9</v>
      </c>
      <c r="B12" s="184" t="s">
        <v>84</v>
      </c>
      <c r="C12" s="220"/>
      <c r="D12" s="224"/>
      <c r="E12" s="185">
        <v>3510</v>
      </c>
      <c r="F12" s="185"/>
      <c r="G12" s="184"/>
      <c r="H12" s="178"/>
    </row>
    <row r="13" spans="1:8" ht="15.75" x14ac:dyDescent="0.25">
      <c r="A13" s="184">
        <v>10</v>
      </c>
      <c r="B13" s="184" t="s">
        <v>85</v>
      </c>
      <c r="C13" s="220"/>
      <c r="D13" s="224"/>
      <c r="E13" s="185">
        <v>3000</v>
      </c>
      <c r="F13" s="185"/>
      <c r="G13" s="184"/>
      <c r="H13" s="178"/>
    </row>
    <row r="14" spans="1:8" ht="15.75" x14ac:dyDescent="0.25">
      <c r="A14" s="184">
        <v>11</v>
      </c>
      <c r="B14" s="184" t="s">
        <v>86</v>
      </c>
      <c r="C14" s="184" t="s">
        <v>80</v>
      </c>
      <c r="D14" s="187">
        <v>10268</v>
      </c>
      <c r="E14" s="185">
        <v>26250</v>
      </c>
      <c r="F14" s="185"/>
      <c r="G14" s="184"/>
      <c r="H14" s="178"/>
    </row>
    <row r="15" spans="1:8" ht="15.75" x14ac:dyDescent="0.25">
      <c r="A15" s="184">
        <v>12</v>
      </c>
      <c r="B15" s="184" t="s">
        <v>87</v>
      </c>
      <c r="C15" s="184" t="s">
        <v>88</v>
      </c>
      <c r="D15" s="187">
        <v>10253</v>
      </c>
      <c r="E15" s="185">
        <v>2000</v>
      </c>
      <c r="F15" s="185"/>
      <c r="G15" s="184"/>
      <c r="H15" s="178"/>
    </row>
    <row r="16" spans="1:8" ht="15.75" x14ac:dyDescent="0.25">
      <c r="A16" s="184">
        <v>13</v>
      </c>
      <c r="B16" s="184" t="s">
        <v>87</v>
      </c>
      <c r="C16" s="184" t="s">
        <v>89</v>
      </c>
      <c r="D16" s="187">
        <v>10255</v>
      </c>
      <c r="E16" s="185">
        <v>2000</v>
      </c>
      <c r="F16" s="185"/>
      <c r="G16" s="184"/>
      <c r="H16" s="178"/>
    </row>
    <row r="17" spans="1:8" ht="15.75" x14ac:dyDescent="0.25">
      <c r="A17" s="184">
        <v>14</v>
      </c>
      <c r="B17" s="184" t="s">
        <v>90</v>
      </c>
      <c r="C17" s="216" t="s">
        <v>80</v>
      </c>
      <c r="D17" s="187">
        <v>10254</v>
      </c>
      <c r="E17" s="185">
        <v>23750</v>
      </c>
      <c r="F17" s="185"/>
      <c r="G17" s="184"/>
      <c r="H17" s="178"/>
    </row>
    <row r="18" spans="1:8" ht="15.75" x14ac:dyDescent="0.25">
      <c r="A18" s="184">
        <v>15</v>
      </c>
      <c r="B18" s="184" t="s">
        <v>91</v>
      </c>
      <c r="C18" s="216"/>
      <c r="D18" s="187">
        <v>10287</v>
      </c>
      <c r="E18" s="185">
        <v>3000</v>
      </c>
      <c r="F18" s="185"/>
      <c r="G18" s="184"/>
      <c r="H18" s="178"/>
    </row>
    <row r="19" spans="1:8" ht="15.75" x14ac:dyDescent="0.25">
      <c r="A19" s="184">
        <v>16</v>
      </c>
      <c r="B19" s="184" t="s">
        <v>92</v>
      </c>
      <c r="C19" s="216"/>
      <c r="D19" s="187">
        <v>10289</v>
      </c>
      <c r="E19" s="185">
        <v>8400</v>
      </c>
      <c r="F19" s="185"/>
      <c r="G19" s="184"/>
      <c r="H19" s="178"/>
    </row>
    <row r="20" spans="1:8" ht="15.75" x14ac:dyDescent="0.25">
      <c r="A20" s="184">
        <v>17</v>
      </c>
      <c r="B20" s="184" t="s">
        <v>87</v>
      </c>
      <c r="C20" s="184" t="s">
        <v>89</v>
      </c>
      <c r="D20" s="188">
        <v>10245</v>
      </c>
      <c r="E20" s="185" t="s">
        <v>93</v>
      </c>
      <c r="F20" s="185"/>
      <c r="G20" s="184"/>
      <c r="H20" s="178"/>
    </row>
    <row r="21" spans="1:8" ht="15.75" x14ac:dyDescent="0.25">
      <c r="A21" s="184">
        <v>18</v>
      </c>
      <c r="B21" s="184" t="s">
        <v>94</v>
      </c>
      <c r="C21" s="184" t="s">
        <v>82</v>
      </c>
      <c r="D21" s="188">
        <v>10337</v>
      </c>
      <c r="E21" s="185">
        <v>2500</v>
      </c>
      <c r="F21" s="185"/>
      <c r="G21" s="184"/>
      <c r="H21" s="178"/>
    </row>
    <row r="22" spans="1:8" ht="31.5" x14ac:dyDescent="0.25">
      <c r="A22" s="184">
        <v>19</v>
      </c>
      <c r="B22" s="189" t="s">
        <v>95</v>
      </c>
      <c r="C22" s="184"/>
      <c r="D22" s="188">
        <v>10323</v>
      </c>
      <c r="E22" s="185">
        <v>39000</v>
      </c>
      <c r="F22" s="185"/>
      <c r="G22" s="184"/>
      <c r="H22" s="178"/>
    </row>
    <row r="23" spans="1:8" ht="15.75" x14ac:dyDescent="0.25">
      <c r="A23" s="190">
        <v>20</v>
      </c>
      <c r="B23" s="190" t="s">
        <v>96</v>
      </c>
      <c r="C23" s="184" t="s">
        <v>82</v>
      </c>
      <c r="D23" s="188">
        <v>10355</v>
      </c>
      <c r="E23" s="191">
        <v>30000</v>
      </c>
      <c r="F23" s="192"/>
      <c r="G23" s="193"/>
      <c r="H23" s="178"/>
    </row>
    <row r="24" spans="1:8" ht="15.75" x14ac:dyDescent="0.25">
      <c r="A24" s="190">
        <v>21</v>
      </c>
      <c r="B24" s="190" t="s">
        <v>116</v>
      </c>
      <c r="C24" s="184" t="s">
        <v>117</v>
      </c>
      <c r="D24" s="188">
        <v>10383</v>
      </c>
      <c r="E24" s="191">
        <v>6000</v>
      </c>
      <c r="F24" s="192"/>
      <c r="G24" s="193"/>
      <c r="H24" s="178"/>
    </row>
    <row r="25" spans="1:8" s="63" customFormat="1" ht="15.75" x14ac:dyDescent="0.25">
      <c r="A25" s="190">
        <v>22</v>
      </c>
      <c r="B25" s="190" t="s">
        <v>550</v>
      </c>
      <c r="C25" s="184" t="s">
        <v>500</v>
      </c>
      <c r="D25" s="188">
        <v>10498</v>
      </c>
      <c r="E25" s="191">
        <v>3220</v>
      </c>
      <c r="F25" s="192"/>
      <c r="G25" s="193"/>
      <c r="H25" s="178"/>
    </row>
    <row r="26" spans="1:8" s="63" customFormat="1" ht="15.75" x14ac:dyDescent="0.25">
      <c r="A26" s="196" t="s">
        <v>562</v>
      </c>
      <c r="B26" s="190"/>
      <c r="C26" s="195"/>
      <c r="D26" s="188"/>
      <c r="E26" s="191"/>
      <c r="F26" s="192">
        <v>10000</v>
      </c>
      <c r="G26" s="193"/>
      <c r="H26" s="178"/>
    </row>
    <row r="27" spans="1:8" s="63" customFormat="1" ht="15.75" x14ac:dyDescent="0.25">
      <c r="A27" s="196"/>
      <c r="B27" s="197"/>
      <c r="C27" s="189"/>
      <c r="D27" s="188" t="s">
        <v>561</v>
      </c>
      <c r="E27" s="191"/>
      <c r="F27" s="192"/>
      <c r="G27" s="193"/>
      <c r="H27" s="178"/>
    </row>
    <row r="28" spans="1:8" s="63" customFormat="1" ht="15.75" x14ac:dyDescent="0.25">
      <c r="A28" s="190"/>
      <c r="B28" s="190"/>
      <c r="C28" s="195"/>
      <c r="D28" s="188"/>
      <c r="E28" s="191"/>
      <c r="F28" s="192"/>
      <c r="G28" s="193"/>
      <c r="H28" s="178"/>
    </row>
    <row r="29" spans="1:8" s="63" customFormat="1" ht="15.75" x14ac:dyDescent="0.25">
      <c r="A29" s="190"/>
      <c r="B29" s="190"/>
      <c r="C29" s="195"/>
      <c r="D29" s="188"/>
      <c r="E29" s="191"/>
      <c r="F29" s="192"/>
      <c r="G29" s="193"/>
      <c r="H29" s="178"/>
    </row>
    <row r="30" spans="1:8" s="63" customFormat="1" ht="15.75" x14ac:dyDescent="0.25">
      <c r="A30" s="190"/>
      <c r="B30" s="190"/>
      <c r="C30" s="184"/>
      <c r="D30" s="188"/>
      <c r="E30" s="191"/>
      <c r="F30" s="192"/>
      <c r="G30" s="193"/>
      <c r="H30" s="178"/>
    </row>
    <row r="31" spans="1:8" ht="15.75" x14ac:dyDescent="0.25">
      <c r="A31" s="217" t="s">
        <v>97</v>
      </c>
      <c r="B31" s="218"/>
      <c r="C31" s="218"/>
      <c r="D31" s="219"/>
      <c r="E31" s="192">
        <f>SUM(E4:E4:E29)</f>
        <v>191250</v>
      </c>
      <c r="F31" s="194"/>
      <c r="G31" s="178"/>
      <c r="H31" s="178"/>
    </row>
    <row r="32" spans="1:8" ht="15.75" x14ac:dyDescent="0.25">
      <c r="A32" s="217" t="s">
        <v>98</v>
      </c>
      <c r="B32" s="218"/>
      <c r="C32" s="218"/>
      <c r="D32" s="219"/>
      <c r="E32" s="192">
        <f>F4+F5+F6+F26+F27+F28+F29+F30</f>
        <v>135000</v>
      </c>
      <c r="F32" s="194"/>
      <c r="G32" s="178"/>
      <c r="H32" s="178"/>
    </row>
    <row r="33" spans="1:8" ht="15.75" x14ac:dyDescent="0.25">
      <c r="A33" s="220" t="s">
        <v>99</v>
      </c>
      <c r="B33" s="220"/>
      <c r="C33" s="220"/>
      <c r="D33" s="220"/>
      <c r="E33" s="192">
        <v>25000</v>
      </c>
      <c r="F33" s="194"/>
      <c r="G33" s="178"/>
      <c r="H33" s="178"/>
    </row>
    <row r="34" spans="1:8" ht="15.75" x14ac:dyDescent="0.25">
      <c r="A34" s="217" t="s">
        <v>127</v>
      </c>
      <c r="B34" s="218"/>
      <c r="C34" s="218"/>
      <c r="D34" s="219"/>
      <c r="E34" s="192">
        <v>20000</v>
      </c>
      <c r="F34" s="194"/>
      <c r="G34" s="178"/>
      <c r="H34" s="178"/>
    </row>
    <row r="35" spans="1:8" s="63" customFormat="1" ht="15.75" x14ac:dyDescent="0.25">
      <c r="A35" s="217" t="s">
        <v>390</v>
      </c>
      <c r="B35" s="218"/>
      <c r="C35" s="218"/>
      <c r="D35" s="219"/>
      <c r="E35" s="192">
        <v>10000</v>
      </c>
      <c r="F35" s="194"/>
      <c r="G35" s="178"/>
      <c r="H35" s="178"/>
    </row>
    <row r="36" spans="1:8" ht="15.75" x14ac:dyDescent="0.25">
      <c r="A36" s="220" t="s">
        <v>72</v>
      </c>
      <c r="B36" s="220"/>
      <c r="C36" s="220"/>
      <c r="D36" s="220"/>
      <c r="E36" s="192">
        <f>E31-E32-E33-E34-E35</f>
        <v>1250</v>
      </c>
      <c r="F36" s="194"/>
      <c r="G36" s="178"/>
      <c r="H36" s="178"/>
    </row>
  </sheetData>
  <mergeCells count="13">
    <mergeCell ref="A1:E1"/>
    <mergeCell ref="C4:C8"/>
    <mergeCell ref="D4:D6"/>
    <mergeCell ref="D7:D8"/>
    <mergeCell ref="C10:C13"/>
    <mergeCell ref="D10:D13"/>
    <mergeCell ref="C17:C19"/>
    <mergeCell ref="A31:D31"/>
    <mergeCell ref="A32:D32"/>
    <mergeCell ref="A33:D33"/>
    <mergeCell ref="A36:D36"/>
    <mergeCell ref="A34:D34"/>
    <mergeCell ref="A35:D35"/>
  </mergeCells>
  <pageMargins left="1.2" right="0.7" top="2" bottom="0.75" header="0.3" footer="0.3"/>
  <pageSetup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"/>
  <sheetViews>
    <sheetView topLeftCell="B1" workbookViewId="0">
      <selection activeCell="K9" sqref="K9"/>
    </sheetView>
  </sheetViews>
  <sheetFormatPr defaultRowHeight="15.75" x14ac:dyDescent="0.25"/>
  <cols>
    <col min="1" max="1" width="19.710937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2.7109375" style="1" bestFit="1" customWidth="1"/>
    <col min="8" max="8" width="12.42578125" style="1" bestFit="1" customWidth="1"/>
    <col min="9" max="10" width="12.7109375" style="1" bestFit="1" customWidth="1"/>
    <col min="11" max="11" width="22" style="1" customWidth="1"/>
    <col min="12" max="248" width="9.140625" style="1"/>
    <col min="249" max="249" width="15.28515625" style="1" bestFit="1" customWidth="1"/>
    <col min="250" max="251" width="12.7109375" style="1" bestFit="1" customWidth="1"/>
    <col min="252" max="252" width="25.7109375" style="1" bestFit="1" customWidth="1"/>
    <col min="253" max="253" width="13.42578125" style="1" bestFit="1" customWidth="1"/>
    <col min="254" max="254" width="10.7109375" style="1" bestFit="1" customWidth="1"/>
    <col min="255" max="255" width="12.7109375" style="1" bestFit="1" customWidth="1"/>
    <col min="256" max="256" width="10.7109375" style="1" bestFit="1" customWidth="1"/>
    <col min="257" max="257" width="12.7109375" style="1" bestFit="1" customWidth="1"/>
    <col min="258" max="258" width="9.28515625" style="1" bestFit="1" customWidth="1"/>
    <col min="259" max="259" width="12.7109375" style="1" bestFit="1" customWidth="1"/>
    <col min="260" max="260" width="10.42578125" style="1" bestFit="1" customWidth="1"/>
    <col min="261" max="261" width="13.5703125" style="1" bestFit="1" customWidth="1"/>
    <col min="262" max="504" width="9.140625" style="1"/>
    <col min="505" max="505" width="15.28515625" style="1" bestFit="1" customWidth="1"/>
    <col min="506" max="507" width="12.7109375" style="1" bestFit="1" customWidth="1"/>
    <col min="508" max="508" width="25.7109375" style="1" bestFit="1" customWidth="1"/>
    <col min="509" max="509" width="13.42578125" style="1" bestFit="1" customWidth="1"/>
    <col min="510" max="510" width="10.7109375" style="1" bestFit="1" customWidth="1"/>
    <col min="511" max="511" width="12.7109375" style="1" bestFit="1" customWidth="1"/>
    <col min="512" max="512" width="10.7109375" style="1" bestFit="1" customWidth="1"/>
    <col min="513" max="513" width="12.7109375" style="1" bestFit="1" customWidth="1"/>
    <col min="514" max="514" width="9.28515625" style="1" bestFit="1" customWidth="1"/>
    <col min="515" max="515" width="12.7109375" style="1" bestFit="1" customWidth="1"/>
    <col min="516" max="516" width="10.42578125" style="1" bestFit="1" customWidth="1"/>
    <col min="517" max="517" width="13.5703125" style="1" bestFit="1" customWidth="1"/>
    <col min="518" max="760" width="9.140625" style="1"/>
    <col min="761" max="761" width="15.28515625" style="1" bestFit="1" customWidth="1"/>
    <col min="762" max="763" width="12.7109375" style="1" bestFit="1" customWidth="1"/>
    <col min="764" max="764" width="25.7109375" style="1" bestFit="1" customWidth="1"/>
    <col min="765" max="765" width="13.42578125" style="1" bestFit="1" customWidth="1"/>
    <col min="766" max="766" width="10.7109375" style="1" bestFit="1" customWidth="1"/>
    <col min="767" max="767" width="12.7109375" style="1" bestFit="1" customWidth="1"/>
    <col min="768" max="768" width="10.7109375" style="1" bestFit="1" customWidth="1"/>
    <col min="769" max="769" width="12.7109375" style="1" bestFit="1" customWidth="1"/>
    <col min="770" max="770" width="9.28515625" style="1" bestFit="1" customWidth="1"/>
    <col min="771" max="771" width="12.7109375" style="1" bestFit="1" customWidth="1"/>
    <col min="772" max="772" width="10.42578125" style="1" bestFit="1" customWidth="1"/>
    <col min="773" max="773" width="13.5703125" style="1" bestFit="1" customWidth="1"/>
    <col min="774" max="1016" width="9.140625" style="1"/>
    <col min="1017" max="1017" width="15.28515625" style="1" bestFit="1" customWidth="1"/>
    <col min="1018" max="1019" width="12.7109375" style="1" bestFit="1" customWidth="1"/>
    <col min="1020" max="1020" width="25.7109375" style="1" bestFit="1" customWidth="1"/>
    <col min="1021" max="1021" width="13.42578125" style="1" bestFit="1" customWidth="1"/>
    <col min="1022" max="1022" width="10.7109375" style="1" bestFit="1" customWidth="1"/>
    <col min="1023" max="1023" width="12.7109375" style="1" bestFit="1" customWidth="1"/>
    <col min="1024" max="1024" width="10.7109375" style="1" bestFit="1" customWidth="1"/>
    <col min="1025" max="1025" width="12.7109375" style="1" bestFit="1" customWidth="1"/>
    <col min="1026" max="1026" width="9.28515625" style="1" bestFit="1" customWidth="1"/>
    <col min="1027" max="1027" width="12.7109375" style="1" bestFit="1" customWidth="1"/>
    <col min="1028" max="1028" width="10.42578125" style="1" bestFit="1" customWidth="1"/>
    <col min="1029" max="1029" width="13.5703125" style="1" bestFit="1" customWidth="1"/>
    <col min="1030" max="1272" width="9.140625" style="1"/>
    <col min="1273" max="1273" width="15.28515625" style="1" bestFit="1" customWidth="1"/>
    <col min="1274" max="1275" width="12.7109375" style="1" bestFit="1" customWidth="1"/>
    <col min="1276" max="1276" width="25.7109375" style="1" bestFit="1" customWidth="1"/>
    <col min="1277" max="1277" width="13.42578125" style="1" bestFit="1" customWidth="1"/>
    <col min="1278" max="1278" width="10.7109375" style="1" bestFit="1" customWidth="1"/>
    <col min="1279" max="1279" width="12.7109375" style="1" bestFit="1" customWidth="1"/>
    <col min="1280" max="1280" width="10.7109375" style="1" bestFit="1" customWidth="1"/>
    <col min="1281" max="1281" width="12.7109375" style="1" bestFit="1" customWidth="1"/>
    <col min="1282" max="1282" width="9.28515625" style="1" bestFit="1" customWidth="1"/>
    <col min="1283" max="1283" width="12.7109375" style="1" bestFit="1" customWidth="1"/>
    <col min="1284" max="1284" width="10.42578125" style="1" bestFit="1" customWidth="1"/>
    <col min="1285" max="1285" width="13.5703125" style="1" bestFit="1" customWidth="1"/>
    <col min="1286" max="1528" width="9.140625" style="1"/>
    <col min="1529" max="1529" width="15.28515625" style="1" bestFit="1" customWidth="1"/>
    <col min="1530" max="1531" width="12.7109375" style="1" bestFit="1" customWidth="1"/>
    <col min="1532" max="1532" width="25.7109375" style="1" bestFit="1" customWidth="1"/>
    <col min="1533" max="1533" width="13.42578125" style="1" bestFit="1" customWidth="1"/>
    <col min="1534" max="1534" width="10.7109375" style="1" bestFit="1" customWidth="1"/>
    <col min="1535" max="1535" width="12.7109375" style="1" bestFit="1" customWidth="1"/>
    <col min="1536" max="1536" width="10.7109375" style="1" bestFit="1" customWidth="1"/>
    <col min="1537" max="1537" width="12.7109375" style="1" bestFit="1" customWidth="1"/>
    <col min="1538" max="1538" width="9.28515625" style="1" bestFit="1" customWidth="1"/>
    <col min="1539" max="1539" width="12.7109375" style="1" bestFit="1" customWidth="1"/>
    <col min="1540" max="1540" width="10.42578125" style="1" bestFit="1" customWidth="1"/>
    <col min="1541" max="1541" width="13.5703125" style="1" bestFit="1" customWidth="1"/>
    <col min="1542" max="1784" width="9.140625" style="1"/>
    <col min="1785" max="1785" width="15.28515625" style="1" bestFit="1" customWidth="1"/>
    <col min="1786" max="1787" width="12.7109375" style="1" bestFit="1" customWidth="1"/>
    <col min="1788" max="1788" width="25.7109375" style="1" bestFit="1" customWidth="1"/>
    <col min="1789" max="1789" width="13.42578125" style="1" bestFit="1" customWidth="1"/>
    <col min="1790" max="1790" width="10.7109375" style="1" bestFit="1" customWidth="1"/>
    <col min="1791" max="1791" width="12.7109375" style="1" bestFit="1" customWidth="1"/>
    <col min="1792" max="1792" width="10.7109375" style="1" bestFit="1" customWidth="1"/>
    <col min="1793" max="1793" width="12.7109375" style="1" bestFit="1" customWidth="1"/>
    <col min="1794" max="1794" width="9.28515625" style="1" bestFit="1" customWidth="1"/>
    <col min="1795" max="1795" width="12.7109375" style="1" bestFit="1" customWidth="1"/>
    <col min="1796" max="1796" width="10.42578125" style="1" bestFit="1" customWidth="1"/>
    <col min="1797" max="1797" width="13.5703125" style="1" bestFit="1" customWidth="1"/>
    <col min="1798" max="2040" width="9.140625" style="1"/>
    <col min="2041" max="2041" width="15.28515625" style="1" bestFit="1" customWidth="1"/>
    <col min="2042" max="2043" width="12.7109375" style="1" bestFit="1" customWidth="1"/>
    <col min="2044" max="2044" width="25.7109375" style="1" bestFit="1" customWidth="1"/>
    <col min="2045" max="2045" width="13.42578125" style="1" bestFit="1" customWidth="1"/>
    <col min="2046" max="2046" width="10.7109375" style="1" bestFit="1" customWidth="1"/>
    <col min="2047" max="2047" width="12.7109375" style="1" bestFit="1" customWidth="1"/>
    <col min="2048" max="2048" width="10.7109375" style="1" bestFit="1" customWidth="1"/>
    <col min="2049" max="2049" width="12.7109375" style="1" bestFit="1" customWidth="1"/>
    <col min="2050" max="2050" width="9.28515625" style="1" bestFit="1" customWidth="1"/>
    <col min="2051" max="2051" width="12.7109375" style="1" bestFit="1" customWidth="1"/>
    <col min="2052" max="2052" width="10.42578125" style="1" bestFit="1" customWidth="1"/>
    <col min="2053" max="2053" width="13.5703125" style="1" bestFit="1" customWidth="1"/>
    <col min="2054" max="2296" width="9.140625" style="1"/>
    <col min="2297" max="2297" width="15.28515625" style="1" bestFit="1" customWidth="1"/>
    <col min="2298" max="2299" width="12.7109375" style="1" bestFit="1" customWidth="1"/>
    <col min="2300" max="2300" width="25.7109375" style="1" bestFit="1" customWidth="1"/>
    <col min="2301" max="2301" width="13.42578125" style="1" bestFit="1" customWidth="1"/>
    <col min="2302" max="2302" width="10.7109375" style="1" bestFit="1" customWidth="1"/>
    <col min="2303" max="2303" width="12.7109375" style="1" bestFit="1" customWidth="1"/>
    <col min="2304" max="2304" width="10.7109375" style="1" bestFit="1" customWidth="1"/>
    <col min="2305" max="2305" width="12.7109375" style="1" bestFit="1" customWidth="1"/>
    <col min="2306" max="2306" width="9.28515625" style="1" bestFit="1" customWidth="1"/>
    <col min="2307" max="2307" width="12.7109375" style="1" bestFit="1" customWidth="1"/>
    <col min="2308" max="2308" width="10.42578125" style="1" bestFit="1" customWidth="1"/>
    <col min="2309" max="2309" width="13.5703125" style="1" bestFit="1" customWidth="1"/>
    <col min="2310" max="2552" width="9.140625" style="1"/>
    <col min="2553" max="2553" width="15.28515625" style="1" bestFit="1" customWidth="1"/>
    <col min="2554" max="2555" width="12.7109375" style="1" bestFit="1" customWidth="1"/>
    <col min="2556" max="2556" width="25.7109375" style="1" bestFit="1" customWidth="1"/>
    <col min="2557" max="2557" width="13.42578125" style="1" bestFit="1" customWidth="1"/>
    <col min="2558" max="2558" width="10.7109375" style="1" bestFit="1" customWidth="1"/>
    <col min="2559" max="2559" width="12.7109375" style="1" bestFit="1" customWidth="1"/>
    <col min="2560" max="2560" width="10.7109375" style="1" bestFit="1" customWidth="1"/>
    <col min="2561" max="2561" width="12.7109375" style="1" bestFit="1" customWidth="1"/>
    <col min="2562" max="2562" width="9.28515625" style="1" bestFit="1" customWidth="1"/>
    <col min="2563" max="2563" width="12.7109375" style="1" bestFit="1" customWidth="1"/>
    <col min="2564" max="2564" width="10.42578125" style="1" bestFit="1" customWidth="1"/>
    <col min="2565" max="2565" width="13.5703125" style="1" bestFit="1" customWidth="1"/>
    <col min="2566" max="2808" width="9.140625" style="1"/>
    <col min="2809" max="2809" width="15.28515625" style="1" bestFit="1" customWidth="1"/>
    <col min="2810" max="2811" width="12.7109375" style="1" bestFit="1" customWidth="1"/>
    <col min="2812" max="2812" width="25.7109375" style="1" bestFit="1" customWidth="1"/>
    <col min="2813" max="2813" width="13.42578125" style="1" bestFit="1" customWidth="1"/>
    <col min="2814" max="2814" width="10.7109375" style="1" bestFit="1" customWidth="1"/>
    <col min="2815" max="2815" width="12.7109375" style="1" bestFit="1" customWidth="1"/>
    <col min="2816" max="2816" width="10.7109375" style="1" bestFit="1" customWidth="1"/>
    <col min="2817" max="2817" width="12.7109375" style="1" bestFit="1" customWidth="1"/>
    <col min="2818" max="2818" width="9.28515625" style="1" bestFit="1" customWidth="1"/>
    <col min="2819" max="2819" width="12.7109375" style="1" bestFit="1" customWidth="1"/>
    <col min="2820" max="2820" width="10.42578125" style="1" bestFit="1" customWidth="1"/>
    <col min="2821" max="2821" width="13.5703125" style="1" bestFit="1" customWidth="1"/>
    <col min="2822" max="3064" width="9.140625" style="1"/>
    <col min="3065" max="3065" width="15.28515625" style="1" bestFit="1" customWidth="1"/>
    <col min="3066" max="3067" width="12.7109375" style="1" bestFit="1" customWidth="1"/>
    <col min="3068" max="3068" width="25.7109375" style="1" bestFit="1" customWidth="1"/>
    <col min="3069" max="3069" width="13.42578125" style="1" bestFit="1" customWidth="1"/>
    <col min="3070" max="3070" width="10.7109375" style="1" bestFit="1" customWidth="1"/>
    <col min="3071" max="3071" width="12.7109375" style="1" bestFit="1" customWidth="1"/>
    <col min="3072" max="3072" width="10.7109375" style="1" bestFit="1" customWidth="1"/>
    <col min="3073" max="3073" width="12.7109375" style="1" bestFit="1" customWidth="1"/>
    <col min="3074" max="3074" width="9.28515625" style="1" bestFit="1" customWidth="1"/>
    <col min="3075" max="3075" width="12.7109375" style="1" bestFit="1" customWidth="1"/>
    <col min="3076" max="3076" width="10.42578125" style="1" bestFit="1" customWidth="1"/>
    <col min="3077" max="3077" width="13.5703125" style="1" bestFit="1" customWidth="1"/>
    <col min="3078" max="3320" width="9.140625" style="1"/>
    <col min="3321" max="3321" width="15.28515625" style="1" bestFit="1" customWidth="1"/>
    <col min="3322" max="3323" width="12.7109375" style="1" bestFit="1" customWidth="1"/>
    <col min="3324" max="3324" width="25.7109375" style="1" bestFit="1" customWidth="1"/>
    <col min="3325" max="3325" width="13.42578125" style="1" bestFit="1" customWidth="1"/>
    <col min="3326" max="3326" width="10.7109375" style="1" bestFit="1" customWidth="1"/>
    <col min="3327" max="3327" width="12.7109375" style="1" bestFit="1" customWidth="1"/>
    <col min="3328" max="3328" width="10.7109375" style="1" bestFit="1" customWidth="1"/>
    <col min="3329" max="3329" width="12.7109375" style="1" bestFit="1" customWidth="1"/>
    <col min="3330" max="3330" width="9.28515625" style="1" bestFit="1" customWidth="1"/>
    <col min="3331" max="3331" width="12.7109375" style="1" bestFit="1" customWidth="1"/>
    <col min="3332" max="3332" width="10.42578125" style="1" bestFit="1" customWidth="1"/>
    <col min="3333" max="3333" width="13.5703125" style="1" bestFit="1" customWidth="1"/>
    <col min="3334" max="3576" width="9.140625" style="1"/>
    <col min="3577" max="3577" width="15.28515625" style="1" bestFit="1" customWidth="1"/>
    <col min="3578" max="3579" width="12.7109375" style="1" bestFit="1" customWidth="1"/>
    <col min="3580" max="3580" width="25.7109375" style="1" bestFit="1" customWidth="1"/>
    <col min="3581" max="3581" width="13.42578125" style="1" bestFit="1" customWidth="1"/>
    <col min="3582" max="3582" width="10.7109375" style="1" bestFit="1" customWidth="1"/>
    <col min="3583" max="3583" width="12.7109375" style="1" bestFit="1" customWidth="1"/>
    <col min="3584" max="3584" width="10.7109375" style="1" bestFit="1" customWidth="1"/>
    <col min="3585" max="3585" width="12.7109375" style="1" bestFit="1" customWidth="1"/>
    <col min="3586" max="3586" width="9.28515625" style="1" bestFit="1" customWidth="1"/>
    <col min="3587" max="3587" width="12.7109375" style="1" bestFit="1" customWidth="1"/>
    <col min="3588" max="3588" width="10.42578125" style="1" bestFit="1" customWidth="1"/>
    <col min="3589" max="3589" width="13.5703125" style="1" bestFit="1" customWidth="1"/>
    <col min="3590" max="3832" width="9.140625" style="1"/>
    <col min="3833" max="3833" width="15.28515625" style="1" bestFit="1" customWidth="1"/>
    <col min="3834" max="3835" width="12.7109375" style="1" bestFit="1" customWidth="1"/>
    <col min="3836" max="3836" width="25.7109375" style="1" bestFit="1" customWidth="1"/>
    <col min="3837" max="3837" width="13.42578125" style="1" bestFit="1" customWidth="1"/>
    <col min="3838" max="3838" width="10.7109375" style="1" bestFit="1" customWidth="1"/>
    <col min="3839" max="3839" width="12.7109375" style="1" bestFit="1" customWidth="1"/>
    <col min="3840" max="3840" width="10.7109375" style="1" bestFit="1" customWidth="1"/>
    <col min="3841" max="3841" width="12.7109375" style="1" bestFit="1" customWidth="1"/>
    <col min="3842" max="3842" width="9.28515625" style="1" bestFit="1" customWidth="1"/>
    <col min="3843" max="3843" width="12.7109375" style="1" bestFit="1" customWidth="1"/>
    <col min="3844" max="3844" width="10.42578125" style="1" bestFit="1" customWidth="1"/>
    <col min="3845" max="3845" width="13.5703125" style="1" bestFit="1" customWidth="1"/>
    <col min="3846" max="4088" width="9.140625" style="1"/>
    <col min="4089" max="4089" width="15.28515625" style="1" bestFit="1" customWidth="1"/>
    <col min="4090" max="4091" width="12.7109375" style="1" bestFit="1" customWidth="1"/>
    <col min="4092" max="4092" width="25.7109375" style="1" bestFit="1" customWidth="1"/>
    <col min="4093" max="4093" width="13.42578125" style="1" bestFit="1" customWidth="1"/>
    <col min="4094" max="4094" width="10.7109375" style="1" bestFit="1" customWidth="1"/>
    <col min="4095" max="4095" width="12.7109375" style="1" bestFit="1" customWidth="1"/>
    <col min="4096" max="4096" width="10.7109375" style="1" bestFit="1" customWidth="1"/>
    <col min="4097" max="4097" width="12.7109375" style="1" bestFit="1" customWidth="1"/>
    <col min="4098" max="4098" width="9.28515625" style="1" bestFit="1" customWidth="1"/>
    <col min="4099" max="4099" width="12.7109375" style="1" bestFit="1" customWidth="1"/>
    <col min="4100" max="4100" width="10.42578125" style="1" bestFit="1" customWidth="1"/>
    <col min="4101" max="4101" width="13.5703125" style="1" bestFit="1" customWidth="1"/>
    <col min="4102" max="4344" width="9.140625" style="1"/>
    <col min="4345" max="4345" width="15.28515625" style="1" bestFit="1" customWidth="1"/>
    <col min="4346" max="4347" width="12.7109375" style="1" bestFit="1" customWidth="1"/>
    <col min="4348" max="4348" width="25.7109375" style="1" bestFit="1" customWidth="1"/>
    <col min="4349" max="4349" width="13.42578125" style="1" bestFit="1" customWidth="1"/>
    <col min="4350" max="4350" width="10.7109375" style="1" bestFit="1" customWidth="1"/>
    <col min="4351" max="4351" width="12.7109375" style="1" bestFit="1" customWidth="1"/>
    <col min="4352" max="4352" width="10.7109375" style="1" bestFit="1" customWidth="1"/>
    <col min="4353" max="4353" width="12.7109375" style="1" bestFit="1" customWidth="1"/>
    <col min="4354" max="4354" width="9.28515625" style="1" bestFit="1" customWidth="1"/>
    <col min="4355" max="4355" width="12.7109375" style="1" bestFit="1" customWidth="1"/>
    <col min="4356" max="4356" width="10.42578125" style="1" bestFit="1" customWidth="1"/>
    <col min="4357" max="4357" width="13.5703125" style="1" bestFit="1" customWidth="1"/>
    <col min="4358" max="4600" width="9.140625" style="1"/>
    <col min="4601" max="4601" width="15.28515625" style="1" bestFit="1" customWidth="1"/>
    <col min="4602" max="4603" width="12.7109375" style="1" bestFit="1" customWidth="1"/>
    <col min="4604" max="4604" width="25.7109375" style="1" bestFit="1" customWidth="1"/>
    <col min="4605" max="4605" width="13.42578125" style="1" bestFit="1" customWidth="1"/>
    <col min="4606" max="4606" width="10.7109375" style="1" bestFit="1" customWidth="1"/>
    <col min="4607" max="4607" width="12.7109375" style="1" bestFit="1" customWidth="1"/>
    <col min="4608" max="4608" width="10.7109375" style="1" bestFit="1" customWidth="1"/>
    <col min="4609" max="4609" width="12.7109375" style="1" bestFit="1" customWidth="1"/>
    <col min="4610" max="4610" width="9.28515625" style="1" bestFit="1" customWidth="1"/>
    <col min="4611" max="4611" width="12.7109375" style="1" bestFit="1" customWidth="1"/>
    <col min="4612" max="4612" width="10.42578125" style="1" bestFit="1" customWidth="1"/>
    <col min="4613" max="4613" width="13.5703125" style="1" bestFit="1" customWidth="1"/>
    <col min="4614" max="4856" width="9.140625" style="1"/>
    <col min="4857" max="4857" width="15.28515625" style="1" bestFit="1" customWidth="1"/>
    <col min="4858" max="4859" width="12.7109375" style="1" bestFit="1" customWidth="1"/>
    <col min="4860" max="4860" width="25.7109375" style="1" bestFit="1" customWidth="1"/>
    <col min="4861" max="4861" width="13.42578125" style="1" bestFit="1" customWidth="1"/>
    <col min="4862" max="4862" width="10.7109375" style="1" bestFit="1" customWidth="1"/>
    <col min="4863" max="4863" width="12.7109375" style="1" bestFit="1" customWidth="1"/>
    <col min="4864" max="4864" width="10.7109375" style="1" bestFit="1" customWidth="1"/>
    <col min="4865" max="4865" width="12.7109375" style="1" bestFit="1" customWidth="1"/>
    <col min="4866" max="4866" width="9.28515625" style="1" bestFit="1" customWidth="1"/>
    <col min="4867" max="4867" width="12.7109375" style="1" bestFit="1" customWidth="1"/>
    <col min="4868" max="4868" width="10.42578125" style="1" bestFit="1" customWidth="1"/>
    <col min="4869" max="4869" width="13.5703125" style="1" bestFit="1" customWidth="1"/>
    <col min="4870" max="5112" width="9.140625" style="1"/>
    <col min="5113" max="5113" width="15.28515625" style="1" bestFit="1" customWidth="1"/>
    <col min="5114" max="5115" width="12.7109375" style="1" bestFit="1" customWidth="1"/>
    <col min="5116" max="5116" width="25.7109375" style="1" bestFit="1" customWidth="1"/>
    <col min="5117" max="5117" width="13.42578125" style="1" bestFit="1" customWidth="1"/>
    <col min="5118" max="5118" width="10.7109375" style="1" bestFit="1" customWidth="1"/>
    <col min="5119" max="5119" width="12.7109375" style="1" bestFit="1" customWidth="1"/>
    <col min="5120" max="5120" width="10.7109375" style="1" bestFit="1" customWidth="1"/>
    <col min="5121" max="5121" width="12.7109375" style="1" bestFit="1" customWidth="1"/>
    <col min="5122" max="5122" width="9.28515625" style="1" bestFit="1" customWidth="1"/>
    <col min="5123" max="5123" width="12.7109375" style="1" bestFit="1" customWidth="1"/>
    <col min="5124" max="5124" width="10.42578125" style="1" bestFit="1" customWidth="1"/>
    <col min="5125" max="5125" width="13.5703125" style="1" bestFit="1" customWidth="1"/>
    <col min="5126" max="5368" width="9.140625" style="1"/>
    <col min="5369" max="5369" width="15.28515625" style="1" bestFit="1" customWidth="1"/>
    <col min="5370" max="5371" width="12.7109375" style="1" bestFit="1" customWidth="1"/>
    <col min="5372" max="5372" width="25.7109375" style="1" bestFit="1" customWidth="1"/>
    <col min="5373" max="5373" width="13.42578125" style="1" bestFit="1" customWidth="1"/>
    <col min="5374" max="5374" width="10.7109375" style="1" bestFit="1" customWidth="1"/>
    <col min="5375" max="5375" width="12.7109375" style="1" bestFit="1" customWidth="1"/>
    <col min="5376" max="5376" width="10.7109375" style="1" bestFit="1" customWidth="1"/>
    <col min="5377" max="5377" width="12.7109375" style="1" bestFit="1" customWidth="1"/>
    <col min="5378" max="5378" width="9.28515625" style="1" bestFit="1" customWidth="1"/>
    <col min="5379" max="5379" width="12.7109375" style="1" bestFit="1" customWidth="1"/>
    <col min="5380" max="5380" width="10.42578125" style="1" bestFit="1" customWidth="1"/>
    <col min="5381" max="5381" width="13.5703125" style="1" bestFit="1" customWidth="1"/>
    <col min="5382" max="5624" width="9.140625" style="1"/>
    <col min="5625" max="5625" width="15.28515625" style="1" bestFit="1" customWidth="1"/>
    <col min="5626" max="5627" width="12.7109375" style="1" bestFit="1" customWidth="1"/>
    <col min="5628" max="5628" width="25.7109375" style="1" bestFit="1" customWidth="1"/>
    <col min="5629" max="5629" width="13.42578125" style="1" bestFit="1" customWidth="1"/>
    <col min="5630" max="5630" width="10.7109375" style="1" bestFit="1" customWidth="1"/>
    <col min="5631" max="5631" width="12.7109375" style="1" bestFit="1" customWidth="1"/>
    <col min="5632" max="5632" width="10.7109375" style="1" bestFit="1" customWidth="1"/>
    <col min="5633" max="5633" width="12.7109375" style="1" bestFit="1" customWidth="1"/>
    <col min="5634" max="5634" width="9.28515625" style="1" bestFit="1" customWidth="1"/>
    <col min="5635" max="5635" width="12.7109375" style="1" bestFit="1" customWidth="1"/>
    <col min="5636" max="5636" width="10.42578125" style="1" bestFit="1" customWidth="1"/>
    <col min="5637" max="5637" width="13.5703125" style="1" bestFit="1" customWidth="1"/>
    <col min="5638" max="5880" width="9.140625" style="1"/>
    <col min="5881" max="5881" width="15.28515625" style="1" bestFit="1" customWidth="1"/>
    <col min="5882" max="5883" width="12.7109375" style="1" bestFit="1" customWidth="1"/>
    <col min="5884" max="5884" width="25.7109375" style="1" bestFit="1" customWidth="1"/>
    <col min="5885" max="5885" width="13.42578125" style="1" bestFit="1" customWidth="1"/>
    <col min="5886" max="5886" width="10.7109375" style="1" bestFit="1" customWidth="1"/>
    <col min="5887" max="5887" width="12.7109375" style="1" bestFit="1" customWidth="1"/>
    <col min="5888" max="5888" width="10.7109375" style="1" bestFit="1" customWidth="1"/>
    <col min="5889" max="5889" width="12.7109375" style="1" bestFit="1" customWidth="1"/>
    <col min="5890" max="5890" width="9.28515625" style="1" bestFit="1" customWidth="1"/>
    <col min="5891" max="5891" width="12.7109375" style="1" bestFit="1" customWidth="1"/>
    <col min="5892" max="5892" width="10.42578125" style="1" bestFit="1" customWidth="1"/>
    <col min="5893" max="5893" width="13.5703125" style="1" bestFit="1" customWidth="1"/>
    <col min="5894" max="6136" width="9.140625" style="1"/>
    <col min="6137" max="6137" width="15.28515625" style="1" bestFit="1" customWidth="1"/>
    <col min="6138" max="6139" width="12.7109375" style="1" bestFit="1" customWidth="1"/>
    <col min="6140" max="6140" width="25.7109375" style="1" bestFit="1" customWidth="1"/>
    <col min="6141" max="6141" width="13.42578125" style="1" bestFit="1" customWidth="1"/>
    <col min="6142" max="6142" width="10.7109375" style="1" bestFit="1" customWidth="1"/>
    <col min="6143" max="6143" width="12.7109375" style="1" bestFit="1" customWidth="1"/>
    <col min="6144" max="6144" width="10.7109375" style="1" bestFit="1" customWidth="1"/>
    <col min="6145" max="6145" width="12.7109375" style="1" bestFit="1" customWidth="1"/>
    <col min="6146" max="6146" width="9.28515625" style="1" bestFit="1" customWidth="1"/>
    <col min="6147" max="6147" width="12.7109375" style="1" bestFit="1" customWidth="1"/>
    <col min="6148" max="6148" width="10.42578125" style="1" bestFit="1" customWidth="1"/>
    <col min="6149" max="6149" width="13.5703125" style="1" bestFit="1" customWidth="1"/>
    <col min="6150" max="6392" width="9.140625" style="1"/>
    <col min="6393" max="6393" width="15.28515625" style="1" bestFit="1" customWidth="1"/>
    <col min="6394" max="6395" width="12.7109375" style="1" bestFit="1" customWidth="1"/>
    <col min="6396" max="6396" width="25.7109375" style="1" bestFit="1" customWidth="1"/>
    <col min="6397" max="6397" width="13.42578125" style="1" bestFit="1" customWidth="1"/>
    <col min="6398" max="6398" width="10.7109375" style="1" bestFit="1" customWidth="1"/>
    <col min="6399" max="6399" width="12.7109375" style="1" bestFit="1" customWidth="1"/>
    <col min="6400" max="6400" width="10.7109375" style="1" bestFit="1" customWidth="1"/>
    <col min="6401" max="6401" width="12.7109375" style="1" bestFit="1" customWidth="1"/>
    <col min="6402" max="6402" width="9.28515625" style="1" bestFit="1" customWidth="1"/>
    <col min="6403" max="6403" width="12.7109375" style="1" bestFit="1" customWidth="1"/>
    <col min="6404" max="6404" width="10.42578125" style="1" bestFit="1" customWidth="1"/>
    <col min="6405" max="6405" width="13.5703125" style="1" bestFit="1" customWidth="1"/>
    <col min="6406" max="6648" width="9.140625" style="1"/>
    <col min="6649" max="6649" width="15.28515625" style="1" bestFit="1" customWidth="1"/>
    <col min="6650" max="6651" width="12.7109375" style="1" bestFit="1" customWidth="1"/>
    <col min="6652" max="6652" width="25.7109375" style="1" bestFit="1" customWidth="1"/>
    <col min="6653" max="6653" width="13.42578125" style="1" bestFit="1" customWidth="1"/>
    <col min="6654" max="6654" width="10.7109375" style="1" bestFit="1" customWidth="1"/>
    <col min="6655" max="6655" width="12.7109375" style="1" bestFit="1" customWidth="1"/>
    <col min="6656" max="6656" width="10.7109375" style="1" bestFit="1" customWidth="1"/>
    <col min="6657" max="6657" width="12.7109375" style="1" bestFit="1" customWidth="1"/>
    <col min="6658" max="6658" width="9.28515625" style="1" bestFit="1" customWidth="1"/>
    <col min="6659" max="6659" width="12.7109375" style="1" bestFit="1" customWidth="1"/>
    <col min="6660" max="6660" width="10.42578125" style="1" bestFit="1" customWidth="1"/>
    <col min="6661" max="6661" width="13.5703125" style="1" bestFit="1" customWidth="1"/>
    <col min="6662" max="6904" width="9.140625" style="1"/>
    <col min="6905" max="6905" width="15.28515625" style="1" bestFit="1" customWidth="1"/>
    <col min="6906" max="6907" width="12.7109375" style="1" bestFit="1" customWidth="1"/>
    <col min="6908" max="6908" width="25.7109375" style="1" bestFit="1" customWidth="1"/>
    <col min="6909" max="6909" width="13.42578125" style="1" bestFit="1" customWidth="1"/>
    <col min="6910" max="6910" width="10.7109375" style="1" bestFit="1" customWidth="1"/>
    <col min="6911" max="6911" width="12.7109375" style="1" bestFit="1" customWidth="1"/>
    <col min="6912" max="6912" width="10.7109375" style="1" bestFit="1" customWidth="1"/>
    <col min="6913" max="6913" width="12.7109375" style="1" bestFit="1" customWidth="1"/>
    <col min="6914" max="6914" width="9.28515625" style="1" bestFit="1" customWidth="1"/>
    <col min="6915" max="6915" width="12.7109375" style="1" bestFit="1" customWidth="1"/>
    <col min="6916" max="6916" width="10.42578125" style="1" bestFit="1" customWidth="1"/>
    <col min="6917" max="6917" width="13.5703125" style="1" bestFit="1" customWidth="1"/>
    <col min="6918" max="7160" width="9.140625" style="1"/>
    <col min="7161" max="7161" width="15.28515625" style="1" bestFit="1" customWidth="1"/>
    <col min="7162" max="7163" width="12.7109375" style="1" bestFit="1" customWidth="1"/>
    <col min="7164" max="7164" width="25.7109375" style="1" bestFit="1" customWidth="1"/>
    <col min="7165" max="7165" width="13.42578125" style="1" bestFit="1" customWidth="1"/>
    <col min="7166" max="7166" width="10.7109375" style="1" bestFit="1" customWidth="1"/>
    <col min="7167" max="7167" width="12.7109375" style="1" bestFit="1" customWidth="1"/>
    <col min="7168" max="7168" width="10.7109375" style="1" bestFit="1" customWidth="1"/>
    <col min="7169" max="7169" width="12.7109375" style="1" bestFit="1" customWidth="1"/>
    <col min="7170" max="7170" width="9.28515625" style="1" bestFit="1" customWidth="1"/>
    <col min="7171" max="7171" width="12.7109375" style="1" bestFit="1" customWidth="1"/>
    <col min="7172" max="7172" width="10.42578125" style="1" bestFit="1" customWidth="1"/>
    <col min="7173" max="7173" width="13.5703125" style="1" bestFit="1" customWidth="1"/>
    <col min="7174" max="7416" width="9.140625" style="1"/>
    <col min="7417" max="7417" width="15.28515625" style="1" bestFit="1" customWidth="1"/>
    <col min="7418" max="7419" width="12.7109375" style="1" bestFit="1" customWidth="1"/>
    <col min="7420" max="7420" width="25.7109375" style="1" bestFit="1" customWidth="1"/>
    <col min="7421" max="7421" width="13.42578125" style="1" bestFit="1" customWidth="1"/>
    <col min="7422" max="7422" width="10.7109375" style="1" bestFit="1" customWidth="1"/>
    <col min="7423" max="7423" width="12.7109375" style="1" bestFit="1" customWidth="1"/>
    <col min="7424" max="7424" width="10.7109375" style="1" bestFit="1" customWidth="1"/>
    <col min="7425" max="7425" width="12.7109375" style="1" bestFit="1" customWidth="1"/>
    <col min="7426" max="7426" width="9.28515625" style="1" bestFit="1" customWidth="1"/>
    <col min="7427" max="7427" width="12.7109375" style="1" bestFit="1" customWidth="1"/>
    <col min="7428" max="7428" width="10.42578125" style="1" bestFit="1" customWidth="1"/>
    <col min="7429" max="7429" width="13.5703125" style="1" bestFit="1" customWidth="1"/>
    <col min="7430" max="7672" width="9.140625" style="1"/>
    <col min="7673" max="7673" width="15.28515625" style="1" bestFit="1" customWidth="1"/>
    <col min="7674" max="7675" width="12.7109375" style="1" bestFit="1" customWidth="1"/>
    <col min="7676" max="7676" width="25.7109375" style="1" bestFit="1" customWidth="1"/>
    <col min="7677" max="7677" width="13.42578125" style="1" bestFit="1" customWidth="1"/>
    <col min="7678" max="7678" width="10.7109375" style="1" bestFit="1" customWidth="1"/>
    <col min="7679" max="7679" width="12.7109375" style="1" bestFit="1" customWidth="1"/>
    <col min="7680" max="7680" width="10.7109375" style="1" bestFit="1" customWidth="1"/>
    <col min="7681" max="7681" width="12.7109375" style="1" bestFit="1" customWidth="1"/>
    <col min="7682" max="7682" width="9.28515625" style="1" bestFit="1" customWidth="1"/>
    <col min="7683" max="7683" width="12.7109375" style="1" bestFit="1" customWidth="1"/>
    <col min="7684" max="7684" width="10.42578125" style="1" bestFit="1" customWidth="1"/>
    <col min="7685" max="7685" width="13.5703125" style="1" bestFit="1" customWidth="1"/>
    <col min="7686" max="7928" width="9.140625" style="1"/>
    <col min="7929" max="7929" width="15.28515625" style="1" bestFit="1" customWidth="1"/>
    <col min="7930" max="7931" width="12.7109375" style="1" bestFit="1" customWidth="1"/>
    <col min="7932" max="7932" width="25.7109375" style="1" bestFit="1" customWidth="1"/>
    <col min="7933" max="7933" width="13.42578125" style="1" bestFit="1" customWidth="1"/>
    <col min="7934" max="7934" width="10.7109375" style="1" bestFit="1" customWidth="1"/>
    <col min="7935" max="7935" width="12.7109375" style="1" bestFit="1" customWidth="1"/>
    <col min="7936" max="7936" width="10.7109375" style="1" bestFit="1" customWidth="1"/>
    <col min="7937" max="7937" width="12.7109375" style="1" bestFit="1" customWidth="1"/>
    <col min="7938" max="7938" width="9.28515625" style="1" bestFit="1" customWidth="1"/>
    <col min="7939" max="7939" width="12.7109375" style="1" bestFit="1" customWidth="1"/>
    <col min="7940" max="7940" width="10.42578125" style="1" bestFit="1" customWidth="1"/>
    <col min="7941" max="7941" width="13.5703125" style="1" bestFit="1" customWidth="1"/>
    <col min="7942" max="8184" width="9.140625" style="1"/>
    <col min="8185" max="8185" width="15.28515625" style="1" bestFit="1" customWidth="1"/>
    <col min="8186" max="8187" width="12.7109375" style="1" bestFit="1" customWidth="1"/>
    <col min="8188" max="8188" width="25.7109375" style="1" bestFit="1" customWidth="1"/>
    <col min="8189" max="8189" width="13.42578125" style="1" bestFit="1" customWidth="1"/>
    <col min="8190" max="8190" width="10.7109375" style="1" bestFit="1" customWidth="1"/>
    <col min="8191" max="8191" width="12.7109375" style="1" bestFit="1" customWidth="1"/>
    <col min="8192" max="8192" width="10.7109375" style="1" bestFit="1" customWidth="1"/>
    <col min="8193" max="8193" width="12.7109375" style="1" bestFit="1" customWidth="1"/>
    <col min="8194" max="8194" width="9.28515625" style="1" bestFit="1" customWidth="1"/>
    <col min="8195" max="8195" width="12.7109375" style="1" bestFit="1" customWidth="1"/>
    <col min="8196" max="8196" width="10.42578125" style="1" bestFit="1" customWidth="1"/>
    <col min="8197" max="8197" width="13.5703125" style="1" bestFit="1" customWidth="1"/>
    <col min="8198" max="8440" width="9.140625" style="1"/>
    <col min="8441" max="8441" width="15.28515625" style="1" bestFit="1" customWidth="1"/>
    <col min="8442" max="8443" width="12.7109375" style="1" bestFit="1" customWidth="1"/>
    <col min="8444" max="8444" width="25.7109375" style="1" bestFit="1" customWidth="1"/>
    <col min="8445" max="8445" width="13.42578125" style="1" bestFit="1" customWidth="1"/>
    <col min="8446" max="8446" width="10.7109375" style="1" bestFit="1" customWidth="1"/>
    <col min="8447" max="8447" width="12.7109375" style="1" bestFit="1" customWidth="1"/>
    <col min="8448" max="8448" width="10.7109375" style="1" bestFit="1" customWidth="1"/>
    <col min="8449" max="8449" width="12.7109375" style="1" bestFit="1" customWidth="1"/>
    <col min="8450" max="8450" width="9.28515625" style="1" bestFit="1" customWidth="1"/>
    <col min="8451" max="8451" width="12.7109375" style="1" bestFit="1" customWidth="1"/>
    <col min="8452" max="8452" width="10.42578125" style="1" bestFit="1" customWidth="1"/>
    <col min="8453" max="8453" width="13.5703125" style="1" bestFit="1" customWidth="1"/>
    <col min="8454" max="8696" width="9.140625" style="1"/>
    <col min="8697" max="8697" width="15.28515625" style="1" bestFit="1" customWidth="1"/>
    <col min="8698" max="8699" width="12.7109375" style="1" bestFit="1" customWidth="1"/>
    <col min="8700" max="8700" width="25.7109375" style="1" bestFit="1" customWidth="1"/>
    <col min="8701" max="8701" width="13.42578125" style="1" bestFit="1" customWidth="1"/>
    <col min="8702" max="8702" width="10.7109375" style="1" bestFit="1" customWidth="1"/>
    <col min="8703" max="8703" width="12.7109375" style="1" bestFit="1" customWidth="1"/>
    <col min="8704" max="8704" width="10.7109375" style="1" bestFit="1" customWidth="1"/>
    <col min="8705" max="8705" width="12.7109375" style="1" bestFit="1" customWidth="1"/>
    <col min="8706" max="8706" width="9.28515625" style="1" bestFit="1" customWidth="1"/>
    <col min="8707" max="8707" width="12.7109375" style="1" bestFit="1" customWidth="1"/>
    <col min="8708" max="8708" width="10.42578125" style="1" bestFit="1" customWidth="1"/>
    <col min="8709" max="8709" width="13.5703125" style="1" bestFit="1" customWidth="1"/>
    <col min="8710" max="8952" width="9.140625" style="1"/>
    <col min="8953" max="8953" width="15.28515625" style="1" bestFit="1" customWidth="1"/>
    <col min="8954" max="8955" width="12.7109375" style="1" bestFit="1" customWidth="1"/>
    <col min="8956" max="8956" width="25.7109375" style="1" bestFit="1" customWidth="1"/>
    <col min="8957" max="8957" width="13.42578125" style="1" bestFit="1" customWidth="1"/>
    <col min="8958" max="8958" width="10.7109375" style="1" bestFit="1" customWidth="1"/>
    <col min="8959" max="8959" width="12.7109375" style="1" bestFit="1" customWidth="1"/>
    <col min="8960" max="8960" width="10.7109375" style="1" bestFit="1" customWidth="1"/>
    <col min="8961" max="8961" width="12.7109375" style="1" bestFit="1" customWidth="1"/>
    <col min="8962" max="8962" width="9.28515625" style="1" bestFit="1" customWidth="1"/>
    <col min="8963" max="8963" width="12.7109375" style="1" bestFit="1" customWidth="1"/>
    <col min="8964" max="8964" width="10.42578125" style="1" bestFit="1" customWidth="1"/>
    <col min="8965" max="8965" width="13.5703125" style="1" bestFit="1" customWidth="1"/>
    <col min="8966" max="9208" width="9.140625" style="1"/>
    <col min="9209" max="9209" width="15.28515625" style="1" bestFit="1" customWidth="1"/>
    <col min="9210" max="9211" width="12.7109375" style="1" bestFit="1" customWidth="1"/>
    <col min="9212" max="9212" width="25.7109375" style="1" bestFit="1" customWidth="1"/>
    <col min="9213" max="9213" width="13.42578125" style="1" bestFit="1" customWidth="1"/>
    <col min="9214" max="9214" width="10.7109375" style="1" bestFit="1" customWidth="1"/>
    <col min="9215" max="9215" width="12.7109375" style="1" bestFit="1" customWidth="1"/>
    <col min="9216" max="9216" width="10.7109375" style="1" bestFit="1" customWidth="1"/>
    <col min="9217" max="9217" width="12.7109375" style="1" bestFit="1" customWidth="1"/>
    <col min="9218" max="9218" width="9.28515625" style="1" bestFit="1" customWidth="1"/>
    <col min="9219" max="9219" width="12.7109375" style="1" bestFit="1" customWidth="1"/>
    <col min="9220" max="9220" width="10.42578125" style="1" bestFit="1" customWidth="1"/>
    <col min="9221" max="9221" width="13.5703125" style="1" bestFit="1" customWidth="1"/>
    <col min="9222" max="9464" width="9.140625" style="1"/>
    <col min="9465" max="9465" width="15.28515625" style="1" bestFit="1" customWidth="1"/>
    <col min="9466" max="9467" width="12.7109375" style="1" bestFit="1" customWidth="1"/>
    <col min="9468" max="9468" width="25.7109375" style="1" bestFit="1" customWidth="1"/>
    <col min="9469" max="9469" width="13.42578125" style="1" bestFit="1" customWidth="1"/>
    <col min="9470" max="9470" width="10.7109375" style="1" bestFit="1" customWidth="1"/>
    <col min="9471" max="9471" width="12.7109375" style="1" bestFit="1" customWidth="1"/>
    <col min="9472" max="9472" width="10.7109375" style="1" bestFit="1" customWidth="1"/>
    <col min="9473" max="9473" width="12.7109375" style="1" bestFit="1" customWidth="1"/>
    <col min="9474" max="9474" width="9.28515625" style="1" bestFit="1" customWidth="1"/>
    <col min="9475" max="9475" width="12.7109375" style="1" bestFit="1" customWidth="1"/>
    <col min="9476" max="9476" width="10.42578125" style="1" bestFit="1" customWidth="1"/>
    <col min="9477" max="9477" width="13.5703125" style="1" bestFit="1" customWidth="1"/>
    <col min="9478" max="9720" width="9.140625" style="1"/>
    <col min="9721" max="9721" width="15.28515625" style="1" bestFit="1" customWidth="1"/>
    <col min="9722" max="9723" width="12.7109375" style="1" bestFit="1" customWidth="1"/>
    <col min="9724" max="9724" width="25.7109375" style="1" bestFit="1" customWidth="1"/>
    <col min="9725" max="9725" width="13.42578125" style="1" bestFit="1" customWidth="1"/>
    <col min="9726" max="9726" width="10.7109375" style="1" bestFit="1" customWidth="1"/>
    <col min="9727" max="9727" width="12.7109375" style="1" bestFit="1" customWidth="1"/>
    <col min="9728" max="9728" width="10.7109375" style="1" bestFit="1" customWidth="1"/>
    <col min="9729" max="9729" width="12.7109375" style="1" bestFit="1" customWidth="1"/>
    <col min="9730" max="9730" width="9.28515625" style="1" bestFit="1" customWidth="1"/>
    <col min="9731" max="9731" width="12.7109375" style="1" bestFit="1" customWidth="1"/>
    <col min="9732" max="9732" width="10.42578125" style="1" bestFit="1" customWidth="1"/>
    <col min="9733" max="9733" width="13.5703125" style="1" bestFit="1" customWidth="1"/>
    <col min="9734" max="9976" width="9.140625" style="1"/>
    <col min="9977" max="9977" width="15.28515625" style="1" bestFit="1" customWidth="1"/>
    <col min="9978" max="9979" width="12.7109375" style="1" bestFit="1" customWidth="1"/>
    <col min="9980" max="9980" width="25.7109375" style="1" bestFit="1" customWidth="1"/>
    <col min="9981" max="9981" width="13.42578125" style="1" bestFit="1" customWidth="1"/>
    <col min="9982" max="9982" width="10.7109375" style="1" bestFit="1" customWidth="1"/>
    <col min="9983" max="9983" width="12.7109375" style="1" bestFit="1" customWidth="1"/>
    <col min="9984" max="9984" width="10.7109375" style="1" bestFit="1" customWidth="1"/>
    <col min="9985" max="9985" width="12.7109375" style="1" bestFit="1" customWidth="1"/>
    <col min="9986" max="9986" width="9.28515625" style="1" bestFit="1" customWidth="1"/>
    <col min="9987" max="9987" width="12.7109375" style="1" bestFit="1" customWidth="1"/>
    <col min="9988" max="9988" width="10.42578125" style="1" bestFit="1" customWidth="1"/>
    <col min="9989" max="9989" width="13.5703125" style="1" bestFit="1" customWidth="1"/>
    <col min="9990" max="10232" width="9.140625" style="1"/>
    <col min="10233" max="10233" width="15.28515625" style="1" bestFit="1" customWidth="1"/>
    <col min="10234" max="10235" width="12.7109375" style="1" bestFit="1" customWidth="1"/>
    <col min="10236" max="10236" width="25.7109375" style="1" bestFit="1" customWidth="1"/>
    <col min="10237" max="10237" width="13.42578125" style="1" bestFit="1" customWidth="1"/>
    <col min="10238" max="10238" width="10.7109375" style="1" bestFit="1" customWidth="1"/>
    <col min="10239" max="10239" width="12.7109375" style="1" bestFit="1" customWidth="1"/>
    <col min="10240" max="10240" width="10.7109375" style="1" bestFit="1" customWidth="1"/>
    <col min="10241" max="10241" width="12.7109375" style="1" bestFit="1" customWidth="1"/>
    <col min="10242" max="10242" width="9.28515625" style="1" bestFit="1" customWidth="1"/>
    <col min="10243" max="10243" width="12.7109375" style="1" bestFit="1" customWidth="1"/>
    <col min="10244" max="10244" width="10.42578125" style="1" bestFit="1" customWidth="1"/>
    <col min="10245" max="10245" width="13.5703125" style="1" bestFit="1" customWidth="1"/>
    <col min="10246" max="10488" width="9.140625" style="1"/>
    <col min="10489" max="10489" width="15.28515625" style="1" bestFit="1" customWidth="1"/>
    <col min="10490" max="10491" width="12.7109375" style="1" bestFit="1" customWidth="1"/>
    <col min="10492" max="10492" width="25.7109375" style="1" bestFit="1" customWidth="1"/>
    <col min="10493" max="10493" width="13.42578125" style="1" bestFit="1" customWidth="1"/>
    <col min="10494" max="10494" width="10.7109375" style="1" bestFit="1" customWidth="1"/>
    <col min="10495" max="10495" width="12.7109375" style="1" bestFit="1" customWidth="1"/>
    <col min="10496" max="10496" width="10.7109375" style="1" bestFit="1" customWidth="1"/>
    <col min="10497" max="10497" width="12.7109375" style="1" bestFit="1" customWidth="1"/>
    <col min="10498" max="10498" width="9.28515625" style="1" bestFit="1" customWidth="1"/>
    <col min="10499" max="10499" width="12.7109375" style="1" bestFit="1" customWidth="1"/>
    <col min="10500" max="10500" width="10.42578125" style="1" bestFit="1" customWidth="1"/>
    <col min="10501" max="10501" width="13.5703125" style="1" bestFit="1" customWidth="1"/>
    <col min="10502" max="10744" width="9.140625" style="1"/>
    <col min="10745" max="10745" width="15.28515625" style="1" bestFit="1" customWidth="1"/>
    <col min="10746" max="10747" width="12.7109375" style="1" bestFit="1" customWidth="1"/>
    <col min="10748" max="10748" width="25.7109375" style="1" bestFit="1" customWidth="1"/>
    <col min="10749" max="10749" width="13.42578125" style="1" bestFit="1" customWidth="1"/>
    <col min="10750" max="10750" width="10.7109375" style="1" bestFit="1" customWidth="1"/>
    <col min="10751" max="10751" width="12.7109375" style="1" bestFit="1" customWidth="1"/>
    <col min="10752" max="10752" width="10.7109375" style="1" bestFit="1" customWidth="1"/>
    <col min="10753" max="10753" width="12.7109375" style="1" bestFit="1" customWidth="1"/>
    <col min="10754" max="10754" width="9.28515625" style="1" bestFit="1" customWidth="1"/>
    <col min="10755" max="10755" width="12.7109375" style="1" bestFit="1" customWidth="1"/>
    <col min="10756" max="10756" width="10.42578125" style="1" bestFit="1" customWidth="1"/>
    <col min="10757" max="10757" width="13.5703125" style="1" bestFit="1" customWidth="1"/>
    <col min="10758" max="11000" width="9.140625" style="1"/>
    <col min="11001" max="11001" width="15.28515625" style="1" bestFit="1" customWidth="1"/>
    <col min="11002" max="11003" width="12.7109375" style="1" bestFit="1" customWidth="1"/>
    <col min="11004" max="11004" width="25.7109375" style="1" bestFit="1" customWidth="1"/>
    <col min="11005" max="11005" width="13.42578125" style="1" bestFit="1" customWidth="1"/>
    <col min="11006" max="11006" width="10.7109375" style="1" bestFit="1" customWidth="1"/>
    <col min="11007" max="11007" width="12.7109375" style="1" bestFit="1" customWidth="1"/>
    <col min="11008" max="11008" width="10.7109375" style="1" bestFit="1" customWidth="1"/>
    <col min="11009" max="11009" width="12.7109375" style="1" bestFit="1" customWidth="1"/>
    <col min="11010" max="11010" width="9.28515625" style="1" bestFit="1" customWidth="1"/>
    <col min="11011" max="11011" width="12.7109375" style="1" bestFit="1" customWidth="1"/>
    <col min="11012" max="11012" width="10.42578125" style="1" bestFit="1" customWidth="1"/>
    <col min="11013" max="11013" width="13.5703125" style="1" bestFit="1" customWidth="1"/>
    <col min="11014" max="11256" width="9.140625" style="1"/>
    <col min="11257" max="11257" width="15.28515625" style="1" bestFit="1" customWidth="1"/>
    <col min="11258" max="11259" width="12.7109375" style="1" bestFit="1" customWidth="1"/>
    <col min="11260" max="11260" width="25.7109375" style="1" bestFit="1" customWidth="1"/>
    <col min="11261" max="11261" width="13.42578125" style="1" bestFit="1" customWidth="1"/>
    <col min="11262" max="11262" width="10.7109375" style="1" bestFit="1" customWidth="1"/>
    <col min="11263" max="11263" width="12.7109375" style="1" bestFit="1" customWidth="1"/>
    <col min="11264" max="11264" width="10.7109375" style="1" bestFit="1" customWidth="1"/>
    <col min="11265" max="11265" width="12.7109375" style="1" bestFit="1" customWidth="1"/>
    <col min="11266" max="11266" width="9.28515625" style="1" bestFit="1" customWidth="1"/>
    <col min="11267" max="11267" width="12.7109375" style="1" bestFit="1" customWidth="1"/>
    <col min="11268" max="11268" width="10.42578125" style="1" bestFit="1" customWidth="1"/>
    <col min="11269" max="11269" width="13.5703125" style="1" bestFit="1" customWidth="1"/>
    <col min="11270" max="11512" width="9.140625" style="1"/>
    <col min="11513" max="11513" width="15.28515625" style="1" bestFit="1" customWidth="1"/>
    <col min="11514" max="11515" width="12.7109375" style="1" bestFit="1" customWidth="1"/>
    <col min="11516" max="11516" width="25.7109375" style="1" bestFit="1" customWidth="1"/>
    <col min="11517" max="11517" width="13.42578125" style="1" bestFit="1" customWidth="1"/>
    <col min="11518" max="11518" width="10.7109375" style="1" bestFit="1" customWidth="1"/>
    <col min="11519" max="11519" width="12.7109375" style="1" bestFit="1" customWidth="1"/>
    <col min="11520" max="11520" width="10.7109375" style="1" bestFit="1" customWidth="1"/>
    <col min="11521" max="11521" width="12.7109375" style="1" bestFit="1" customWidth="1"/>
    <col min="11522" max="11522" width="9.28515625" style="1" bestFit="1" customWidth="1"/>
    <col min="11523" max="11523" width="12.7109375" style="1" bestFit="1" customWidth="1"/>
    <col min="11524" max="11524" width="10.42578125" style="1" bestFit="1" customWidth="1"/>
    <col min="11525" max="11525" width="13.5703125" style="1" bestFit="1" customWidth="1"/>
    <col min="11526" max="11768" width="9.140625" style="1"/>
    <col min="11769" max="11769" width="15.28515625" style="1" bestFit="1" customWidth="1"/>
    <col min="11770" max="11771" width="12.7109375" style="1" bestFit="1" customWidth="1"/>
    <col min="11772" max="11772" width="25.7109375" style="1" bestFit="1" customWidth="1"/>
    <col min="11773" max="11773" width="13.42578125" style="1" bestFit="1" customWidth="1"/>
    <col min="11774" max="11774" width="10.7109375" style="1" bestFit="1" customWidth="1"/>
    <col min="11775" max="11775" width="12.7109375" style="1" bestFit="1" customWidth="1"/>
    <col min="11776" max="11776" width="10.7109375" style="1" bestFit="1" customWidth="1"/>
    <col min="11777" max="11777" width="12.7109375" style="1" bestFit="1" customWidth="1"/>
    <col min="11778" max="11778" width="9.28515625" style="1" bestFit="1" customWidth="1"/>
    <col min="11779" max="11779" width="12.7109375" style="1" bestFit="1" customWidth="1"/>
    <col min="11780" max="11780" width="10.42578125" style="1" bestFit="1" customWidth="1"/>
    <col min="11781" max="11781" width="13.5703125" style="1" bestFit="1" customWidth="1"/>
    <col min="11782" max="12024" width="9.140625" style="1"/>
    <col min="12025" max="12025" width="15.28515625" style="1" bestFit="1" customWidth="1"/>
    <col min="12026" max="12027" width="12.7109375" style="1" bestFit="1" customWidth="1"/>
    <col min="12028" max="12028" width="25.7109375" style="1" bestFit="1" customWidth="1"/>
    <col min="12029" max="12029" width="13.42578125" style="1" bestFit="1" customWidth="1"/>
    <col min="12030" max="12030" width="10.7109375" style="1" bestFit="1" customWidth="1"/>
    <col min="12031" max="12031" width="12.7109375" style="1" bestFit="1" customWidth="1"/>
    <col min="12032" max="12032" width="10.7109375" style="1" bestFit="1" customWidth="1"/>
    <col min="12033" max="12033" width="12.7109375" style="1" bestFit="1" customWidth="1"/>
    <col min="12034" max="12034" width="9.28515625" style="1" bestFit="1" customWidth="1"/>
    <col min="12035" max="12035" width="12.7109375" style="1" bestFit="1" customWidth="1"/>
    <col min="12036" max="12036" width="10.42578125" style="1" bestFit="1" customWidth="1"/>
    <col min="12037" max="12037" width="13.5703125" style="1" bestFit="1" customWidth="1"/>
    <col min="12038" max="12280" width="9.140625" style="1"/>
    <col min="12281" max="12281" width="15.28515625" style="1" bestFit="1" customWidth="1"/>
    <col min="12282" max="12283" width="12.7109375" style="1" bestFit="1" customWidth="1"/>
    <col min="12284" max="12284" width="25.7109375" style="1" bestFit="1" customWidth="1"/>
    <col min="12285" max="12285" width="13.42578125" style="1" bestFit="1" customWidth="1"/>
    <col min="12286" max="12286" width="10.7109375" style="1" bestFit="1" customWidth="1"/>
    <col min="12287" max="12287" width="12.7109375" style="1" bestFit="1" customWidth="1"/>
    <col min="12288" max="12288" width="10.7109375" style="1" bestFit="1" customWidth="1"/>
    <col min="12289" max="12289" width="12.7109375" style="1" bestFit="1" customWidth="1"/>
    <col min="12290" max="12290" width="9.28515625" style="1" bestFit="1" customWidth="1"/>
    <col min="12291" max="12291" width="12.7109375" style="1" bestFit="1" customWidth="1"/>
    <col min="12292" max="12292" width="10.42578125" style="1" bestFit="1" customWidth="1"/>
    <col min="12293" max="12293" width="13.5703125" style="1" bestFit="1" customWidth="1"/>
    <col min="12294" max="12536" width="9.140625" style="1"/>
    <col min="12537" max="12537" width="15.28515625" style="1" bestFit="1" customWidth="1"/>
    <col min="12538" max="12539" width="12.7109375" style="1" bestFit="1" customWidth="1"/>
    <col min="12540" max="12540" width="25.7109375" style="1" bestFit="1" customWidth="1"/>
    <col min="12541" max="12541" width="13.42578125" style="1" bestFit="1" customWidth="1"/>
    <col min="12542" max="12542" width="10.7109375" style="1" bestFit="1" customWidth="1"/>
    <col min="12543" max="12543" width="12.7109375" style="1" bestFit="1" customWidth="1"/>
    <col min="12544" max="12544" width="10.7109375" style="1" bestFit="1" customWidth="1"/>
    <col min="12545" max="12545" width="12.7109375" style="1" bestFit="1" customWidth="1"/>
    <col min="12546" max="12546" width="9.28515625" style="1" bestFit="1" customWidth="1"/>
    <col min="12547" max="12547" width="12.7109375" style="1" bestFit="1" customWidth="1"/>
    <col min="12548" max="12548" width="10.42578125" style="1" bestFit="1" customWidth="1"/>
    <col min="12549" max="12549" width="13.5703125" style="1" bestFit="1" customWidth="1"/>
    <col min="12550" max="12792" width="9.140625" style="1"/>
    <col min="12793" max="12793" width="15.28515625" style="1" bestFit="1" customWidth="1"/>
    <col min="12794" max="12795" width="12.7109375" style="1" bestFit="1" customWidth="1"/>
    <col min="12796" max="12796" width="25.7109375" style="1" bestFit="1" customWidth="1"/>
    <col min="12797" max="12797" width="13.42578125" style="1" bestFit="1" customWidth="1"/>
    <col min="12798" max="12798" width="10.7109375" style="1" bestFit="1" customWidth="1"/>
    <col min="12799" max="12799" width="12.7109375" style="1" bestFit="1" customWidth="1"/>
    <col min="12800" max="12800" width="10.7109375" style="1" bestFit="1" customWidth="1"/>
    <col min="12801" max="12801" width="12.7109375" style="1" bestFit="1" customWidth="1"/>
    <col min="12802" max="12802" width="9.28515625" style="1" bestFit="1" customWidth="1"/>
    <col min="12803" max="12803" width="12.7109375" style="1" bestFit="1" customWidth="1"/>
    <col min="12804" max="12804" width="10.42578125" style="1" bestFit="1" customWidth="1"/>
    <col min="12805" max="12805" width="13.5703125" style="1" bestFit="1" customWidth="1"/>
    <col min="12806" max="13048" width="9.140625" style="1"/>
    <col min="13049" max="13049" width="15.28515625" style="1" bestFit="1" customWidth="1"/>
    <col min="13050" max="13051" width="12.7109375" style="1" bestFit="1" customWidth="1"/>
    <col min="13052" max="13052" width="25.7109375" style="1" bestFit="1" customWidth="1"/>
    <col min="13053" max="13053" width="13.42578125" style="1" bestFit="1" customWidth="1"/>
    <col min="13054" max="13054" width="10.7109375" style="1" bestFit="1" customWidth="1"/>
    <col min="13055" max="13055" width="12.7109375" style="1" bestFit="1" customWidth="1"/>
    <col min="13056" max="13056" width="10.7109375" style="1" bestFit="1" customWidth="1"/>
    <col min="13057" max="13057" width="12.7109375" style="1" bestFit="1" customWidth="1"/>
    <col min="13058" max="13058" width="9.28515625" style="1" bestFit="1" customWidth="1"/>
    <col min="13059" max="13059" width="12.7109375" style="1" bestFit="1" customWidth="1"/>
    <col min="13060" max="13060" width="10.42578125" style="1" bestFit="1" customWidth="1"/>
    <col min="13061" max="13061" width="13.5703125" style="1" bestFit="1" customWidth="1"/>
    <col min="13062" max="13304" width="9.140625" style="1"/>
    <col min="13305" max="13305" width="15.28515625" style="1" bestFit="1" customWidth="1"/>
    <col min="13306" max="13307" width="12.7109375" style="1" bestFit="1" customWidth="1"/>
    <col min="13308" max="13308" width="25.7109375" style="1" bestFit="1" customWidth="1"/>
    <col min="13309" max="13309" width="13.42578125" style="1" bestFit="1" customWidth="1"/>
    <col min="13310" max="13310" width="10.7109375" style="1" bestFit="1" customWidth="1"/>
    <col min="13311" max="13311" width="12.7109375" style="1" bestFit="1" customWidth="1"/>
    <col min="13312" max="13312" width="10.7109375" style="1" bestFit="1" customWidth="1"/>
    <col min="13313" max="13313" width="12.7109375" style="1" bestFit="1" customWidth="1"/>
    <col min="13314" max="13314" width="9.28515625" style="1" bestFit="1" customWidth="1"/>
    <col min="13315" max="13315" width="12.7109375" style="1" bestFit="1" customWidth="1"/>
    <col min="13316" max="13316" width="10.42578125" style="1" bestFit="1" customWidth="1"/>
    <col min="13317" max="13317" width="13.5703125" style="1" bestFit="1" customWidth="1"/>
    <col min="13318" max="13560" width="9.140625" style="1"/>
    <col min="13561" max="13561" width="15.28515625" style="1" bestFit="1" customWidth="1"/>
    <col min="13562" max="13563" width="12.7109375" style="1" bestFit="1" customWidth="1"/>
    <col min="13564" max="13564" width="25.7109375" style="1" bestFit="1" customWidth="1"/>
    <col min="13565" max="13565" width="13.42578125" style="1" bestFit="1" customWidth="1"/>
    <col min="13566" max="13566" width="10.7109375" style="1" bestFit="1" customWidth="1"/>
    <col min="13567" max="13567" width="12.7109375" style="1" bestFit="1" customWidth="1"/>
    <col min="13568" max="13568" width="10.7109375" style="1" bestFit="1" customWidth="1"/>
    <col min="13569" max="13569" width="12.7109375" style="1" bestFit="1" customWidth="1"/>
    <col min="13570" max="13570" width="9.28515625" style="1" bestFit="1" customWidth="1"/>
    <col min="13571" max="13571" width="12.7109375" style="1" bestFit="1" customWidth="1"/>
    <col min="13572" max="13572" width="10.42578125" style="1" bestFit="1" customWidth="1"/>
    <col min="13573" max="13573" width="13.5703125" style="1" bestFit="1" customWidth="1"/>
    <col min="13574" max="13816" width="9.140625" style="1"/>
    <col min="13817" max="13817" width="15.28515625" style="1" bestFit="1" customWidth="1"/>
    <col min="13818" max="13819" width="12.7109375" style="1" bestFit="1" customWidth="1"/>
    <col min="13820" max="13820" width="25.7109375" style="1" bestFit="1" customWidth="1"/>
    <col min="13821" max="13821" width="13.42578125" style="1" bestFit="1" customWidth="1"/>
    <col min="13822" max="13822" width="10.7109375" style="1" bestFit="1" customWidth="1"/>
    <col min="13823" max="13823" width="12.7109375" style="1" bestFit="1" customWidth="1"/>
    <col min="13824" max="13824" width="10.7109375" style="1" bestFit="1" customWidth="1"/>
    <col min="13825" max="13825" width="12.7109375" style="1" bestFit="1" customWidth="1"/>
    <col min="13826" max="13826" width="9.28515625" style="1" bestFit="1" customWidth="1"/>
    <col min="13827" max="13827" width="12.7109375" style="1" bestFit="1" customWidth="1"/>
    <col min="13828" max="13828" width="10.42578125" style="1" bestFit="1" customWidth="1"/>
    <col min="13829" max="13829" width="13.5703125" style="1" bestFit="1" customWidth="1"/>
    <col min="13830" max="14072" width="9.140625" style="1"/>
    <col min="14073" max="14073" width="15.28515625" style="1" bestFit="1" customWidth="1"/>
    <col min="14074" max="14075" width="12.7109375" style="1" bestFit="1" customWidth="1"/>
    <col min="14076" max="14076" width="25.7109375" style="1" bestFit="1" customWidth="1"/>
    <col min="14077" max="14077" width="13.42578125" style="1" bestFit="1" customWidth="1"/>
    <col min="14078" max="14078" width="10.7109375" style="1" bestFit="1" customWidth="1"/>
    <col min="14079" max="14079" width="12.7109375" style="1" bestFit="1" customWidth="1"/>
    <col min="14080" max="14080" width="10.7109375" style="1" bestFit="1" customWidth="1"/>
    <col min="14081" max="14081" width="12.7109375" style="1" bestFit="1" customWidth="1"/>
    <col min="14082" max="14082" width="9.28515625" style="1" bestFit="1" customWidth="1"/>
    <col min="14083" max="14083" width="12.7109375" style="1" bestFit="1" customWidth="1"/>
    <col min="14084" max="14084" width="10.42578125" style="1" bestFit="1" customWidth="1"/>
    <col min="14085" max="14085" width="13.5703125" style="1" bestFit="1" customWidth="1"/>
    <col min="14086" max="14328" width="9.140625" style="1"/>
    <col min="14329" max="14329" width="15.28515625" style="1" bestFit="1" customWidth="1"/>
    <col min="14330" max="14331" width="12.7109375" style="1" bestFit="1" customWidth="1"/>
    <col min="14332" max="14332" width="25.7109375" style="1" bestFit="1" customWidth="1"/>
    <col min="14333" max="14333" width="13.42578125" style="1" bestFit="1" customWidth="1"/>
    <col min="14334" max="14334" width="10.7109375" style="1" bestFit="1" customWidth="1"/>
    <col min="14335" max="14335" width="12.7109375" style="1" bestFit="1" customWidth="1"/>
    <col min="14336" max="14336" width="10.7109375" style="1" bestFit="1" customWidth="1"/>
    <col min="14337" max="14337" width="12.7109375" style="1" bestFit="1" customWidth="1"/>
    <col min="14338" max="14338" width="9.28515625" style="1" bestFit="1" customWidth="1"/>
    <col min="14339" max="14339" width="12.7109375" style="1" bestFit="1" customWidth="1"/>
    <col min="14340" max="14340" width="10.42578125" style="1" bestFit="1" customWidth="1"/>
    <col min="14341" max="14341" width="13.5703125" style="1" bestFit="1" customWidth="1"/>
    <col min="14342" max="14584" width="9.140625" style="1"/>
    <col min="14585" max="14585" width="15.28515625" style="1" bestFit="1" customWidth="1"/>
    <col min="14586" max="14587" width="12.7109375" style="1" bestFit="1" customWidth="1"/>
    <col min="14588" max="14588" width="25.7109375" style="1" bestFit="1" customWidth="1"/>
    <col min="14589" max="14589" width="13.42578125" style="1" bestFit="1" customWidth="1"/>
    <col min="14590" max="14590" width="10.7109375" style="1" bestFit="1" customWidth="1"/>
    <col min="14591" max="14591" width="12.7109375" style="1" bestFit="1" customWidth="1"/>
    <col min="14592" max="14592" width="10.7109375" style="1" bestFit="1" customWidth="1"/>
    <col min="14593" max="14593" width="12.7109375" style="1" bestFit="1" customWidth="1"/>
    <col min="14594" max="14594" width="9.28515625" style="1" bestFit="1" customWidth="1"/>
    <col min="14595" max="14595" width="12.7109375" style="1" bestFit="1" customWidth="1"/>
    <col min="14596" max="14596" width="10.42578125" style="1" bestFit="1" customWidth="1"/>
    <col min="14597" max="14597" width="13.5703125" style="1" bestFit="1" customWidth="1"/>
    <col min="14598" max="14840" width="9.140625" style="1"/>
    <col min="14841" max="14841" width="15.28515625" style="1" bestFit="1" customWidth="1"/>
    <col min="14842" max="14843" width="12.7109375" style="1" bestFit="1" customWidth="1"/>
    <col min="14844" max="14844" width="25.7109375" style="1" bestFit="1" customWidth="1"/>
    <col min="14845" max="14845" width="13.42578125" style="1" bestFit="1" customWidth="1"/>
    <col min="14846" max="14846" width="10.7109375" style="1" bestFit="1" customWidth="1"/>
    <col min="14847" max="14847" width="12.7109375" style="1" bestFit="1" customWidth="1"/>
    <col min="14848" max="14848" width="10.7109375" style="1" bestFit="1" customWidth="1"/>
    <col min="14849" max="14849" width="12.7109375" style="1" bestFit="1" customWidth="1"/>
    <col min="14850" max="14850" width="9.28515625" style="1" bestFit="1" customWidth="1"/>
    <col min="14851" max="14851" width="12.7109375" style="1" bestFit="1" customWidth="1"/>
    <col min="14852" max="14852" width="10.42578125" style="1" bestFit="1" customWidth="1"/>
    <col min="14853" max="14853" width="13.5703125" style="1" bestFit="1" customWidth="1"/>
    <col min="14854" max="15096" width="9.140625" style="1"/>
    <col min="15097" max="15097" width="15.28515625" style="1" bestFit="1" customWidth="1"/>
    <col min="15098" max="15099" width="12.7109375" style="1" bestFit="1" customWidth="1"/>
    <col min="15100" max="15100" width="25.7109375" style="1" bestFit="1" customWidth="1"/>
    <col min="15101" max="15101" width="13.42578125" style="1" bestFit="1" customWidth="1"/>
    <col min="15102" max="15102" width="10.7109375" style="1" bestFit="1" customWidth="1"/>
    <col min="15103" max="15103" width="12.7109375" style="1" bestFit="1" customWidth="1"/>
    <col min="15104" max="15104" width="10.7109375" style="1" bestFit="1" customWidth="1"/>
    <col min="15105" max="15105" width="12.7109375" style="1" bestFit="1" customWidth="1"/>
    <col min="15106" max="15106" width="9.28515625" style="1" bestFit="1" customWidth="1"/>
    <col min="15107" max="15107" width="12.7109375" style="1" bestFit="1" customWidth="1"/>
    <col min="15108" max="15108" width="10.42578125" style="1" bestFit="1" customWidth="1"/>
    <col min="15109" max="15109" width="13.5703125" style="1" bestFit="1" customWidth="1"/>
    <col min="15110" max="15352" width="9.140625" style="1"/>
    <col min="15353" max="15353" width="15.28515625" style="1" bestFit="1" customWidth="1"/>
    <col min="15354" max="15355" width="12.7109375" style="1" bestFit="1" customWidth="1"/>
    <col min="15356" max="15356" width="25.7109375" style="1" bestFit="1" customWidth="1"/>
    <col min="15357" max="15357" width="13.42578125" style="1" bestFit="1" customWidth="1"/>
    <col min="15358" max="15358" width="10.7109375" style="1" bestFit="1" customWidth="1"/>
    <col min="15359" max="15359" width="12.7109375" style="1" bestFit="1" customWidth="1"/>
    <col min="15360" max="15360" width="10.7109375" style="1" bestFit="1" customWidth="1"/>
    <col min="15361" max="15361" width="12.7109375" style="1" bestFit="1" customWidth="1"/>
    <col min="15362" max="15362" width="9.28515625" style="1" bestFit="1" customWidth="1"/>
    <col min="15363" max="15363" width="12.7109375" style="1" bestFit="1" customWidth="1"/>
    <col min="15364" max="15364" width="10.42578125" style="1" bestFit="1" customWidth="1"/>
    <col min="15365" max="15365" width="13.5703125" style="1" bestFit="1" customWidth="1"/>
    <col min="15366" max="15608" width="9.140625" style="1"/>
    <col min="15609" max="15609" width="15.28515625" style="1" bestFit="1" customWidth="1"/>
    <col min="15610" max="15611" width="12.7109375" style="1" bestFit="1" customWidth="1"/>
    <col min="15612" max="15612" width="25.7109375" style="1" bestFit="1" customWidth="1"/>
    <col min="15613" max="15613" width="13.42578125" style="1" bestFit="1" customWidth="1"/>
    <col min="15614" max="15614" width="10.7109375" style="1" bestFit="1" customWidth="1"/>
    <col min="15615" max="15615" width="12.7109375" style="1" bestFit="1" customWidth="1"/>
    <col min="15616" max="15616" width="10.7109375" style="1" bestFit="1" customWidth="1"/>
    <col min="15617" max="15617" width="12.7109375" style="1" bestFit="1" customWidth="1"/>
    <col min="15618" max="15618" width="9.28515625" style="1" bestFit="1" customWidth="1"/>
    <col min="15619" max="15619" width="12.7109375" style="1" bestFit="1" customWidth="1"/>
    <col min="15620" max="15620" width="10.42578125" style="1" bestFit="1" customWidth="1"/>
    <col min="15621" max="15621" width="13.5703125" style="1" bestFit="1" customWidth="1"/>
    <col min="15622" max="15864" width="9.140625" style="1"/>
    <col min="15865" max="15865" width="15.28515625" style="1" bestFit="1" customWidth="1"/>
    <col min="15866" max="15867" width="12.7109375" style="1" bestFit="1" customWidth="1"/>
    <col min="15868" max="15868" width="25.7109375" style="1" bestFit="1" customWidth="1"/>
    <col min="15869" max="15869" width="13.42578125" style="1" bestFit="1" customWidth="1"/>
    <col min="15870" max="15870" width="10.7109375" style="1" bestFit="1" customWidth="1"/>
    <col min="15871" max="15871" width="12.7109375" style="1" bestFit="1" customWidth="1"/>
    <col min="15872" max="15872" width="10.7109375" style="1" bestFit="1" customWidth="1"/>
    <col min="15873" max="15873" width="12.7109375" style="1" bestFit="1" customWidth="1"/>
    <col min="15874" max="15874" width="9.28515625" style="1" bestFit="1" customWidth="1"/>
    <col min="15875" max="15875" width="12.7109375" style="1" bestFit="1" customWidth="1"/>
    <col min="15876" max="15876" width="10.42578125" style="1" bestFit="1" customWidth="1"/>
    <col min="15877" max="15877" width="13.5703125" style="1" bestFit="1" customWidth="1"/>
    <col min="15878" max="16120" width="9.140625" style="1"/>
    <col min="16121" max="16121" width="15.28515625" style="1" bestFit="1" customWidth="1"/>
    <col min="16122" max="16123" width="12.7109375" style="1" bestFit="1" customWidth="1"/>
    <col min="16124" max="16124" width="25.7109375" style="1" bestFit="1" customWidth="1"/>
    <col min="16125" max="16125" width="13.42578125" style="1" bestFit="1" customWidth="1"/>
    <col min="16126" max="16126" width="10.7109375" style="1" bestFit="1" customWidth="1"/>
    <col min="16127" max="16127" width="12.7109375" style="1" bestFit="1" customWidth="1"/>
    <col min="16128" max="16128" width="10.7109375" style="1" bestFit="1" customWidth="1"/>
    <col min="16129" max="16129" width="12.7109375" style="1" bestFit="1" customWidth="1"/>
    <col min="16130" max="16130" width="9.28515625" style="1" bestFit="1" customWidth="1"/>
    <col min="16131" max="16131" width="12.7109375" style="1" bestFit="1" customWidth="1"/>
    <col min="16132" max="16132" width="10.42578125" style="1" bestFit="1" customWidth="1"/>
    <col min="16133" max="16133" width="13.5703125" style="1" bestFit="1" customWidth="1"/>
    <col min="16134" max="16384" width="9.140625" style="1"/>
  </cols>
  <sheetData>
    <row r="1" spans="1:11" x14ac:dyDescent="0.25">
      <c r="A1" s="214" t="s">
        <v>51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x14ac:dyDescent="0.25">
      <c r="A3" s="2" t="s">
        <v>51</v>
      </c>
      <c r="B3" s="3"/>
      <c r="C3" s="3">
        <v>43886</v>
      </c>
      <c r="D3" s="76">
        <v>678</v>
      </c>
      <c r="E3" s="4">
        <v>31000</v>
      </c>
      <c r="F3" s="43" t="s">
        <v>200</v>
      </c>
      <c r="G3" s="4">
        <v>12000</v>
      </c>
      <c r="H3" s="3"/>
      <c r="I3" s="4"/>
      <c r="J3" s="41">
        <f t="shared" ref="J3:J8" si="0">E3-I3-G3</f>
        <v>19000</v>
      </c>
      <c r="K3" s="42"/>
    </row>
    <row r="4" spans="1:11" x14ac:dyDescent="0.25">
      <c r="A4" s="2" t="s">
        <v>51</v>
      </c>
      <c r="B4" s="2"/>
      <c r="C4" s="74"/>
      <c r="D4" s="19"/>
      <c r="E4" s="75">
        <v>15000</v>
      </c>
      <c r="F4" s="44"/>
      <c r="G4" s="4"/>
      <c r="H4" s="44">
        <v>44089</v>
      </c>
      <c r="I4" s="4">
        <v>14000</v>
      </c>
      <c r="J4" s="41">
        <f t="shared" si="0"/>
        <v>1000</v>
      </c>
      <c r="K4" s="42"/>
    </row>
    <row r="5" spans="1:11" x14ac:dyDescent="0.25">
      <c r="A5" s="2" t="s">
        <v>51</v>
      </c>
      <c r="B5" s="2" t="s">
        <v>315</v>
      </c>
      <c r="C5" s="74" t="s">
        <v>244</v>
      </c>
      <c r="D5" s="19"/>
      <c r="E5" s="75">
        <v>10000</v>
      </c>
      <c r="F5" s="44"/>
      <c r="G5" s="4"/>
      <c r="H5" s="44"/>
      <c r="I5" s="4"/>
      <c r="J5" s="41">
        <f t="shared" si="0"/>
        <v>10000</v>
      </c>
      <c r="K5" s="2" t="s">
        <v>315</v>
      </c>
    </row>
    <row r="6" spans="1:11" x14ac:dyDescent="0.25">
      <c r="A6" s="2" t="s">
        <v>51</v>
      </c>
      <c r="B6" s="2"/>
      <c r="C6" s="3"/>
      <c r="D6" s="34"/>
      <c r="E6" s="6"/>
      <c r="F6" s="44"/>
      <c r="G6" s="4"/>
      <c r="H6" s="3">
        <v>44153</v>
      </c>
      <c r="I6" s="4">
        <v>15000</v>
      </c>
      <c r="J6" s="41">
        <f t="shared" si="0"/>
        <v>-15000</v>
      </c>
      <c r="K6" s="42"/>
    </row>
    <row r="7" spans="1:11" x14ac:dyDescent="0.25">
      <c r="A7" s="2" t="s">
        <v>51</v>
      </c>
      <c r="B7" s="2"/>
      <c r="C7" s="3"/>
      <c r="D7" s="34"/>
      <c r="E7" s="6"/>
      <c r="F7" s="44"/>
      <c r="G7" s="4"/>
      <c r="H7" s="3">
        <v>44534</v>
      </c>
      <c r="I7" s="4">
        <v>5000</v>
      </c>
      <c r="J7" s="41">
        <f t="shared" si="0"/>
        <v>-5000</v>
      </c>
      <c r="K7" s="42"/>
    </row>
    <row r="8" spans="1:11" x14ac:dyDescent="0.25">
      <c r="A8" s="2"/>
      <c r="B8" s="2"/>
      <c r="C8" s="8"/>
      <c r="D8" s="2"/>
      <c r="E8" s="9"/>
      <c r="F8" s="9"/>
      <c r="G8" s="4"/>
      <c r="H8" s="3"/>
      <c r="I8" s="4"/>
      <c r="J8" s="41">
        <f t="shared" si="0"/>
        <v>0</v>
      </c>
      <c r="K8" s="42"/>
    </row>
    <row r="9" spans="1:11" ht="16.5" thickBot="1" x14ac:dyDescent="0.3">
      <c r="E9" s="10">
        <f>+SUM(E3:E8)</f>
        <v>56000</v>
      </c>
      <c r="F9" s="40"/>
      <c r="G9" s="39"/>
      <c r="H9" s="47"/>
      <c r="I9" s="39"/>
      <c r="J9" s="10">
        <v>0</v>
      </c>
      <c r="K9" s="48"/>
    </row>
    <row r="10" spans="1:11" ht="16.5" thickTop="1" x14ac:dyDescent="0.25">
      <c r="A10" s="11"/>
      <c r="B10" s="11"/>
      <c r="C10" s="11"/>
    </row>
    <row r="11" spans="1:11" x14ac:dyDescent="0.25">
      <c r="A11" s="11"/>
      <c r="B11" s="55"/>
      <c r="C11" s="12"/>
    </row>
    <row r="12" spans="1:11" x14ac:dyDescent="0.25">
      <c r="A12" s="11"/>
      <c r="B12" s="11"/>
      <c r="C12" s="12"/>
    </row>
    <row r="13" spans="1:11" x14ac:dyDescent="0.25">
      <c r="A13" s="11"/>
      <c r="B13" s="11"/>
      <c r="C13" s="12"/>
    </row>
    <row r="14" spans="1:11" x14ac:dyDescent="0.25">
      <c r="A14" s="11"/>
      <c r="B14" s="11"/>
      <c r="C14" s="13"/>
    </row>
    <row r="15" spans="1:11" ht="16.5" thickBot="1" x14ac:dyDescent="0.3">
      <c r="A15" s="11"/>
      <c r="B15" s="11"/>
      <c r="C15" s="14"/>
    </row>
    <row r="16" spans="1:11" ht="16.5" thickTop="1" x14ac:dyDescent="0.25"/>
  </sheetData>
  <mergeCells count="1">
    <mergeCell ref="A1:E1"/>
  </mergeCells>
  <conditionalFormatting sqref="D2">
    <cfRule type="duplicateValues" dxfId="38" priority="1" stopIfTrue="1"/>
  </conditionalFormatting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K21"/>
  <sheetViews>
    <sheetView topLeftCell="A4" workbookViewId="0">
      <selection activeCell="E13" sqref="E13"/>
    </sheetView>
  </sheetViews>
  <sheetFormatPr defaultRowHeight="15.75" x14ac:dyDescent="0.25"/>
  <cols>
    <col min="1" max="1" width="22.28515625" style="1" bestFit="1" customWidth="1"/>
    <col min="2" max="2" width="33" style="1" bestFit="1" customWidth="1"/>
    <col min="3" max="3" width="12.7109375" style="1" bestFit="1" customWidth="1"/>
    <col min="4" max="4" width="25.7109375" style="1" bestFit="1" customWidth="1"/>
    <col min="5" max="5" width="13.42578125" style="17" bestFit="1" customWidth="1"/>
    <col min="6" max="6" width="13.42578125" style="17" customWidth="1"/>
    <col min="7" max="7" width="12.7109375" style="1" bestFit="1" customWidth="1"/>
    <col min="8" max="8" width="11.28515625" style="1" customWidth="1"/>
    <col min="9" max="10" width="12.7109375" style="1" bestFit="1" customWidth="1"/>
    <col min="11" max="11" width="22" style="1" customWidth="1"/>
    <col min="12" max="247" width="9.140625" style="1"/>
    <col min="248" max="248" width="15.28515625" style="1" bestFit="1" customWidth="1"/>
    <col min="249" max="250" width="12.7109375" style="1" bestFit="1" customWidth="1"/>
    <col min="251" max="251" width="25.7109375" style="1" bestFit="1" customWidth="1"/>
    <col min="252" max="252" width="13.42578125" style="1" bestFit="1" customWidth="1"/>
    <col min="253" max="253" width="10.7109375" style="1" bestFit="1" customWidth="1"/>
    <col min="254" max="254" width="12.7109375" style="1" bestFit="1" customWidth="1"/>
    <col min="255" max="255" width="10.7109375" style="1" bestFit="1" customWidth="1"/>
    <col min="256" max="256" width="12.7109375" style="1" bestFit="1" customWidth="1"/>
    <col min="257" max="257" width="9.28515625" style="1" bestFit="1" customWidth="1"/>
    <col min="258" max="258" width="12.7109375" style="1" bestFit="1" customWidth="1"/>
    <col min="259" max="259" width="10.42578125" style="1" bestFit="1" customWidth="1"/>
    <col min="260" max="260" width="13.5703125" style="1" bestFit="1" customWidth="1"/>
    <col min="261" max="503" width="9.140625" style="1"/>
    <col min="504" max="504" width="15.28515625" style="1" bestFit="1" customWidth="1"/>
    <col min="505" max="506" width="12.7109375" style="1" bestFit="1" customWidth="1"/>
    <col min="507" max="507" width="25.7109375" style="1" bestFit="1" customWidth="1"/>
    <col min="508" max="508" width="13.42578125" style="1" bestFit="1" customWidth="1"/>
    <col min="509" max="509" width="10.7109375" style="1" bestFit="1" customWidth="1"/>
    <col min="510" max="510" width="12.7109375" style="1" bestFit="1" customWidth="1"/>
    <col min="511" max="511" width="10.7109375" style="1" bestFit="1" customWidth="1"/>
    <col min="512" max="512" width="12.7109375" style="1" bestFit="1" customWidth="1"/>
    <col min="513" max="513" width="9.28515625" style="1" bestFit="1" customWidth="1"/>
    <col min="514" max="514" width="12.7109375" style="1" bestFit="1" customWidth="1"/>
    <col min="515" max="515" width="10.42578125" style="1" bestFit="1" customWidth="1"/>
    <col min="516" max="516" width="13.5703125" style="1" bestFit="1" customWidth="1"/>
    <col min="517" max="759" width="9.140625" style="1"/>
    <col min="760" max="760" width="15.28515625" style="1" bestFit="1" customWidth="1"/>
    <col min="761" max="762" width="12.7109375" style="1" bestFit="1" customWidth="1"/>
    <col min="763" max="763" width="25.7109375" style="1" bestFit="1" customWidth="1"/>
    <col min="764" max="764" width="13.42578125" style="1" bestFit="1" customWidth="1"/>
    <col min="765" max="765" width="10.7109375" style="1" bestFit="1" customWidth="1"/>
    <col min="766" max="766" width="12.7109375" style="1" bestFit="1" customWidth="1"/>
    <col min="767" max="767" width="10.7109375" style="1" bestFit="1" customWidth="1"/>
    <col min="768" max="768" width="12.7109375" style="1" bestFit="1" customWidth="1"/>
    <col min="769" max="769" width="9.28515625" style="1" bestFit="1" customWidth="1"/>
    <col min="770" max="770" width="12.7109375" style="1" bestFit="1" customWidth="1"/>
    <col min="771" max="771" width="10.42578125" style="1" bestFit="1" customWidth="1"/>
    <col min="772" max="772" width="13.5703125" style="1" bestFit="1" customWidth="1"/>
    <col min="773" max="1015" width="9.140625" style="1"/>
    <col min="1016" max="1016" width="15.28515625" style="1" bestFit="1" customWidth="1"/>
    <col min="1017" max="1018" width="12.7109375" style="1" bestFit="1" customWidth="1"/>
    <col min="1019" max="1019" width="25.7109375" style="1" bestFit="1" customWidth="1"/>
    <col min="1020" max="1020" width="13.42578125" style="1" bestFit="1" customWidth="1"/>
    <col min="1021" max="1021" width="10.7109375" style="1" bestFit="1" customWidth="1"/>
    <col min="1022" max="1022" width="12.7109375" style="1" bestFit="1" customWidth="1"/>
    <col min="1023" max="1023" width="10.7109375" style="1" bestFit="1" customWidth="1"/>
    <col min="1024" max="1024" width="12.7109375" style="1" bestFit="1" customWidth="1"/>
    <col min="1025" max="1025" width="9.28515625" style="1" bestFit="1" customWidth="1"/>
    <col min="1026" max="1026" width="12.7109375" style="1" bestFit="1" customWidth="1"/>
    <col min="1027" max="1027" width="10.42578125" style="1" bestFit="1" customWidth="1"/>
    <col min="1028" max="1028" width="13.5703125" style="1" bestFit="1" customWidth="1"/>
    <col min="1029" max="1271" width="9.140625" style="1"/>
    <col min="1272" max="1272" width="15.28515625" style="1" bestFit="1" customWidth="1"/>
    <col min="1273" max="1274" width="12.7109375" style="1" bestFit="1" customWidth="1"/>
    <col min="1275" max="1275" width="25.7109375" style="1" bestFit="1" customWidth="1"/>
    <col min="1276" max="1276" width="13.42578125" style="1" bestFit="1" customWidth="1"/>
    <col min="1277" max="1277" width="10.7109375" style="1" bestFit="1" customWidth="1"/>
    <col min="1278" max="1278" width="12.7109375" style="1" bestFit="1" customWidth="1"/>
    <col min="1279" max="1279" width="10.7109375" style="1" bestFit="1" customWidth="1"/>
    <col min="1280" max="1280" width="12.7109375" style="1" bestFit="1" customWidth="1"/>
    <col min="1281" max="1281" width="9.28515625" style="1" bestFit="1" customWidth="1"/>
    <col min="1282" max="1282" width="12.7109375" style="1" bestFit="1" customWidth="1"/>
    <col min="1283" max="1283" width="10.42578125" style="1" bestFit="1" customWidth="1"/>
    <col min="1284" max="1284" width="13.5703125" style="1" bestFit="1" customWidth="1"/>
    <col min="1285" max="1527" width="9.140625" style="1"/>
    <col min="1528" max="1528" width="15.28515625" style="1" bestFit="1" customWidth="1"/>
    <col min="1529" max="1530" width="12.7109375" style="1" bestFit="1" customWidth="1"/>
    <col min="1531" max="1531" width="25.7109375" style="1" bestFit="1" customWidth="1"/>
    <col min="1532" max="1532" width="13.42578125" style="1" bestFit="1" customWidth="1"/>
    <col min="1533" max="1533" width="10.7109375" style="1" bestFit="1" customWidth="1"/>
    <col min="1534" max="1534" width="12.7109375" style="1" bestFit="1" customWidth="1"/>
    <col min="1535" max="1535" width="10.7109375" style="1" bestFit="1" customWidth="1"/>
    <col min="1536" max="1536" width="12.7109375" style="1" bestFit="1" customWidth="1"/>
    <col min="1537" max="1537" width="9.28515625" style="1" bestFit="1" customWidth="1"/>
    <col min="1538" max="1538" width="12.7109375" style="1" bestFit="1" customWidth="1"/>
    <col min="1539" max="1539" width="10.42578125" style="1" bestFit="1" customWidth="1"/>
    <col min="1540" max="1540" width="13.5703125" style="1" bestFit="1" customWidth="1"/>
    <col min="1541" max="1783" width="9.140625" style="1"/>
    <col min="1784" max="1784" width="15.28515625" style="1" bestFit="1" customWidth="1"/>
    <col min="1785" max="1786" width="12.7109375" style="1" bestFit="1" customWidth="1"/>
    <col min="1787" max="1787" width="25.7109375" style="1" bestFit="1" customWidth="1"/>
    <col min="1788" max="1788" width="13.42578125" style="1" bestFit="1" customWidth="1"/>
    <col min="1789" max="1789" width="10.7109375" style="1" bestFit="1" customWidth="1"/>
    <col min="1790" max="1790" width="12.7109375" style="1" bestFit="1" customWidth="1"/>
    <col min="1791" max="1791" width="10.7109375" style="1" bestFit="1" customWidth="1"/>
    <col min="1792" max="1792" width="12.7109375" style="1" bestFit="1" customWidth="1"/>
    <col min="1793" max="1793" width="9.28515625" style="1" bestFit="1" customWidth="1"/>
    <col min="1794" max="1794" width="12.7109375" style="1" bestFit="1" customWidth="1"/>
    <col min="1795" max="1795" width="10.42578125" style="1" bestFit="1" customWidth="1"/>
    <col min="1796" max="1796" width="13.5703125" style="1" bestFit="1" customWidth="1"/>
    <col min="1797" max="2039" width="9.140625" style="1"/>
    <col min="2040" max="2040" width="15.28515625" style="1" bestFit="1" customWidth="1"/>
    <col min="2041" max="2042" width="12.7109375" style="1" bestFit="1" customWidth="1"/>
    <col min="2043" max="2043" width="25.7109375" style="1" bestFit="1" customWidth="1"/>
    <col min="2044" max="2044" width="13.42578125" style="1" bestFit="1" customWidth="1"/>
    <col min="2045" max="2045" width="10.7109375" style="1" bestFit="1" customWidth="1"/>
    <col min="2046" max="2046" width="12.7109375" style="1" bestFit="1" customWidth="1"/>
    <col min="2047" max="2047" width="10.7109375" style="1" bestFit="1" customWidth="1"/>
    <col min="2048" max="2048" width="12.7109375" style="1" bestFit="1" customWidth="1"/>
    <col min="2049" max="2049" width="9.28515625" style="1" bestFit="1" customWidth="1"/>
    <col min="2050" max="2050" width="12.7109375" style="1" bestFit="1" customWidth="1"/>
    <col min="2051" max="2051" width="10.42578125" style="1" bestFit="1" customWidth="1"/>
    <col min="2052" max="2052" width="13.5703125" style="1" bestFit="1" customWidth="1"/>
    <col min="2053" max="2295" width="9.140625" style="1"/>
    <col min="2296" max="2296" width="15.28515625" style="1" bestFit="1" customWidth="1"/>
    <col min="2297" max="2298" width="12.7109375" style="1" bestFit="1" customWidth="1"/>
    <col min="2299" max="2299" width="25.7109375" style="1" bestFit="1" customWidth="1"/>
    <col min="2300" max="2300" width="13.42578125" style="1" bestFit="1" customWidth="1"/>
    <col min="2301" max="2301" width="10.7109375" style="1" bestFit="1" customWidth="1"/>
    <col min="2302" max="2302" width="12.7109375" style="1" bestFit="1" customWidth="1"/>
    <col min="2303" max="2303" width="10.7109375" style="1" bestFit="1" customWidth="1"/>
    <col min="2304" max="2304" width="12.7109375" style="1" bestFit="1" customWidth="1"/>
    <col min="2305" max="2305" width="9.28515625" style="1" bestFit="1" customWidth="1"/>
    <col min="2306" max="2306" width="12.7109375" style="1" bestFit="1" customWidth="1"/>
    <col min="2307" max="2307" width="10.42578125" style="1" bestFit="1" customWidth="1"/>
    <col min="2308" max="2308" width="13.5703125" style="1" bestFit="1" customWidth="1"/>
    <col min="2309" max="2551" width="9.140625" style="1"/>
    <col min="2552" max="2552" width="15.28515625" style="1" bestFit="1" customWidth="1"/>
    <col min="2553" max="2554" width="12.7109375" style="1" bestFit="1" customWidth="1"/>
    <col min="2555" max="2555" width="25.7109375" style="1" bestFit="1" customWidth="1"/>
    <col min="2556" max="2556" width="13.42578125" style="1" bestFit="1" customWidth="1"/>
    <col min="2557" max="2557" width="10.7109375" style="1" bestFit="1" customWidth="1"/>
    <col min="2558" max="2558" width="12.7109375" style="1" bestFit="1" customWidth="1"/>
    <col min="2559" max="2559" width="10.7109375" style="1" bestFit="1" customWidth="1"/>
    <col min="2560" max="2560" width="12.7109375" style="1" bestFit="1" customWidth="1"/>
    <col min="2561" max="2561" width="9.28515625" style="1" bestFit="1" customWidth="1"/>
    <col min="2562" max="2562" width="12.7109375" style="1" bestFit="1" customWidth="1"/>
    <col min="2563" max="2563" width="10.42578125" style="1" bestFit="1" customWidth="1"/>
    <col min="2564" max="2564" width="13.5703125" style="1" bestFit="1" customWidth="1"/>
    <col min="2565" max="2807" width="9.140625" style="1"/>
    <col min="2808" max="2808" width="15.28515625" style="1" bestFit="1" customWidth="1"/>
    <col min="2809" max="2810" width="12.7109375" style="1" bestFit="1" customWidth="1"/>
    <col min="2811" max="2811" width="25.7109375" style="1" bestFit="1" customWidth="1"/>
    <col min="2812" max="2812" width="13.42578125" style="1" bestFit="1" customWidth="1"/>
    <col min="2813" max="2813" width="10.7109375" style="1" bestFit="1" customWidth="1"/>
    <col min="2814" max="2814" width="12.7109375" style="1" bestFit="1" customWidth="1"/>
    <col min="2815" max="2815" width="10.7109375" style="1" bestFit="1" customWidth="1"/>
    <col min="2816" max="2816" width="12.7109375" style="1" bestFit="1" customWidth="1"/>
    <col min="2817" max="2817" width="9.28515625" style="1" bestFit="1" customWidth="1"/>
    <col min="2818" max="2818" width="12.7109375" style="1" bestFit="1" customWidth="1"/>
    <col min="2819" max="2819" width="10.42578125" style="1" bestFit="1" customWidth="1"/>
    <col min="2820" max="2820" width="13.5703125" style="1" bestFit="1" customWidth="1"/>
    <col min="2821" max="3063" width="9.140625" style="1"/>
    <col min="3064" max="3064" width="15.28515625" style="1" bestFit="1" customWidth="1"/>
    <col min="3065" max="3066" width="12.7109375" style="1" bestFit="1" customWidth="1"/>
    <col min="3067" max="3067" width="25.7109375" style="1" bestFit="1" customWidth="1"/>
    <col min="3068" max="3068" width="13.42578125" style="1" bestFit="1" customWidth="1"/>
    <col min="3069" max="3069" width="10.7109375" style="1" bestFit="1" customWidth="1"/>
    <col min="3070" max="3070" width="12.7109375" style="1" bestFit="1" customWidth="1"/>
    <col min="3071" max="3071" width="10.7109375" style="1" bestFit="1" customWidth="1"/>
    <col min="3072" max="3072" width="12.7109375" style="1" bestFit="1" customWidth="1"/>
    <col min="3073" max="3073" width="9.28515625" style="1" bestFit="1" customWidth="1"/>
    <col min="3074" max="3074" width="12.7109375" style="1" bestFit="1" customWidth="1"/>
    <col min="3075" max="3075" width="10.42578125" style="1" bestFit="1" customWidth="1"/>
    <col min="3076" max="3076" width="13.5703125" style="1" bestFit="1" customWidth="1"/>
    <col min="3077" max="3319" width="9.140625" style="1"/>
    <col min="3320" max="3320" width="15.28515625" style="1" bestFit="1" customWidth="1"/>
    <col min="3321" max="3322" width="12.7109375" style="1" bestFit="1" customWidth="1"/>
    <col min="3323" max="3323" width="25.7109375" style="1" bestFit="1" customWidth="1"/>
    <col min="3324" max="3324" width="13.42578125" style="1" bestFit="1" customWidth="1"/>
    <col min="3325" max="3325" width="10.7109375" style="1" bestFit="1" customWidth="1"/>
    <col min="3326" max="3326" width="12.7109375" style="1" bestFit="1" customWidth="1"/>
    <col min="3327" max="3327" width="10.7109375" style="1" bestFit="1" customWidth="1"/>
    <col min="3328" max="3328" width="12.7109375" style="1" bestFit="1" customWidth="1"/>
    <col min="3329" max="3329" width="9.28515625" style="1" bestFit="1" customWidth="1"/>
    <col min="3330" max="3330" width="12.7109375" style="1" bestFit="1" customWidth="1"/>
    <col min="3331" max="3331" width="10.42578125" style="1" bestFit="1" customWidth="1"/>
    <col min="3332" max="3332" width="13.5703125" style="1" bestFit="1" customWidth="1"/>
    <col min="3333" max="3575" width="9.140625" style="1"/>
    <col min="3576" max="3576" width="15.28515625" style="1" bestFit="1" customWidth="1"/>
    <col min="3577" max="3578" width="12.7109375" style="1" bestFit="1" customWidth="1"/>
    <col min="3579" max="3579" width="25.7109375" style="1" bestFit="1" customWidth="1"/>
    <col min="3580" max="3580" width="13.42578125" style="1" bestFit="1" customWidth="1"/>
    <col min="3581" max="3581" width="10.7109375" style="1" bestFit="1" customWidth="1"/>
    <col min="3582" max="3582" width="12.7109375" style="1" bestFit="1" customWidth="1"/>
    <col min="3583" max="3583" width="10.7109375" style="1" bestFit="1" customWidth="1"/>
    <col min="3584" max="3584" width="12.7109375" style="1" bestFit="1" customWidth="1"/>
    <col min="3585" max="3585" width="9.28515625" style="1" bestFit="1" customWidth="1"/>
    <col min="3586" max="3586" width="12.7109375" style="1" bestFit="1" customWidth="1"/>
    <col min="3587" max="3587" width="10.42578125" style="1" bestFit="1" customWidth="1"/>
    <col min="3588" max="3588" width="13.5703125" style="1" bestFit="1" customWidth="1"/>
    <col min="3589" max="3831" width="9.140625" style="1"/>
    <col min="3832" max="3832" width="15.28515625" style="1" bestFit="1" customWidth="1"/>
    <col min="3833" max="3834" width="12.7109375" style="1" bestFit="1" customWidth="1"/>
    <col min="3835" max="3835" width="25.7109375" style="1" bestFit="1" customWidth="1"/>
    <col min="3836" max="3836" width="13.42578125" style="1" bestFit="1" customWidth="1"/>
    <col min="3837" max="3837" width="10.7109375" style="1" bestFit="1" customWidth="1"/>
    <col min="3838" max="3838" width="12.7109375" style="1" bestFit="1" customWidth="1"/>
    <col min="3839" max="3839" width="10.7109375" style="1" bestFit="1" customWidth="1"/>
    <col min="3840" max="3840" width="12.7109375" style="1" bestFit="1" customWidth="1"/>
    <col min="3841" max="3841" width="9.28515625" style="1" bestFit="1" customWidth="1"/>
    <col min="3842" max="3842" width="12.7109375" style="1" bestFit="1" customWidth="1"/>
    <col min="3843" max="3843" width="10.42578125" style="1" bestFit="1" customWidth="1"/>
    <col min="3844" max="3844" width="13.5703125" style="1" bestFit="1" customWidth="1"/>
    <col min="3845" max="4087" width="9.140625" style="1"/>
    <col min="4088" max="4088" width="15.28515625" style="1" bestFit="1" customWidth="1"/>
    <col min="4089" max="4090" width="12.7109375" style="1" bestFit="1" customWidth="1"/>
    <col min="4091" max="4091" width="25.7109375" style="1" bestFit="1" customWidth="1"/>
    <col min="4092" max="4092" width="13.42578125" style="1" bestFit="1" customWidth="1"/>
    <col min="4093" max="4093" width="10.7109375" style="1" bestFit="1" customWidth="1"/>
    <col min="4094" max="4094" width="12.7109375" style="1" bestFit="1" customWidth="1"/>
    <col min="4095" max="4095" width="10.7109375" style="1" bestFit="1" customWidth="1"/>
    <col min="4096" max="4096" width="12.7109375" style="1" bestFit="1" customWidth="1"/>
    <col min="4097" max="4097" width="9.28515625" style="1" bestFit="1" customWidth="1"/>
    <col min="4098" max="4098" width="12.7109375" style="1" bestFit="1" customWidth="1"/>
    <col min="4099" max="4099" width="10.42578125" style="1" bestFit="1" customWidth="1"/>
    <col min="4100" max="4100" width="13.5703125" style="1" bestFit="1" customWidth="1"/>
    <col min="4101" max="4343" width="9.140625" style="1"/>
    <col min="4344" max="4344" width="15.28515625" style="1" bestFit="1" customWidth="1"/>
    <col min="4345" max="4346" width="12.7109375" style="1" bestFit="1" customWidth="1"/>
    <col min="4347" max="4347" width="25.7109375" style="1" bestFit="1" customWidth="1"/>
    <col min="4348" max="4348" width="13.42578125" style="1" bestFit="1" customWidth="1"/>
    <col min="4349" max="4349" width="10.7109375" style="1" bestFit="1" customWidth="1"/>
    <col min="4350" max="4350" width="12.7109375" style="1" bestFit="1" customWidth="1"/>
    <col min="4351" max="4351" width="10.7109375" style="1" bestFit="1" customWidth="1"/>
    <col min="4352" max="4352" width="12.7109375" style="1" bestFit="1" customWidth="1"/>
    <col min="4353" max="4353" width="9.28515625" style="1" bestFit="1" customWidth="1"/>
    <col min="4354" max="4354" width="12.7109375" style="1" bestFit="1" customWidth="1"/>
    <col min="4355" max="4355" width="10.42578125" style="1" bestFit="1" customWidth="1"/>
    <col min="4356" max="4356" width="13.5703125" style="1" bestFit="1" customWidth="1"/>
    <col min="4357" max="4599" width="9.140625" style="1"/>
    <col min="4600" max="4600" width="15.28515625" style="1" bestFit="1" customWidth="1"/>
    <col min="4601" max="4602" width="12.7109375" style="1" bestFit="1" customWidth="1"/>
    <col min="4603" max="4603" width="25.7109375" style="1" bestFit="1" customWidth="1"/>
    <col min="4604" max="4604" width="13.42578125" style="1" bestFit="1" customWidth="1"/>
    <col min="4605" max="4605" width="10.7109375" style="1" bestFit="1" customWidth="1"/>
    <col min="4606" max="4606" width="12.7109375" style="1" bestFit="1" customWidth="1"/>
    <col min="4607" max="4607" width="10.7109375" style="1" bestFit="1" customWidth="1"/>
    <col min="4608" max="4608" width="12.7109375" style="1" bestFit="1" customWidth="1"/>
    <col min="4609" max="4609" width="9.28515625" style="1" bestFit="1" customWidth="1"/>
    <col min="4610" max="4610" width="12.7109375" style="1" bestFit="1" customWidth="1"/>
    <col min="4611" max="4611" width="10.42578125" style="1" bestFit="1" customWidth="1"/>
    <col min="4612" max="4612" width="13.5703125" style="1" bestFit="1" customWidth="1"/>
    <col min="4613" max="4855" width="9.140625" style="1"/>
    <col min="4856" max="4856" width="15.28515625" style="1" bestFit="1" customWidth="1"/>
    <col min="4857" max="4858" width="12.7109375" style="1" bestFit="1" customWidth="1"/>
    <col min="4859" max="4859" width="25.7109375" style="1" bestFit="1" customWidth="1"/>
    <col min="4860" max="4860" width="13.42578125" style="1" bestFit="1" customWidth="1"/>
    <col min="4861" max="4861" width="10.7109375" style="1" bestFit="1" customWidth="1"/>
    <col min="4862" max="4862" width="12.7109375" style="1" bestFit="1" customWidth="1"/>
    <col min="4863" max="4863" width="10.7109375" style="1" bestFit="1" customWidth="1"/>
    <col min="4864" max="4864" width="12.7109375" style="1" bestFit="1" customWidth="1"/>
    <col min="4865" max="4865" width="9.28515625" style="1" bestFit="1" customWidth="1"/>
    <col min="4866" max="4866" width="12.7109375" style="1" bestFit="1" customWidth="1"/>
    <col min="4867" max="4867" width="10.42578125" style="1" bestFit="1" customWidth="1"/>
    <col min="4868" max="4868" width="13.5703125" style="1" bestFit="1" customWidth="1"/>
    <col min="4869" max="5111" width="9.140625" style="1"/>
    <col min="5112" max="5112" width="15.28515625" style="1" bestFit="1" customWidth="1"/>
    <col min="5113" max="5114" width="12.7109375" style="1" bestFit="1" customWidth="1"/>
    <col min="5115" max="5115" width="25.7109375" style="1" bestFit="1" customWidth="1"/>
    <col min="5116" max="5116" width="13.42578125" style="1" bestFit="1" customWidth="1"/>
    <col min="5117" max="5117" width="10.7109375" style="1" bestFit="1" customWidth="1"/>
    <col min="5118" max="5118" width="12.7109375" style="1" bestFit="1" customWidth="1"/>
    <col min="5119" max="5119" width="10.7109375" style="1" bestFit="1" customWidth="1"/>
    <col min="5120" max="5120" width="12.7109375" style="1" bestFit="1" customWidth="1"/>
    <col min="5121" max="5121" width="9.28515625" style="1" bestFit="1" customWidth="1"/>
    <col min="5122" max="5122" width="12.7109375" style="1" bestFit="1" customWidth="1"/>
    <col min="5123" max="5123" width="10.42578125" style="1" bestFit="1" customWidth="1"/>
    <col min="5124" max="5124" width="13.5703125" style="1" bestFit="1" customWidth="1"/>
    <col min="5125" max="5367" width="9.140625" style="1"/>
    <col min="5368" max="5368" width="15.28515625" style="1" bestFit="1" customWidth="1"/>
    <col min="5369" max="5370" width="12.7109375" style="1" bestFit="1" customWidth="1"/>
    <col min="5371" max="5371" width="25.7109375" style="1" bestFit="1" customWidth="1"/>
    <col min="5372" max="5372" width="13.42578125" style="1" bestFit="1" customWidth="1"/>
    <col min="5373" max="5373" width="10.7109375" style="1" bestFit="1" customWidth="1"/>
    <col min="5374" max="5374" width="12.7109375" style="1" bestFit="1" customWidth="1"/>
    <col min="5375" max="5375" width="10.7109375" style="1" bestFit="1" customWidth="1"/>
    <col min="5376" max="5376" width="12.7109375" style="1" bestFit="1" customWidth="1"/>
    <col min="5377" max="5377" width="9.28515625" style="1" bestFit="1" customWidth="1"/>
    <col min="5378" max="5378" width="12.7109375" style="1" bestFit="1" customWidth="1"/>
    <col min="5379" max="5379" width="10.42578125" style="1" bestFit="1" customWidth="1"/>
    <col min="5380" max="5380" width="13.5703125" style="1" bestFit="1" customWidth="1"/>
    <col min="5381" max="5623" width="9.140625" style="1"/>
    <col min="5624" max="5624" width="15.28515625" style="1" bestFit="1" customWidth="1"/>
    <col min="5625" max="5626" width="12.7109375" style="1" bestFit="1" customWidth="1"/>
    <col min="5627" max="5627" width="25.7109375" style="1" bestFit="1" customWidth="1"/>
    <col min="5628" max="5628" width="13.42578125" style="1" bestFit="1" customWidth="1"/>
    <col min="5629" max="5629" width="10.7109375" style="1" bestFit="1" customWidth="1"/>
    <col min="5630" max="5630" width="12.7109375" style="1" bestFit="1" customWidth="1"/>
    <col min="5631" max="5631" width="10.7109375" style="1" bestFit="1" customWidth="1"/>
    <col min="5632" max="5632" width="12.7109375" style="1" bestFit="1" customWidth="1"/>
    <col min="5633" max="5633" width="9.28515625" style="1" bestFit="1" customWidth="1"/>
    <col min="5634" max="5634" width="12.7109375" style="1" bestFit="1" customWidth="1"/>
    <col min="5635" max="5635" width="10.42578125" style="1" bestFit="1" customWidth="1"/>
    <col min="5636" max="5636" width="13.5703125" style="1" bestFit="1" customWidth="1"/>
    <col min="5637" max="5879" width="9.140625" style="1"/>
    <col min="5880" max="5880" width="15.28515625" style="1" bestFit="1" customWidth="1"/>
    <col min="5881" max="5882" width="12.7109375" style="1" bestFit="1" customWidth="1"/>
    <col min="5883" max="5883" width="25.7109375" style="1" bestFit="1" customWidth="1"/>
    <col min="5884" max="5884" width="13.42578125" style="1" bestFit="1" customWidth="1"/>
    <col min="5885" max="5885" width="10.7109375" style="1" bestFit="1" customWidth="1"/>
    <col min="5886" max="5886" width="12.7109375" style="1" bestFit="1" customWidth="1"/>
    <col min="5887" max="5887" width="10.7109375" style="1" bestFit="1" customWidth="1"/>
    <col min="5888" max="5888" width="12.7109375" style="1" bestFit="1" customWidth="1"/>
    <col min="5889" max="5889" width="9.28515625" style="1" bestFit="1" customWidth="1"/>
    <col min="5890" max="5890" width="12.7109375" style="1" bestFit="1" customWidth="1"/>
    <col min="5891" max="5891" width="10.42578125" style="1" bestFit="1" customWidth="1"/>
    <col min="5892" max="5892" width="13.5703125" style="1" bestFit="1" customWidth="1"/>
    <col min="5893" max="6135" width="9.140625" style="1"/>
    <col min="6136" max="6136" width="15.28515625" style="1" bestFit="1" customWidth="1"/>
    <col min="6137" max="6138" width="12.7109375" style="1" bestFit="1" customWidth="1"/>
    <col min="6139" max="6139" width="25.7109375" style="1" bestFit="1" customWidth="1"/>
    <col min="6140" max="6140" width="13.42578125" style="1" bestFit="1" customWidth="1"/>
    <col min="6141" max="6141" width="10.7109375" style="1" bestFit="1" customWidth="1"/>
    <col min="6142" max="6142" width="12.7109375" style="1" bestFit="1" customWidth="1"/>
    <col min="6143" max="6143" width="10.7109375" style="1" bestFit="1" customWidth="1"/>
    <col min="6144" max="6144" width="12.7109375" style="1" bestFit="1" customWidth="1"/>
    <col min="6145" max="6145" width="9.28515625" style="1" bestFit="1" customWidth="1"/>
    <col min="6146" max="6146" width="12.7109375" style="1" bestFit="1" customWidth="1"/>
    <col min="6147" max="6147" width="10.42578125" style="1" bestFit="1" customWidth="1"/>
    <col min="6148" max="6148" width="13.5703125" style="1" bestFit="1" customWidth="1"/>
    <col min="6149" max="6391" width="9.140625" style="1"/>
    <col min="6392" max="6392" width="15.28515625" style="1" bestFit="1" customWidth="1"/>
    <col min="6393" max="6394" width="12.7109375" style="1" bestFit="1" customWidth="1"/>
    <col min="6395" max="6395" width="25.7109375" style="1" bestFit="1" customWidth="1"/>
    <col min="6396" max="6396" width="13.42578125" style="1" bestFit="1" customWidth="1"/>
    <col min="6397" max="6397" width="10.7109375" style="1" bestFit="1" customWidth="1"/>
    <col min="6398" max="6398" width="12.7109375" style="1" bestFit="1" customWidth="1"/>
    <col min="6399" max="6399" width="10.7109375" style="1" bestFit="1" customWidth="1"/>
    <col min="6400" max="6400" width="12.7109375" style="1" bestFit="1" customWidth="1"/>
    <col min="6401" max="6401" width="9.28515625" style="1" bestFit="1" customWidth="1"/>
    <col min="6402" max="6402" width="12.7109375" style="1" bestFit="1" customWidth="1"/>
    <col min="6403" max="6403" width="10.42578125" style="1" bestFit="1" customWidth="1"/>
    <col min="6404" max="6404" width="13.5703125" style="1" bestFit="1" customWidth="1"/>
    <col min="6405" max="6647" width="9.140625" style="1"/>
    <col min="6648" max="6648" width="15.28515625" style="1" bestFit="1" customWidth="1"/>
    <col min="6649" max="6650" width="12.7109375" style="1" bestFit="1" customWidth="1"/>
    <col min="6651" max="6651" width="25.7109375" style="1" bestFit="1" customWidth="1"/>
    <col min="6652" max="6652" width="13.42578125" style="1" bestFit="1" customWidth="1"/>
    <col min="6653" max="6653" width="10.7109375" style="1" bestFit="1" customWidth="1"/>
    <col min="6654" max="6654" width="12.7109375" style="1" bestFit="1" customWidth="1"/>
    <col min="6655" max="6655" width="10.7109375" style="1" bestFit="1" customWidth="1"/>
    <col min="6656" max="6656" width="12.7109375" style="1" bestFit="1" customWidth="1"/>
    <col min="6657" max="6657" width="9.28515625" style="1" bestFit="1" customWidth="1"/>
    <col min="6658" max="6658" width="12.7109375" style="1" bestFit="1" customWidth="1"/>
    <col min="6659" max="6659" width="10.42578125" style="1" bestFit="1" customWidth="1"/>
    <col min="6660" max="6660" width="13.5703125" style="1" bestFit="1" customWidth="1"/>
    <col min="6661" max="6903" width="9.140625" style="1"/>
    <col min="6904" max="6904" width="15.28515625" style="1" bestFit="1" customWidth="1"/>
    <col min="6905" max="6906" width="12.7109375" style="1" bestFit="1" customWidth="1"/>
    <col min="6907" max="6907" width="25.7109375" style="1" bestFit="1" customWidth="1"/>
    <col min="6908" max="6908" width="13.42578125" style="1" bestFit="1" customWidth="1"/>
    <col min="6909" max="6909" width="10.7109375" style="1" bestFit="1" customWidth="1"/>
    <col min="6910" max="6910" width="12.7109375" style="1" bestFit="1" customWidth="1"/>
    <col min="6911" max="6911" width="10.7109375" style="1" bestFit="1" customWidth="1"/>
    <col min="6912" max="6912" width="12.7109375" style="1" bestFit="1" customWidth="1"/>
    <col min="6913" max="6913" width="9.28515625" style="1" bestFit="1" customWidth="1"/>
    <col min="6914" max="6914" width="12.7109375" style="1" bestFit="1" customWidth="1"/>
    <col min="6915" max="6915" width="10.42578125" style="1" bestFit="1" customWidth="1"/>
    <col min="6916" max="6916" width="13.5703125" style="1" bestFit="1" customWidth="1"/>
    <col min="6917" max="7159" width="9.140625" style="1"/>
    <col min="7160" max="7160" width="15.28515625" style="1" bestFit="1" customWidth="1"/>
    <col min="7161" max="7162" width="12.7109375" style="1" bestFit="1" customWidth="1"/>
    <col min="7163" max="7163" width="25.7109375" style="1" bestFit="1" customWidth="1"/>
    <col min="7164" max="7164" width="13.42578125" style="1" bestFit="1" customWidth="1"/>
    <col min="7165" max="7165" width="10.7109375" style="1" bestFit="1" customWidth="1"/>
    <col min="7166" max="7166" width="12.7109375" style="1" bestFit="1" customWidth="1"/>
    <col min="7167" max="7167" width="10.7109375" style="1" bestFit="1" customWidth="1"/>
    <col min="7168" max="7168" width="12.7109375" style="1" bestFit="1" customWidth="1"/>
    <col min="7169" max="7169" width="9.28515625" style="1" bestFit="1" customWidth="1"/>
    <col min="7170" max="7170" width="12.7109375" style="1" bestFit="1" customWidth="1"/>
    <col min="7171" max="7171" width="10.42578125" style="1" bestFit="1" customWidth="1"/>
    <col min="7172" max="7172" width="13.5703125" style="1" bestFit="1" customWidth="1"/>
    <col min="7173" max="7415" width="9.140625" style="1"/>
    <col min="7416" max="7416" width="15.28515625" style="1" bestFit="1" customWidth="1"/>
    <col min="7417" max="7418" width="12.7109375" style="1" bestFit="1" customWidth="1"/>
    <col min="7419" max="7419" width="25.7109375" style="1" bestFit="1" customWidth="1"/>
    <col min="7420" max="7420" width="13.42578125" style="1" bestFit="1" customWidth="1"/>
    <col min="7421" max="7421" width="10.7109375" style="1" bestFit="1" customWidth="1"/>
    <col min="7422" max="7422" width="12.7109375" style="1" bestFit="1" customWidth="1"/>
    <col min="7423" max="7423" width="10.7109375" style="1" bestFit="1" customWidth="1"/>
    <col min="7424" max="7424" width="12.7109375" style="1" bestFit="1" customWidth="1"/>
    <col min="7425" max="7425" width="9.28515625" style="1" bestFit="1" customWidth="1"/>
    <col min="7426" max="7426" width="12.7109375" style="1" bestFit="1" customWidth="1"/>
    <col min="7427" max="7427" width="10.42578125" style="1" bestFit="1" customWidth="1"/>
    <col min="7428" max="7428" width="13.5703125" style="1" bestFit="1" customWidth="1"/>
    <col min="7429" max="7671" width="9.140625" style="1"/>
    <col min="7672" max="7672" width="15.28515625" style="1" bestFit="1" customWidth="1"/>
    <col min="7673" max="7674" width="12.7109375" style="1" bestFit="1" customWidth="1"/>
    <col min="7675" max="7675" width="25.7109375" style="1" bestFit="1" customWidth="1"/>
    <col min="7676" max="7676" width="13.42578125" style="1" bestFit="1" customWidth="1"/>
    <col min="7677" max="7677" width="10.7109375" style="1" bestFit="1" customWidth="1"/>
    <col min="7678" max="7678" width="12.7109375" style="1" bestFit="1" customWidth="1"/>
    <col min="7679" max="7679" width="10.7109375" style="1" bestFit="1" customWidth="1"/>
    <col min="7680" max="7680" width="12.7109375" style="1" bestFit="1" customWidth="1"/>
    <col min="7681" max="7681" width="9.28515625" style="1" bestFit="1" customWidth="1"/>
    <col min="7682" max="7682" width="12.7109375" style="1" bestFit="1" customWidth="1"/>
    <col min="7683" max="7683" width="10.42578125" style="1" bestFit="1" customWidth="1"/>
    <col min="7684" max="7684" width="13.5703125" style="1" bestFit="1" customWidth="1"/>
    <col min="7685" max="7927" width="9.140625" style="1"/>
    <col min="7928" max="7928" width="15.28515625" style="1" bestFit="1" customWidth="1"/>
    <col min="7929" max="7930" width="12.7109375" style="1" bestFit="1" customWidth="1"/>
    <col min="7931" max="7931" width="25.7109375" style="1" bestFit="1" customWidth="1"/>
    <col min="7932" max="7932" width="13.42578125" style="1" bestFit="1" customWidth="1"/>
    <col min="7933" max="7933" width="10.7109375" style="1" bestFit="1" customWidth="1"/>
    <col min="7934" max="7934" width="12.7109375" style="1" bestFit="1" customWidth="1"/>
    <col min="7935" max="7935" width="10.7109375" style="1" bestFit="1" customWidth="1"/>
    <col min="7936" max="7936" width="12.7109375" style="1" bestFit="1" customWidth="1"/>
    <col min="7937" max="7937" width="9.28515625" style="1" bestFit="1" customWidth="1"/>
    <col min="7938" max="7938" width="12.7109375" style="1" bestFit="1" customWidth="1"/>
    <col min="7939" max="7939" width="10.42578125" style="1" bestFit="1" customWidth="1"/>
    <col min="7940" max="7940" width="13.5703125" style="1" bestFit="1" customWidth="1"/>
    <col min="7941" max="8183" width="9.140625" style="1"/>
    <col min="8184" max="8184" width="15.28515625" style="1" bestFit="1" customWidth="1"/>
    <col min="8185" max="8186" width="12.7109375" style="1" bestFit="1" customWidth="1"/>
    <col min="8187" max="8187" width="25.7109375" style="1" bestFit="1" customWidth="1"/>
    <col min="8188" max="8188" width="13.42578125" style="1" bestFit="1" customWidth="1"/>
    <col min="8189" max="8189" width="10.7109375" style="1" bestFit="1" customWidth="1"/>
    <col min="8190" max="8190" width="12.7109375" style="1" bestFit="1" customWidth="1"/>
    <col min="8191" max="8191" width="10.7109375" style="1" bestFit="1" customWidth="1"/>
    <col min="8192" max="8192" width="12.7109375" style="1" bestFit="1" customWidth="1"/>
    <col min="8193" max="8193" width="9.28515625" style="1" bestFit="1" customWidth="1"/>
    <col min="8194" max="8194" width="12.7109375" style="1" bestFit="1" customWidth="1"/>
    <col min="8195" max="8195" width="10.42578125" style="1" bestFit="1" customWidth="1"/>
    <col min="8196" max="8196" width="13.5703125" style="1" bestFit="1" customWidth="1"/>
    <col min="8197" max="8439" width="9.140625" style="1"/>
    <col min="8440" max="8440" width="15.28515625" style="1" bestFit="1" customWidth="1"/>
    <col min="8441" max="8442" width="12.7109375" style="1" bestFit="1" customWidth="1"/>
    <col min="8443" max="8443" width="25.7109375" style="1" bestFit="1" customWidth="1"/>
    <col min="8444" max="8444" width="13.42578125" style="1" bestFit="1" customWidth="1"/>
    <col min="8445" max="8445" width="10.7109375" style="1" bestFit="1" customWidth="1"/>
    <col min="8446" max="8446" width="12.7109375" style="1" bestFit="1" customWidth="1"/>
    <col min="8447" max="8447" width="10.7109375" style="1" bestFit="1" customWidth="1"/>
    <col min="8448" max="8448" width="12.7109375" style="1" bestFit="1" customWidth="1"/>
    <col min="8449" max="8449" width="9.28515625" style="1" bestFit="1" customWidth="1"/>
    <col min="8450" max="8450" width="12.7109375" style="1" bestFit="1" customWidth="1"/>
    <col min="8451" max="8451" width="10.42578125" style="1" bestFit="1" customWidth="1"/>
    <col min="8452" max="8452" width="13.5703125" style="1" bestFit="1" customWidth="1"/>
    <col min="8453" max="8695" width="9.140625" style="1"/>
    <col min="8696" max="8696" width="15.28515625" style="1" bestFit="1" customWidth="1"/>
    <col min="8697" max="8698" width="12.7109375" style="1" bestFit="1" customWidth="1"/>
    <col min="8699" max="8699" width="25.7109375" style="1" bestFit="1" customWidth="1"/>
    <col min="8700" max="8700" width="13.42578125" style="1" bestFit="1" customWidth="1"/>
    <col min="8701" max="8701" width="10.7109375" style="1" bestFit="1" customWidth="1"/>
    <col min="8702" max="8702" width="12.7109375" style="1" bestFit="1" customWidth="1"/>
    <col min="8703" max="8703" width="10.7109375" style="1" bestFit="1" customWidth="1"/>
    <col min="8704" max="8704" width="12.7109375" style="1" bestFit="1" customWidth="1"/>
    <col min="8705" max="8705" width="9.28515625" style="1" bestFit="1" customWidth="1"/>
    <col min="8706" max="8706" width="12.7109375" style="1" bestFit="1" customWidth="1"/>
    <col min="8707" max="8707" width="10.42578125" style="1" bestFit="1" customWidth="1"/>
    <col min="8708" max="8708" width="13.5703125" style="1" bestFit="1" customWidth="1"/>
    <col min="8709" max="8951" width="9.140625" style="1"/>
    <col min="8952" max="8952" width="15.28515625" style="1" bestFit="1" customWidth="1"/>
    <col min="8953" max="8954" width="12.7109375" style="1" bestFit="1" customWidth="1"/>
    <col min="8955" max="8955" width="25.7109375" style="1" bestFit="1" customWidth="1"/>
    <col min="8956" max="8956" width="13.42578125" style="1" bestFit="1" customWidth="1"/>
    <col min="8957" max="8957" width="10.7109375" style="1" bestFit="1" customWidth="1"/>
    <col min="8958" max="8958" width="12.7109375" style="1" bestFit="1" customWidth="1"/>
    <col min="8959" max="8959" width="10.7109375" style="1" bestFit="1" customWidth="1"/>
    <col min="8960" max="8960" width="12.7109375" style="1" bestFit="1" customWidth="1"/>
    <col min="8961" max="8961" width="9.28515625" style="1" bestFit="1" customWidth="1"/>
    <col min="8962" max="8962" width="12.7109375" style="1" bestFit="1" customWidth="1"/>
    <col min="8963" max="8963" width="10.42578125" style="1" bestFit="1" customWidth="1"/>
    <col min="8964" max="8964" width="13.5703125" style="1" bestFit="1" customWidth="1"/>
    <col min="8965" max="9207" width="9.140625" style="1"/>
    <col min="9208" max="9208" width="15.28515625" style="1" bestFit="1" customWidth="1"/>
    <col min="9209" max="9210" width="12.7109375" style="1" bestFit="1" customWidth="1"/>
    <col min="9211" max="9211" width="25.7109375" style="1" bestFit="1" customWidth="1"/>
    <col min="9212" max="9212" width="13.42578125" style="1" bestFit="1" customWidth="1"/>
    <col min="9213" max="9213" width="10.7109375" style="1" bestFit="1" customWidth="1"/>
    <col min="9214" max="9214" width="12.7109375" style="1" bestFit="1" customWidth="1"/>
    <col min="9215" max="9215" width="10.7109375" style="1" bestFit="1" customWidth="1"/>
    <col min="9216" max="9216" width="12.7109375" style="1" bestFit="1" customWidth="1"/>
    <col min="9217" max="9217" width="9.28515625" style="1" bestFit="1" customWidth="1"/>
    <col min="9218" max="9218" width="12.7109375" style="1" bestFit="1" customWidth="1"/>
    <col min="9219" max="9219" width="10.42578125" style="1" bestFit="1" customWidth="1"/>
    <col min="9220" max="9220" width="13.5703125" style="1" bestFit="1" customWidth="1"/>
    <col min="9221" max="9463" width="9.140625" style="1"/>
    <col min="9464" max="9464" width="15.28515625" style="1" bestFit="1" customWidth="1"/>
    <col min="9465" max="9466" width="12.7109375" style="1" bestFit="1" customWidth="1"/>
    <col min="9467" max="9467" width="25.7109375" style="1" bestFit="1" customWidth="1"/>
    <col min="9468" max="9468" width="13.42578125" style="1" bestFit="1" customWidth="1"/>
    <col min="9469" max="9469" width="10.7109375" style="1" bestFit="1" customWidth="1"/>
    <col min="9470" max="9470" width="12.7109375" style="1" bestFit="1" customWidth="1"/>
    <col min="9471" max="9471" width="10.7109375" style="1" bestFit="1" customWidth="1"/>
    <col min="9472" max="9472" width="12.7109375" style="1" bestFit="1" customWidth="1"/>
    <col min="9473" max="9473" width="9.28515625" style="1" bestFit="1" customWidth="1"/>
    <col min="9474" max="9474" width="12.7109375" style="1" bestFit="1" customWidth="1"/>
    <col min="9475" max="9475" width="10.42578125" style="1" bestFit="1" customWidth="1"/>
    <col min="9476" max="9476" width="13.5703125" style="1" bestFit="1" customWidth="1"/>
    <col min="9477" max="9719" width="9.140625" style="1"/>
    <col min="9720" max="9720" width="15.28515625" style="1" bestFit="1" customWidth="1"/>
    <col min="9721" max="9722" width="12.7109375" style="1" bestFit="1" customWidth="1"/>
    <col min="9723" max="9723" width="25.7109375" style="1" bestFit="1" customWidth="1"/>
    <col min="9724" max="9724" width="13.42578125" style="1" bestFit="1" customWidth="1"/>
    <col min="9725" max="9725" width="10.7109375" style="1" bestFit="1" customWidth="1"/>
    <col min="9726" max="9726" width="12.7109375" style="1" bestFit="1" customWidth="1"/>
    <col min="9727" max="9727" width="10.7109375" style="1" bestFit="1" customWidth="1"/>
    <col min="9728" max="9728" width="12.7109375" style="1" bestFit="1" customWidth="1"/>
    <col min="9729" max="9729" width="9.28515625" style="1" bestFit="1" customWidth="1"/>
    <col min="9730" max="9730" width="12.7109375" style="1" bestFit="1" customWidth="1"/>
    <col min="9731" max="9731" width="10.42578125" style="1" bestFit="1" customWidth="1"/>
    <col min="9732" max="9732" width="13.5703125" style="1" bestFit="1" customWidth="1"/>
    <col min="9733" max="9975" width="9.140625" style="1"/>
    <col min="9976" max="9976" width="15.28515625" style="1" bestFit="1" customWidth="1"/>
    <col min="9977" max="9978" width="12.7109375" style="1" bestFit="1" customWidth="1"/>
    <col min="9979" max="9979" width="25.7109375" style="1" bestFit="1" customWidth="1"/>
    <col min="9980" max="9980" width="13.42578125" style="1" bestFit="1" customWidth="1"/>
    <col min="9981" max="9981" width="10.7109375" style="1" bestFit="1" customWidth="1"/>
    <col min="9982" max="9982" width="12.7109375" style="1" bestFit="1" customWidth="1"/>
    <col min="9983" max="9983" width="10.7109375" style="1" bestFit="1" customWidth="1"/>
    <col min="9984" max="9984" width="12.7109375" style="1" bestFit="1" customWidth="1"/>
    <col min="9985" max="9985" width="9.28515625" style="1" bestFit="1" customWidth="1"/>
    <col min="9986" max="9986" width="12.7109375" style="1" bestFit="1" customWidth="1"/>
    <col min="9987" max="9987" width="10.42578125" style="1" bestFit="1" customWidth="1"/>
    <col min="9988" max="9988" width="13.5703125" style="1" bestFit="1" customWidth="1"/>
    <col min="9989" max="10231" width="9.140625" style="1"/>
    <col min="10232" max="10232" width="15.28515625" style="1" bestFit="1" customWidth="1"/>
    <col min="10233" max="10234" width="12.7109375" style="1" bestFit="1" customWidth="1"/>
    <col min="10235" max="10235" width="25.7109375" style="1" bestFit="1" customWidth="1"/>
    <col min="10236" max="10236" width="13.42578125" style="1" bestFit="1" customWidth="1"/>
    <col min="10237" max="10237" width="10.7109375" style="1" bestFit="1" customWidth="1"/>
    <col min="10238" max="10238" width="12.7109375" style="1" bestFit="1" customWidth="1"/>
    <col min="10239" max="10239" width="10.7109375" style="1" bestFit="1" customWidth="1"/>
    <col min="10240" max="10240" width="12.7109375" style="1" bestFit="1" customWidth="1"/>
    <col min="10241" max="10241" width="9.28515625" style="1" bestFit="1" customWidth="1"/>
    <col min="10242" max="10242" width="12.7109375" style="1" bestFit="1" customWidth="1"/>
    <col min="10243" max="10243" width="10.42578125" style="1" bestFit="1" customWidth="1"/>
    <col min="10244" max="10244" width="13.5703125" style="1" bestFit="1" customWidth="1"/>
    <col min="10245" max="10487" width="9.140625" style="1"/>
    <col min="10488" max="10488" width="15.28515625" style="1" bestFit="1" customWidth="1"/>
    <col min="10489" max="10490" width="12.7109375" style="1" bestFit="1" customWidth="1"/>
    <col min="10491" max="10491" width="25.7109375" style="1" bestFit="1" customWidth="1"/>
    <col min="10492" max="10492" width="13.42578125" style="1" bestFit="1" customWidth="1"/>
    <col min="10493" max="10493" width="10.7109375" style="1" bestFit="1" customWidth="1"/>
    <col min="10494" max="10494" width="12.7109375" style="1" bestFit="1" customWidth="1"/>
    <col min="10495" max="10495" width="10.7109375" style="1" bestFit="1" customWidth="1"/>
    <col min="10496" max="10496" width="12.7109375" style="1" bestFit="1" customWidth="1"/>
    <col min="10497" max="10497" width="9.28515625" style="1" bestFit="1" customWidth="1"/>
    <col min="10498" max="10498" width="12.7109375" style="1" bestFit="1" customWidth="1"/>
    <col min="10499" max="10499" width="10.42578125" style="1" bestFit="1" customWidth="1"/>
    <col min="10500" max="10500" width="13.5703125" style="1" bestFit="1" customWidth="1"/>
    <col min="10501" max="10743" width="9.140625" style="1"/>
    <col min="10744" max="10744" width="15.28515625" style="1" bestFit="1" customWidth="1"/>
    <col min="10745" max="10746" width="12.7109375" style="1" bestFit="1" customWidth="1"/>
    <col min="10747" max="10747" width="25.7109375" style="1" bestFit="1" customWidth="1"/>
    <col min="10748" max="10748" width="13.42578125" style="1" bestFit="1" customWidth="1"/>
    <col min="10749" max="10749" width="10.7109375" style="1" bestFit="1" customWidth="1"/>
    <col min="10750" max="10750" width="12.7109375" style="1" bestFit="1" customWidth="1"/>
    <col min="10751" max="10751" width="10.7109375" style="1" bestFit="1" customWidth="1"/>
    <col min="10752" max="10752" width="12.7109375" style="1" bestFit="1" customWidth="1"/>
    <col min="10753" max="10753" width="9.28515625" style="1" bestFit="1" customWidth="1"/>
    <col min="10754" max="10754" width="12.7109375" style="1" bestFit="1" customWidth="1"/>
    <col min="10755" max="10755" width="10.42578125" style="1" bestFit="1" customWidth="1"/>
    <col min="10756" max="10756" width="13.5703125" style="1" bestFit="1" customWidth="1"/>
    <col min="10757" max="10999" width="9.140625" style="1"/>
    <col min="11000" max="11000" width="15.28515625" style="1" bestFit="1" customWidth="1"/>
    <col min="11001" max="11002" width="12.7109375" style="1" bestFit="1" customWidth="1"/>
    <col min="11003" max="11003" width="25.7109375" style="1" bestFit="1" customWidth="1"/>
    <col min="11004" max="11004" width="13.42578125" style="1" bestFit="1" customWidth="1"/>
    <col min="11005" max="11005" width="10.7109375" style="1" bestFit="1" customWidth="1"/>
    <col min="11006" max="11006" width="12.7109375" style="1" bestFit="1" customWidth="1"/>
    <col min="11007" max="11007" width="10.7109375" style="1" bestFit="1" customWidth="1"/>
    <col min="11008" max="11008" width="12.7109375" style="1" bestFit="1" customWidth="1"/>
    <col min="11009" max="11009" width="9.28515625" style="1" bestFit="1" customWidth="1"/>
    <col min="11010" max="11010" width="12.7109375" style="1" bestFit="1" customWidth="1"/>
    <col min="11011" max="11011" width="10.42578125" style="1" bestFit="1" customWidth="1"/>
    <col min="11012" max="11012" width="13.5703125" style="1" bestFit="1" customWidth="1"/>
    <col min="11013" max="11255" width="9.140625" style="1"/>
    <col min="11256" max="11256" width="15.28515625" style="1" bestFit="1" customWidth="1"/>
    <col min="11257" max="11258" width="12.7109375" style="1" bestFit="1" customWidth="1"/>
    <col min="11259" max="11259" width="25.7109375" style="1" bestFit="1" customWidth="1"/>
    <col min="11260" max="11260" width="13.42578125" style="1" bestFit="1" customWidth="1"/>
    <col min="11261" max="11261" width="10.7109375" style="1" bestFit="1" customWidth="1"/>
    <col min="11262" max="11262" width="12.7109375" style="1" bestFit="1" customWidth="1"/>
    <col min="11263" max="11263" width="10.7109375" style="1" bestFit="1" customWidth="1"/>
    <col min="11264" max="11264" width="12.7109375" style="1" bestFit="1" customWidth="1"/>
    <col min="11265" max="11265" width="9.28515625" style="1" bestFit="1" customWidth="1"/>
    <col min="11266" max="11266" width="12.7109375" style="1" bestFit="1" customWidth="1"/>
    <col min="11267" max="11267" width="10.42578125" style="1" bestFit="1" customWidth="1"/>
    <col min="11268" max="11268" width="13.5703125" style="1" bestFit="1" customWidth="1"/>
    <col min="11269" max="11511" width="9.140625" style="1"/>
    <col min="11512" max="11512" width="15.28515625" style="1" bestFit="1" customWidth="1"/>
    <col min="11513" max="11514" width="12.7109375" style="1" bestFit="1" customWidth="1"/>
    <col min="11515" max="11515" width="25.7109375" style="1" bestFit="1" customWidth="1"/>
    <col min="11516" max="11516" width="13.42578125" style="1" bestFit="1" customWidth="1"/>
    <col min="11517" max="11517" width="10.7109375" style="1" bestFit="1" customWidth="1"/>
    <col min="11518" max="11518" width="12.7109375" style="1" bestFit="1" customWidth="1"/>
    <col min="11519" max="11519" width="10.7109375" style="1" bestFit="1" customWidth="1"/>
    <col min="11520" max="11520" width="12.7109375" style="1" bestFit="1" customWidth="1"/>
    <col min="11521" max="11521" width="9.28515625" style="1" bestFit="1" customWidth="1"/>
    <col min="11522" max="11522" width="12.7109375" style="1" bestFit="1" customWidth="1"/>
    <col min="11523" max="11523" width="10.42578125" style="1" bestFit="1" customWidth="1"/>
    <col min="11524" max="11524" width="13.5703125" style="1" bestFit="1" customWidth="1"/>
    <col min="11525" max="11767" width="9.140625" style="1"/>
    <col min="11768" max="11768" width="15.28515625" style="1" bestFit="1" customWidth="1"/>
    <col min="11769" max="11770" width="12.7109375" style="1" bestFit="1" customWidth="1"/>
    <col min="11771" max="11771" width="25.7109375" style="1" bestFit="1" customWidth="1"/>
    <col min="11772" max="11772" width="13.42578125" style="1" bestFit="1" customWidth="1"/>
    <col min="11773" max="11773" width="10.7109375" style="1" bestFit="1" customWidth="1"/>
    <col min="11774" max="11774" width="12.7109375" style="1" bestFit="1" customWidth="1"/>
    <col min="11775" max="11775" width="10.7109375" style="1" bestFit="1" customWidth="1"/>
    <col min="11776" max="11776" width="12.7109375" style="1" bestFit="1" customWidth="1"/>
    <col min="11777" max="11777" width="9.28515625" style="1" bestFit="1" customWidth="1"/>
    <col min="11778" max="11778" width="12.7109375" style="1" bestFit="1" customWidth="1"/>
    <col min="11779" max="11779" width="10.42578125" style="1" bestFit="1" customWidth="1"/>
    <col min="11780" max="11780" width="13.5703125" style="1" bestFit="1" customWidth="1"/>
    <col min="11781" max="12023" width="9.140625" style="1"/>
    <col min="12024" max="12024" width="15.28515625" style="1" bestFit="1" customWidth="1"/>
    <col min="12025" max="12026" width="12.7109375" style="1" bestFit="1" customWidth="1"/>
    <col min="12027" max="12027" width="25.7109375" style="1" bestFit="1" customWidth="1"/>
    <col min="12028" max="12028" width="13.42578125" style="1" bestFit="1" customWidth="1"/>
    <col min="12029" max="12029" width="10.7109375" style="1" bestFit="1" customWidth="1"/>
    <col min="12030" max="12030" width="12.7109375" style="1" bestFit="1" customWidth="1"/>
    <col min="12031" max="12031" width="10.7109375" style="1" bestFit="1" customWidth="1"/>
    <col min="12032" max="12032" width="12.7109375" style="1" bestFit="1" customWidth="1"/>
    <col min="12033" max="12033" width="9.28515625" style="1" bestFit="1" customWidth="1"/>
    <col min="12034" max="12034" width="12.7109375" style="1" bestFit="1" customWidth="1"/>
    <col min="12035" max="12035" width="10.42578125" style="1" bestFit="1" customWidth="1"/>
    <col min="12036" max="12036" width="13.5703125" style="1" bestFit="1" customWidth="1"/>
    <col min="12037" max="12279" width="9.140625" style="1"/>
    <col min="12280" max="12280" width="15.28515625" style="1" bestFit="1" customWidth="1"/>
    <col min="12281" max="12282" width="12.7109375" style="1" bestFit="1" customWidth="1"/>
    <col min="12283" max="12283" width="25.7109375" style="1" bestFit="1" customWidth="1"/>
    <col min="12284" max="12284" width="13.42578125" style="1" bestFit="1" customWidth="1"/>
    <col min="12285" max="12285" width="10.7109375" style="1" bestFit="1" customWidth="1"/>
    <col min="12286" max="12286" width="12.7109375" style="1" bestFit="1" customWidth="1"/>
    <col min="12287" max="12287" width="10.7109375" style="1" bestFit="1" customWidth="1"/>
    <col min="12288" max="12288" width="12.7109375" style="1" bestFit="1" customWidth="1"/>
    <col min="12289" max="12289" width="9.28515625" style="1" bestFit="1" customWidth="1"/>
    <col min="12290" max="12290" width="12.7109375" style="1" bestFit="1" customWidth="1"/>
    <col min="12291" max="12291" width="10.42578125" style="1" bestFit="1" customWidth="1"/>
    <col min="12292" max="12292" width="13.5703125" style="1" bestFit="1" customWidth="1"/>
    <col min="12293" max="12535" width="9.140625" style="1"/>
    <col min="12536" max="12536" width="15.28515625" style="1" bestFit="1" customWidth="1"/>
    <col min="12537" max="12538" width="12.7109375" style="1" bestFit="1" customWidth="1"/>
    <col min="12539" max="12539" width="25.7109375" style="1" bestFit="1" customWidth="1"/>
    <col min="12540" max="12540" width="13.42578125" style="1" bestFit="1" customWidth="1"/>
    <col min="12541" max="12541" width="10.7109375" style="1" bestFit="1" customWidth="1"/>
    <col min="12542" max="12542" width="12.7109375" style="1" bestFit="1" customWidth="1"/>
    <col min="12543" max="12543" width="10.7109375" style="1" bestFit="1" customWidth="1"/>
    <col min="12544" max="12544" width="12.7109375" style="1" bestFit="1" customWidth="1"/>
    <col min="12545" max="12545" width="9.28515625" style="1" bestFit="1" customWidth="1"/>
    <col min="12546" max="12546" width="12.7109375" style="1" bestFit="1" customWidth="1"/>
    <col min="12547" max="12547" width="10.42578125" style="1" bestFit="1" customWidth="1"/>
    <col min="12548" max="12548" width="13.5703125" style="1" bestFit="1" customWidth="1"/>
    <col min="12549" max="12791" width="9.140625" style="1"/>
    <col min="12792" max="12792" width="15.28515625" style="1" bestFit="1" customWidth="1"/>
    <col min="12793" max="12794" width="12.7109375" style="1" bestFit="1" customWidth="1"/>
    <col min="12795" max="12795" width="25.7109375" style="1" bestFit="1" customWidth="1"/>
    <col min="12796" max="12796" width="13.42578125" style="1" bestFit="1" customWidth="1"/>
    <col min="12797" max="12797" width="10.7109375" style="1" bestFit="1" customWidth="1"/>
    <col min="12798" max="12798" width="12.7109375" style="1" bestFit="1" customWidth="1"/>
    <col min="12799" max="12799" width="10.7109375" style="1" bestFit="1" customWidth="1"/>
    <col min="12800" max="12800" width="12.7109375" style="1" bestFit="1" customWidth="1"/>
    <col min="12801" max="12801" width="9.28515625" style="1" bestFit="1" customWidth="1"/>
    <col min="12802" max="12802" width="12.7109375" style="1" bestFit="1" customWidth="1"/>
    <col min="12803" max="12803" width="10.42578125" style="1" bestFit="1" customWidth="1"/>
    <col min="12804" max="12804" width="13.5703125" style="1" bestFit="1" customWidth="1"/>
    <col min="12805" max="13047" width="9.140625" style="1"/>
    <col min="13048" max="13048" width="15.28515625" style="1" bestFit="1" customWidth="1"/>
    <col min="13049" max="13050" width="12.7109375" style="1" bestFit="1" customWidth="1"/>
    <col min="13051" max="13051" width="25.7109375" style="1" bestFit="1" customWidth="1"/>
    <col min="13052" max="13052" width="13.42578125" style="1" bestFit="1" customWidth="1"/>
    <col min="13053" max="13053" width="10.7109375" style="1" bestFit="1" customWidth="1"/>
    <col min="13054" max="13054" width="12.7109375" style="1" bestFit="1" customWidth="1"/>
    <col min="13055" max="13055" width="10.7109375" style="1" bestFit="1" customWidth="1"/>
    <col min="13056" max="13056" width="12.7109375" style="1" bestFit="1" customWidth="1"/>
    <col min="13057" max="13057" width="9.28515625" style="1" bestFit="1" customWidth="1"/>
    <col min="13058" max="13058" width="12.7109375" style="1" bestFit="1" customWidth="1"/>
    <col min="13059" max="13059" width="10.42578125" style="1" bestFit="1" customWidth="1"/>
    <col min="13060" max="13060" width="13.5703125" style="1" bestFit="1" customWidth="1"/>
    <col min="13061" max="13303" width="9.140625" style="1"/>
    <col min="13304" max="13304" width="15.28515625" style="1" bestFit="1" customWidth="1"/>
    <col min="13305" max="13306" width="12.7109375" style="1" bestFit="1" customWidth="1"/>
    <col min="13307" max="13307" width="25.7109375" style="1" bestFit="1" customWidth="1"/>
    <col min="13308" max="13308" width="13.42578125" style="1" bestFit="1" customWidth="1"/>
    <col min="13309" max="13309" width="10.7109375" style="1" bestFit="1" customWidth="1"/>
    <col min="13310" max="13310" width="12.7109375" style="1" bestFit="1" customWidth="1"/>
    <col min="13311" max="13311" width="10.7109375" style="1" bestFit="1" customWidth="1"/>
    <col min="13312" max="13312" width="12.7109375" style="1" bestFit="1" customWidth="1"/>
    <col min="13313" max="13313" width="9.28515625" style="1" bestFit="1" customWidth="1"/>
    <col min="13314" max="13314" width="12.7109375" style="1" bestFit="1" customWidth="1"/>
    <col min="13315" max="13315" width="10.42578125" style="1" bestFit="1" customWidth="1"/>
    <col min="13316" max="13316" width="13.5703125" style="1" bestFit="1" customWidth="1"/>
    <col min="13317" max="13559" width="9.140625" style="1"/>
    <col min="13560" max="13560" width="15.28515625" style="1" bestFit="1" customWidth="1"/>
    <col min="13561" max="13562" width="12.7109375" style="1" bestFit="1" customWidth="1"/>
    <col min="13563" max="13563" width="25.7109375" style="1" bestFit="1" customWidth="1"/>
    <col min="13564" max="13564" width="13.42578125" style="1" bestFit="1" customWidth="1"/>
    <col min="13565" max="13565" width="10.7109375" style="1" bestFit="1" customWidth="1"/>
    <col min="13566" max="13566" width="12.7109375" style="1" bestFit="1" customWidth="1"/>
    <col min="13567" max="13567" width="10.7109375" style="1" bestFit="1" customWidth="1"/>
    <col min="13568" max="13568" width="12.7109375" style="1" bestFit="1" customWidth="1"/>
    <col min="13569" max="13569" width="9.28515625" style="1" bestFit="1" customWidth="1"/>
    <col min="13570" max="13570" width="12.7109375" style="1" bestFit="1" customWidth="1"/>
    <col min="13571" max="13571" width="10.42578125" style="1" bestFit="1" customWidth="1"/>
    <col min="13572" max="13572" width="13.5703125" style="1" bestFit="1" customWidth="1"/>
    <col min="13573" max="13815" width="9.140625" style="1"/>
    <col min="13816" max="13816" width="15.28515625" style="1" bestFit="1" customWidth="1"/>
    <col min="13817" max="13818" width="12.7109375" style="1" bestFit="1" customWidth="1"/>
    <col min="13819" max="13819" width="25.7109375" style="1" bestFit="1" customWidth="1"/>
    <col min="13820" max="13820" width="13.42578125" style="1" bestFit="1" customWidth="1"/>
    <col min="13821" max="13821" width="10.7109375" style="1" bestFit="1" customWidth="1"/>
    <col min="13822" max="13822" width="12.7109375" style="1" bestFit="1" customWidth="1"/>
    <col min="13823" max="13823" width="10.7109375" style="1" bestFit="1" customWidth="1"/>
    <col min="13824" max="13824" width="12.7109375" style="1" bestFit="1" customWidth="1"/>
    <col min="13825" max="13825" width="9.28515625" style="1" bestFit="1" customWidth="1"/>
    <col min="13826" max="13826" width="12.7109375" style="1" bestFit="1" customWidth="1"/>
    <col min="13827" max="13827" width="10.42578125" style="1" bestFit="1" customWidth="1"/>
    <col min="13828" max="13828" width="13.5703125" style="1" bestFit="1" customWidth="1"/>
    <col min="13829" max="14071" width="9.140625" style="1"/>
    <col min="14072" max="14072" width="15.28515625" style="1" bestFit="1" customWidth="1"/>
    <col min="14073" max="14074" width="12.7109375" style="1" bestFit="1" customWidth="1"/>
    <col min="14075" max="14075" width="25.7109375" style="1" bestFit="1" customWidth="1"/>
    <col min="14076" max="14076" width="13.42578125" style="1" bestFit="1" customWidth="1"/>
    <col min="14077" max="14077" width="10.7109375" style="1" bestFit="1" customWidth="1"/>
    <col min="14078" max="14078" width="12.7109375" style="1" bestFit="1" customWidth="1"/>
    <col min="14079" max="14079" width="10.7109375" style="1" bestFit="1" customWidth="1"/>
    <col min="14080" max="14080" width="12.7109375" style="1" bestFit="1" customWidth="1"/>
    <col min="14081" max="14081" width="9.28515625" style="1" bestFit="1" customWidth="1"/>
    <col min="14082" max="14082" width="12.7109375" style="1" bestFit="1" customWidth="1"/>
    <col min="14083" max="14083" width="10.42578125" style="1" bestFit="1" customWidth="1"/>
    <col min="14084" max="14084" width="13.5703125" style="1" bestFit="1" customWidth="1"/>
    <col min="14085" max="14327" width="9.140625" style="1"/>
    <col min="14328" max="14328" width="15.28515625" style="1" bestFit="1" customWidth="1"/>
    <col min="14329" max="14330" width="12.7109375" style="1" bestFit="1" customWidth="1"/>
    <col min="14331" max="14331" width="25.7109375" style="1" bestFit="1" customWidth="1"/>
    <col min="14332" max="14332" width="13.42578125" style="1" bestFit="1" customWidth="1"/>
    <col min="14333" max="14333" width="10.7109375" style="1" bestFit="1" customWidth="1"/>
    <col min="14334" max="14334" width="12.7109375" style="1" bestFit="1" customWidth="1"/>
    <col min="14335" max="14335" width="10.7109375" style="1" bestFit="1" customWidth="1"/>
    <col min="14336" max="14336" width="12.7109375" style="1" bestFit="1" customWidth="1"/>
    <col min="14337" max="14337" width="9.28515625" style="1" bestFit="1" customWidth="1"/>
    <col min="14338" max="14338" width="12.7109375" style="1" bestFit="1" customWidth="1"/>
    <col min="14339" max="14339" width="10.42578125" style="1" bestFit="1" customWidth="1"/>
    <col min="14340" max="14340" width="13.5703125" style="1" bestFit="1" customWidth="1"/>
    <col min="14341" max="14583" width="9.140625" style="1"/>
    <col min="14584" max="14584" width="15.28515625" style="1" bestFit="1" customWidth="1"/>
    <col min="14585" max="14586" width="12.7109375" style="1" bestFit="1" customWidth="1"/>
    <col min="14587" max="14587" width="25.7109375" style="1" bestFit="1" customWidth="1"/>
    <col min="14588" max="14588" width="13.42578125" style="1" bestFit="1" customWidth="1"/>
    <col min="14589" max="14589" width="10.7109375" style="1" bestFit="1" customWidth="1"/>
    <col min="14590" max="14590" width="12.7109375" style="1" bestFit="1" customWidth="1"/>
    <col min="14591" max="14591" width="10.7109375" style="1" bestFit="1" customWidth="1"/>
    <col min="14592" max="14592" width="12.7109375" style="1" bestFit="1" customWidth="1"/>
    <col min="14593" max="14593" width="9.28515625" style="1" bestFit="1" customWidth="1"/>
    <col min="14594" max="14594" width="12.7109375" style="1" bestFit="1" customWidth="1"/>
    <col min="14595" max="14595" width="10.42578125" style="1" bestFit="1" customWidth="1"/>
    <col min="14596" max="14596" width="13.5703125" style="1" bestFit="1" customWidth="1"/>
    <col min="14597" max="14839" width="9.140625" style="1"/>
    <col min="14840" max="14840" width="15.28515625" style="1" bestFit="1" customWidth="1"/>
    <col min="14841" max="14842" width="12.7109375" style="1" bestFit="1" customWidth="1"/>
    <col min="14843" max="14843" width="25.7109375" style="1" bestFit="1" customWidth="1"/>
    <col min="14844" max="14844" width="13.42578125" style="1" bestFit="1" customWidth="1"/>
    <col min="14845" max="14845" width="10.7109375" style="1" bestFit="1" customWidth="1"/>
    <col min="14846" max="14846" width="12.7109375" style="1" bestFit="1" customWidth="1"/>
    <col min="14847" max="14847" width="10.7109375" style="1" bestFit="1" customWidth="1"/>
    <col min="14848" max="14848" width="12.7109375" style="1" bestFit="1" customWidth="1"/>
    <col min="14849" max="14849" width="9.28515625" style="1" bestFit="1" customWidth="1"/>
    <col min="14850" max="14850" width="12.7109375" style="1" bestFit="1" customWidth="1"/>
    <col min="14851" max="14851" width="10.42578125" style="1" bestFit="1" customWidth="1"/>
    <col min="14852" max="14852" width="13.5703125" style="1" bestFit="1" customWidth="1"/>
    <col min="14853" max="15095" width="9.140625" style="1"/>
    <col min="15096" max="15096" width="15.28515625" style="1" bestFit="1" customWidth="1"/>
    <col min="15097" max="15098" width="12.7109375" style="1" bestFit="1" customWidth="1"/>
    <col min="15099" max="15099" width="25.7109375" style="1" bestFit="1" customWidth="1"/>
    <col min="15100" max="15100" width="13.42578125" style="1" bestFit="1" customWidth="1"/>
    <col min="15101" max="15101" width="10.7109375" style="1" bestFit="1" customWidth="1"/>
    <col min="15102" max="15102" width="12.7109375" style="1" bestFit="1" customWidth="1"/>
    <col min="15103" max="15103" width="10.7109375" style="1" bestFit="1" customWidth="1"/>
    <col min="15104" max="15104" width="12.7109375" style="1" bestFit="1" customWidth="1"/>
    <col min="15105" max="15105" width="9.28515625" style="1" bestFit="1" customWidth="1"/>
    <col min="15106" max="15106" width="12.7109375" style="1" bestFit="1" customWidth="1"/>
    <col min="15107" max="15107" width="10.42578125" style="1" bestFit="1" customWidth="1"/>
    <col min="15108" max="15108" width="13.5703125" style="1" bestFit="1" customWidth="1"/>
    <col min="15109" max="15351" width="9.140625" style="1"/>
    <col min="15352" max="15352" width="15.28515625" style="1" bestFit="1" customWidth="1"/>
    <col min="15353" max="15354" width="12.7109375" style="1" bestFit="1" customWidth="1"/>
    <col min="15355" max="15355" width="25.7109375" style="1" bestFit="1" customWidth="1"/>
    <col min="15356" max="15356" width="13.42578125" style="1" bestFit="1" customWidth="1"/>
    <col min="15357" max="15357" width="10.7109375" style="1" bestFit="1" customWidth="1"/>
    <col min="15358" max="15358" width="12.7109375" style="1" bestFit="1" customWidth="1"/>
    <col min="15359" max="15359" width="10.7109375" style="1" bestFit="1" customWidth="1"/>
    <col min="15360" max="15360" width="12.7109375" style="1" bestFit="1" customWidth="1"/>
    <col min="15361" max="15361" width="9.28515625" style="1" bestFit="1" customWidth="1"/>
    <col min="15362" max="15362" width="12.7109375" style="1" bestFit="1" customWidth="1"/>
    <col min="15363" max="15363" width="10.42578125" style="1" bestFit="1" customWidth="1"/>
    <col min="15364" max="15364" width="13.5703125" style="1" bestFit="1" customWidth="1"/>
    <col min="15365" max="15607" width="9.140625" style="1"/>
    <col min="15608" max="15608" width="15.28515625" style="1" bestFit="1" customWidth="1"/>
    <col min="15609" max="15610" width="12.7109375" style="1" bestFit="1" customWidth="1"/>
    <col min="15611" max="15611" width="25.7109375" style="1" bestFit="1" customWidth="1"/>
    <col min="15612" max="15612" width="13.42578125" style="1" bestFit="1" customWidth="1"/>
    <col min="15613" max="15613" width="10.7109375" style="1" bestFit="1" customWidth="1"/>
    <col min="15614" max="15614" width="12.7109375" style="1" bestFit="1" customWidth="1"/>
    <col min="15615" max="15615" width="10.7109375" style="1" bestFit="1" customWidth="1"/>
    <col min="15616" max="15616" width="12.7109375" style="1" bestFit="1" customWidth="1"/>
    <col min="15617" max="15617" width="9.28515625" style="1" bestFit="1" customWidth="1"/>
    <col min="15618" max="15618" width="12.7109375" style="1" bestFit="1" customWidth="1"/>
    <col min="15619" max="15619" width="10.42578125" style="1" bestFit="1" customWidth="1"/>
    <col min="15620" max="15620" width="13.5703125" style="1" bestFit="1" customWidth="1"/>
    <col min="15621" max="15863" width="9.140625" style="1"/>
    <col min="15864" max="15864" width="15.28515625" style="1" bestFit="1" customWidth="1"/>
    <col min="15865" max="15866" width="12.7109375" style="1" bestFit="1" customWidth="1"/>
    <col min="15867" max="15867" width="25.7109375" style="1" bestFit="1" customWidth="1"/>
    <col min="15868" max="15868" width="13.42578125" style="1" bestFit="1" customWidth="1"/>
    <col min="15869" max="15869" width="10.7109375" style="1" bestFit="1" customWidth="1"/>
    <col min="15870" max="15870" width="12.7109375" style="1" bestFit="1" customWidth="1"/>
    <col min="15871" max="15871" width="10.7109375" style="1" bestFit="1" customWidth="1"/>
    <col min="15872" max="15872" width="12.7109375" style="1" bestFit="1" customWidth="1"/>
    <col min="15873" max="15873" width="9.28515625" style="1" bestFit="1" customWidth="1"/>
    <col min="15874" max="15874" width="12.7109375" style="1" bestFit="1" customWidth="1"/>
    <col min="15875" max="15875" width="10.42578125" style="1" bestFit="1" customWidth="1"/>
    <col min="15876" max="15876" width="13.5703125" style="1" bestFit="1" customWidth="1"/>
    <col min="15877" max="16119" width="9.140625" style="1"/>
    <col min="16120" max="16120" width="15.28515625" style="1" bestFit="1" customWidth="1"/>
    <col min="16121" max="16122" width="12.7109375" style="1" bestFit="1" customWidth="1"/>
    <col min="16123" max="16123" width="25.7109375" style="1" bestFit="1" customWidth="1"/>
    <col min="16124" max="16124" width="13.42578125" style="1" bestFit="1" customWidth="1"/>
    <col min="16125" max="16125" width="10.7109375" style="1" bestFit="1" customWidth="1"/>
    <col min="16126" max="16126" width="12.7109375" style="1" bestFit="1" customWidth="1"/>
    <col min="16127" max="16127" width="10.7109375" style="1" bestFit="1" customWidth="1"/>
    <col min="16128" max="16128" width="12.7109375" style="1" bestFit="1" customWidth="1"/>
    <col min="16129" max="16129" width="9.28515625" style="1" bestFit="1" customWidth="1"/>
    <col min="16130" max="16130" width="12.7109375" style="1" bestFit="1" customWidth="1"/>
    <col min="16131" max="16131" width="10.42578125" style="1" bestFit="1" customWidth="1"/>
    <col min="16132" max="16132" width="13.5703125" style="1" bestFit="1" customWidth="1"/>
    <col min="16133" max="16384" width="9.140625" style="1"/>
  </cols>
  <sheetData>
    <row r="1" spans="1:11" x14ac:dyDescent="0.25">
      <c r="A1" s="214" t="s">
        <v>128</v>
      </c>
      <c r="B1" s="214"/>
      <c r="C1" s="214"/>
      <c r="D1" s="214"/>
      <c r="E1" s="214"/>
      <c r="F1" s="1"/>
    </row>
    <row r="2" spans="1:11" ht="31.5" x14ac:dyDescent="0.25">
      <c r="A2" s="15" t="s">
        <v>24</v>
      </c>
      <c r="B2" s="15" t="s">
        <v>0</v>
      </c>
      <c r="C2" s="15" t="s">
        <v>25</v>
      </c>
      <c r="D2" s="15" t="s">
        <v>26</v>
      </c>
      <c r="E2" s="16" t="s">
        <v>27</v>
      </c>
      <c r="F2" s="37" t="s">
        <v>182</v>
      </c>
      <c r="G2" s="38" t="s">
        <v>181</v>
      </c>
      <c r="H2" s="38" t="s">
        <v>183</v>
      </c>
      <c r="I2" s="38" t="s">
        <v>71</v>
      </c>
      <c r="J2" s="38" t="s">
        <v>72</v>
      </c>
      <c r="K2" s="38" t="s">
        <v>174</v>
      </c>
    </row>
    <row r="3" spans="1:11" ht="31.5" x14ac:dyDescent="0.25">
      <c r="A3" s="73" t="s">
        <v>128</v>
      </c>
      <c r="B3" s="49" t="s">
        <v>129</v>
      </c>
      <c r="C3" s="3">
        <v>44045</v>
      </c>
      <c r="D3" s="20"/>
      <c r="E3" s="4">
        <v>22800</v>
      </c>
      <c r="F3" s="43">
        <v>44185</v>
      </c>
      <c r="G3" s="4">
        <v>10800</v>
      </c>
      <c r="H3" s="3"/>
      <c r="I3" s="4"/>
      <c r="J3" s="41">
        <f t="shared" ref="J3:J9" si="0">E3-I3-G3</f>
        <v>12000</v>
      </c>
      <c r="K3" s="42"/>
    </row>
    <row r="4" spans="1:11" x14ac:dyDescent="0.25">
      <c r="A4" s="73" t="s">
        <v>128</v>
      </c>
      <c r="B4" s="2" t="s">
        <v>310</v>
      </c>
      <c r="C4" s="3"/>
      <c r="E4" s="6"/>
      <c r="F4" s="44"/>
      <c r="G4" s="4"/>
      <c r="H4" s="44">
        <v>44531</v>
      </c>
      <c r="I4" s="4">
        <v>12000</v>
      </c>
      <c r="J4" s="41">
        <f t="shared" si="0"/>
        <v>-12000</v>
      </c>
      <c r="K4" s="42"/>
    </row>
    <row r="5" spans="1:11" ht="31.5" x14ac:dyDescent="0.25">
      <c r="A5" s="73" t="s">
        <v>128</v>
      </c>
      <c r="B5" s="50" t="s">
        <v>214</v>
      </c>
      <c r="C5" s="8">
        <v>44089</v>
      </c>
      <c r="D5" s="3"/>
      <c r="E5" s="6">
        <v>4500</v>
      </c>
      <c r="G5" s="4"/>
      <c r="H5" s="44">
        <v>44210</v>
      </c>
      <c r="I5" s="4">
        <v>3000</v>
      </c>
      <c r="J5" s="41">
        <f t="shared" si="0"/>
        <v>1500</v>
      </c>
      <c r="K5" s="42"/>
    </row>
    <row r="6" spans="1:11" x14ac:dyDescent="0.25">
      <c r="A6" s="73" t="s">
        <v>128</v>
      </c>
      <c r="B6" s="50" t="s">
        <v>311</v>
      </c>
      <c r="C6" s="8"/>
      <c r="D6" s="3"/>
      <c r="E6" s="6">
        <v>6000</v>
      </c>
      <c r="F6" s="17" t="s">
        <v>312</v>
      </c>
      <c r="G6" s="4">
        <v>3000</v>
      </c>
      <c r="H6" s="44">
        <v>44288</v>
      </c>
      <c r="I6" s="4">
        <v>3000</v>
      </c>
      <c r="J6" s="41">
        <f t="shared" si="0"/>
        <v>0</v>
      </c>
      <c r="K6" s="42"/>
    </row>
    <row r="7" spans="1:11" x14ac:dyDescent="0.25">
      <c r="A7" s="73" t="s">
        <v>128</v>
      </c>
      <c r="B7" s="50"/>
      <c r="C7" s="8"/>
      <c r="D7" s="3"/>
      <c r="E7" s="6"/>
      <c r="G7" s="4"/>
      <c r="H7" s="44"/>
      <c r="I7" s="4"/>
      <c r="J7" s="41">
        <f t="shared" si="0"/>
        <v>0</v>
      </c>
      <c r="K7" s="42"/>
    </row>
    <row r="8" spans="1:11" x14ac:dyDescent="0.25">
      <c r="A8" s="73" t="s">
        <v>128</v>
      </c>
      <c r="B8" s="50"/>
      <c r="C8" s="8"/>
      <c r="D8" s="3"/>
      <c r="E8" s="6"/>
      <c r="G8" s="4"/>
      <c r="H8" s="44"/>
      <c r="I8" s="4"/>
      <c r="J8" s="41">
        <f t="shared" si="0"/>
        <v>0</v>
      </c>
      <c r="K8" s="42"/>
    </row>
    <row r="9" spans="1:11" x14ac:dyDescent="0.25">
      <c r="A9" s="73" t="s">
        <v>128</v>
      </c>
      <c r="B9" s="2"/>
      <c r="C9" s="8"/>
      <c r="D9" s="2"/>
      <c r="E9" s="9"/>
      <c r="F9" s="9"/>
      <c r="G9" s="4"/>
      <c r="H9" s="3"/>
      <c r="I9" s="4"/>
      <c r="J9" s="41">
        <f t="shared" si="0"/>
        <v>0</v>
      </c>
      <c r="K9" s="42"/>
    </row>
    <row r="10" spans="1:11" ht="16.5" thickBot="1" x14ac:dyDescent="0.3">
      <c r="E10" s="10">
        <f>+SUM(E3:E9)</f>
        <v>33300</v>
      </c>
      <c r="F10" s="40"/>
      <c r="G10" s="39"/>
      <c r="H10" s="47"/>
      <c r="I10" s="39"/>
      <c r="J10" s="10">
        <f>SUM(J3:J9)</f>
        <v>1500</v>
      </c>
      <c r="K10" s="48"/>
    </row>
    <row r="11" spans="1:11" ht="16.5" thickTop="1" x14ac:dyDescent="0.25">
      <c r="D11" s="1" t="s">
        <v>22</v>
      </c>
      <c r="E11" s="21">
        <v>22800</v>
      </c>
    </row>
    <row r="12" spans="1:11" x14ac:dyDescent="0.25">
      <c r="A12" s="11"/>
      <c r="B12" s="11"/>
      <c r="C12" s="11"/>
      <c r="D12" s="1" t="s">
        <v>130</v>
      </c>
      <c r="E12" s="17">
        <v>3000</v>
      </c>
    </row>
    <row r="13" spans="1:11" x14ac:dyDescent="0.25">
      <c r="A13" s="11"/>
      <c r="B13" s="11"/>
      <c r="C13" s="11"/>
      <c r="E13" s="17">
        <f>E10-E11-E12</f>
        <v>7500</v>
      </c>
    </row>
    <row r="14" spans="1:11" x14ac:dyDescent="0.25">
      <c r="A14" s="11"/>
      <c r="B14" s="11"/>
      <c r="C14" s="11"/>
    </row>
    <row r="15" spans="1:11" x14ac:dyDescent="0.25">
      <c r="A15" s="11"/>
      <c r="B15" s="11"/>
      <c r="C15" s="11"/>
      <c r="D15" s="1" t="s">
        <v>131</v>
      </c>
    </row>
    <row r="16" spans="1:11" x14ac:dyDescent="0.25">
      <c r="A16" s="11"/>
      <c r="B16" s="11"/>
      <c r="C16" s="12"/>
    </row>
    <row r="17" spans="1:6" x14ac:dyDescent="0.25">
      <c r="A17" s="11"/>
      <c r="B17" s="11"/>
      <c r="C17" s="12"/>
    </row>
    <row r="18" spans="1:6" x14ac:dyDescent="0.25">
      <c r="A18" s="11"/>
      <c r="B18" s="11"/>
      <c r="C18" s="12"/>
    </row>
    <row r="19" spans="1:6" x14ac:dyDescent="0.25">
      <c r="A19" s="11"/>
      <c r="B19" s="11"/>
      <c r="C19" s="13"/>
      <c r="F19" s="17" t="s">
        <v>215</v>
      </c>
    </row>
    <row r="20" spans="1:6" ht="16.5" thickBot="1" x14ac:dyDescent="0.3">
      <c r="A20" s="11"/>
      <c r="B20" s="11"/>
      <c r="C20" s="14"/>
    </row>
    <row r="21" spans="1:6" ht="16.5" thickTop="1" x14ac:dyDescent="0.25"/>
  </sheetData>
  <mergeCells count="1">
    <mergeCell ref="A1:E1"/>
  </mergeCells>
  <conditionalFormatting sqref="D2">
    <cfRule type="duplicateValues" dxfId="37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1</vt:i4>
      </vt:variant>
    </vt:vector>
  </HeadingPairs>
  <TitlesOfParts>
    <vt:vector size="47" baseType="lpstr">
      <vt:lpstr>Summary</vt:lpstr>
      <vt:lpstr>Advanced Technology</vt:lpstr>
      <vt:lpstr>Cute Bangladesh</vt:lpstr>
      <vt:lpstr>DK Computer KPC</vt:lpstr>
      <vt:lpstr>Heaven Print</vt:lpstr>
      <vt:lpstr>Sheet2</vt:lpstr>
      <vt:lpstr>J2 Print</vt:lpstr>
      <vt:lpstr>Jb Bablu</vt:lpstr>
      <vt:lpstr>Jubayer Webdeveloper</vt:lpstr>
      <vt:lpstr>KPC</vt:lpstr>
      <vt:lpstr>Mollah Traders</vt:lpstr>
      <vt:lpstr>Red Blitz</vt:lpstr>
      <vt:lpstr>Mollah</vt:lpstr>
      <vt:lpstr>Mayer Doa</vt:lpstr>
      <vt:lpstr>Polash Vision Graph</vt:lpstr>
      <vt:lpstr>Photo zone</vt:lpstr>
      <vt:lpstr>Real Graph</vt:lpstr>
      <vt:lpstr>Rithin Traders </vt:lpstr>
      <vt:lpstr>Reflect Com</vt:lpstr>
      <vt:lpstr>Rafiq BNO Jessor</vt:lpstr>
      <vt:lpstr>Ridom Enterprise</vt:lpstr>
      <vt:lpstr>Styloop</vt:lpstr>
      <vt:lpstr>Eva Bag House</vt:lpstr>
      <vt:lpstr>Sound Station</vt:lpstr>
      <vt:lpstr>Sikder</vt:lpstr>
      <vt:lpstr>Vision Graph (Kabir)</vt:lpstr>
      <vt:lpstr>Wooden Maker</vt:lpstr>
      <vt:lpstr>Ovy Creative House</vt:lpstr>
      <vt:lpstr>Filmmate Industry</vt:lpstr>
      <vt:lpstr>Friendship Printers</vt:lpstr>
      <vt:lpstr>Infitity</vt:lpstr>
      <vt:lpstr>Gift Gellary</vt:lpstr>
      <vt:lpstr>Prominent Tech IT</vt:lpstr>
      <vt:lpstr>New Celebrity Convention Centre</vt:lpstr>
      <vt:lpstr>Digital light house</vt:lpstr>
      <vt:lpstr>Goinnovior</vt:lpstr>
      <vt:lpstr>Tisha Decorator</vt:lpstr>
      <vt:lpstr>Active AV</vt:lpstr>
      <vt:lpstr>Brand In- Rony</vt:lpstr>
      <vt:lpstr>S.R Handicraft</vt:lpstr>
      <vt:lpstr>Xpertx</vt:lpstr>
      <vt:lpstr>Ornas Fashion</vt:lpstr>
      <vt:lpstr>Atopor</vt:lpstr>
      <vt:lpstr>Mahbub Vai</vt:lpstr>
      <vt:lpstr>Raad Translator</vt:lpstr>
      <vt:lpstr>Generic Source Int.</vt:lpstr>
      <vt:lpstr>Styloop!Print_Area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Mehnaz Ali</dc:creator>
  <cp:lastModifiedBy>Accounts</cp:lastModifiedBy>
  <cp:lastPrinted>2022-02-07T12:49:30Z</cp:lastPrinted>
  <dcterms:created xsi:type="dcterms:W3CDTF">2020-08-08T07:04:30Z</dcterms:created>
  <dcterms:modified xsi:type="dcterms:W3CDTF">2022-05-15T06:44:54Z</dcterms:modified>
</cp:coreProperties>
</file>