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eenovent\Sun Pharma\2022\February\Psychasia 15 Feb\"/>
    </mc:Choice>
  </mc:AlternateContent>
  <xr:revisionPtr revIDLastSave="0" documentId="8_{63C49ECD-915F-46BD-B1F0-EAA1995A6617}" xr6:coauthVersionLast="47" xr6:coauthVersionMax="47" xr10:uidLastSave="{00000000-0000-0000-0000-000000000000}"/>
  <bookViews>
    <workbookView xWindow="-120" yWindow="-120" windowWidth="20730" windowHeight="11160" firstSheet="1" activeTab="1" xr2:uid="{9F391D08-3F87-47F9-8246-C85BCEF53911}"/>
  </bookViews>
  <sheets>
    <sheet name="Estimate" sheetId="1" r:id="rId1"/>
    <sheet name="Bil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M18" i="1"/>
  <c r="M19" i="1"/>
  <c r="N12" i="1"/>
  <c r="K31" i="3"/>
  <c r="K30" i="3"/>
  <c r="K28" i="3"/>
  <c r="K27" i="3"/>
  <c r="K25" i="3"/>
  <c r="K24" i="3"/>
  <c r="K17" i="3"/>
  <c r="K16" i="3"/>
  <c r="K13" i="3"/>
  <c r="M25" i="3"/>
  <c r="M26" i="3" s="1"/>
  <c r="G24" i="3"/>
  <c r="F23" i="3"/>
  <c r="G23" i="3" s="1"/>
  <c r="G22" i="3"/>
  <c r="G21" i="3"/>
  <c r="G31" i="3"/>
  <c r="G30" i="3"/>
  <c r="G29" i="3"/>
  <c r="G28" i="3"/>
  <c r="G27" i="3"/>
  <c r="G26" i="3"/>
  <c r="G25" i="3"/>
  <c r="G20" i="3"/>
  <c r="G19" i="3"/>
  <c r="G18" i="3"/>
  <c r="G17" i="3"/>
  <c r="G16" i="3"/>
  <c r="G15" i="3"/>
  <c r="G14" i="3"/>
  <c r="G13" i="3"/>
  <c r="J26" i="1"/>
  <c r="M16" i="1"/>
  <c r="M15" i="1"/>
  <c r="K35" i="3" l="1"/>
  <c r="M27" i="3"/>
  <c r="M28" i="3" s="1"/>
  <c r="G32" i="3"/>
  <c r="M21" i="1"/>
  <c r="J29" i="1" s="1"/>
  <c r="G35" i="3" l="1"/>
  <c r="K33" i="3"/>
  <c r="G33" i="3"/>
  <c r="G34" i="3" s="1"/>
  <c r="G36" i="3" s="1"/>
  <c r="J11" i="1"/>
  <c r="G16" i="1"/>
  <c r="G18" i="1"/>
  <c r="J14" i="1"/>
  <c r="J15" i="1"/>
  <c r="J19" i="1"/>
  <c r="J20" i="1"/>
  <c r="N21" i="1" s="1"/>
  <c r="J21" i="1"/>
  <c r="J22" i="1"/>
  <c r="J23" i="1"/>
  <c r="J25" i="1"/>
  <c r="G25" i="1"/>
  <c r="G24" i="1"/>
  <c r="G23" i="1"/>
  <c r="G22" i="1"/>
  <c r="G21" i="1"/>
  <c r="G20" i="1"/>
  <c r="G19" i="1"/>
  <c r="G17" i="1"/>
  <c r="G15" i="1"/>
  <c r="G14" i="1"/>
  <c r="J13" i="1"/>
  <c r="G13" i="1"/>
  <c r="G12" i="1"/>
  <c r="G11" i="1"/>
  <c r="G26" i="1" l="1"/>
  <c r="G27" i="1" l="1"/>
  <c r="G28" i="1" s="1"/>
  <c r="G29" i="1"/>
  <c r="G30" i="1" l="1"/>
  <c r="J27" i="1"/>
  <c r="M25" i="1" s="1"/>
  <c r="J28" i="1" l="1"/>
  <c r="J30" i="1"/>
</calcChain>
</file>

<file path=xl/sharedStrings.xml><?xml version="1.0" encoding="utf-8"?>
<sst xmlns="http://schemas.openxmlformats.org/spreadsheetml/2006/main" count="137" uniqueCount="75">
  <si>
    <t xml:space="preserve">To, </t>
  </si>
  <si>
    <t xml:space="preserve">Mohammad Razibul Hasan </t>
  </si>
  <si>
    <t>Manager, Marketing Services</t>
  </si>
  <si>
    <t xml:space="preserve">Sun Pharmaceutical Bangladesh Ltd. </t>
  </si>
  <si>
    <r>
      <rPr>
        <b/>
        <sz val="11"/>
        <color theme="1"/>
        <rFont val="Calibri"/>
        <family val="2"/>
        <scheme val="minor"/>
      </rPr>
      <t>Subject:</t>
    </r>
    <r>
      <rPr>
        <sz val="11"/>
        <color theme="1"/>
        <rFont val="Calibri"/>
        <family val="2"/>
        <scheme val="minor"/>
      </rPr>
      <t xml:space="preserve"> Estimate for Psychia Superspecialty program- Geriatric Psychiatry workshop</t>
    </r>
  </si>
  <si>
    <t>SL</t>
  </si>
  <si>
    <t xml:space="preserve">Item </t>
  </si>
  <si>
    <t>Description</t>
  </si>
  <si>
    <t xml:space="preserve">Qty </t>
  </si>
  <si>
    <t>Day</t>
  </si>
  <si>
    <t xml:space="preserve">Rate </t>
  </si>
  <si>
    <t>Amount in BDT</t>
  </si>
  <si>
    <t>Vendor Name</t>
  </si>
  <si>
    <t>Advance</t>
  </si>
  <si>
    <t>Due</t>
  </si>
  <si>
    <t xml:space="preserve">Live Video Conference without hosting </t>
  </si>
  <si>
    <t>Professional HD Camera Setup at venue</t>
  </si>
  <si>
    <t xml:space="preserve">Khalek+Light </t>
  </si>
  <si>
    <t xml:space="preserve">Online Switcher </t>
  </si>
  <si>
    <t>Tipu</t>
  </si>
  <si>
    <t>Facelight with Stand</t>
  </si>
  <si>
    <t>Sayeed</t>
  </si>
  <si>
    <t xml:space="preserve">Live Conference accessories and necessary hardware for the meeting </t>
  </si>
  <si>
    <t>Pen</t>
  </si>
  <si>
    <t>1 -Core i5, 1- Core i5</t>
  </si>
  <si>
    <t>Notepad</t>
  </si>
  <si>
    <t>Welcome Standee</t>
  </si>
  <si>
    <t>Wooden , (4X8)ft.</t>
  </si>
  <si>
    <t>Agenda</t>
  </si>
  <si>
    <t>Program standee</t>
  </si>
  <si>
    <t>BP</t>
  </si>
  <si>
    <t>Brand Standee</t>
  </si>
  <si>
    <t xml:space="preserve">Transport </t>
  </si>
  <si>
    <t xml:space="preserve">Metal Pen (UV Print Logo on Pen) with Transparent Pen Pouch with 1 color logo Screen Print </t>
  </si>
  <si>
    <t>Accomodation &amp; Food</t>
  </si>
  <si>
    <t xml:space="preserve">Notepad </t>
  </si>
  <si>
    <t>Normal note book (printed sticker on cover and back)</t>
  </si>
  <si>
    <t>Others</t>
  </si>
  <si>
    <t>Tent Card</t>
  </si>
  <si>
    <t>(7.5 X4)``X2, 4 color printing, 300 GSM Swedish Board</t>
  </si>
  <si>
    <t>Total</t>
  </si>
  <si>
    <t>Program Agenda</t>
  </si>
  <si>
    <t>(10.5X8.4)” 300 GSM art card (normal color print)</t>
  </si>
  <si>
    <t>For Logistic</t>
  </si>
  <si>
    <t>Transport</t>
  </si>
  <si>
    <t>For Event Team</t>
  </si>
  <si>
    <t>Event Team Accomodation &amp; Food</t>
  </si>
  <si>
    <t>ASF 10%</t>
  </si>
  <si>
    <t>Total Expense</t>
  </si>
  <si>
    <t>Sub Total</t>
  </si>
  <si>
    <t>Profit</t>
  </si>
  <si>
    <t>VAT 15%</t>
  </si>
  <si>
    <t>Grand Total</t>
  </si>
  <si>
    <t>In words: One Lac Twenty Two Thousand Six Hundred Eighty Eight Taka Only.</t>
  </si>
  <si>
    <t xml:space="preserve">Notes: </t>
  </si>
  <si>
    <t>1. This amount includes 10% ASF &amp; 15% VAT</t>
  </si>
  <si>
    <t xml:space="preserve">2. Internet connection will be provided by heritage </t>
  </si>
  <si>
    <t>3. Any other additional requirement might vary this amaount.</t>
  </si>
  <si>
    <t xml:space="preserve">Regards, </t>
  </si>
  <si>
    <t xml:space="preserve">Samiun Hyder </t>
  </si>
  <si>
    <t xml:space="preserve">Key Account Manager </t>
  </si>
  <si>
    <t xml:space="preserve">Greenovent </t>
  </si>
  <si>
    <t>Date: 5/3/2022</t>
  </si>
  <si>
    <t>Bill No: Sun/Inv/5/3/2022</t>
  </si>
  <si>
    <r>
      <rPr>
        <b/>
        <sz val="11"/>
        <color theme="1"/>
        <rFont val="Calibri"/>
        <family val="2"/>
        <scheme val="minor"/>
      </rPr>
      <t>Subject:</t>
    </r>
    <r>
      <rPr>
        <sz val="11"/>
        <color theme="1"/>
        <rFont val="Calibri"/>
        <family val="2"/>
        <scheme val="minor"/>
      </rPr>
      <t xml:space="preserve"> Bill for Psychia Superspecialty program- Geriatric Psychiatry workshop</t>
    </r>
  </si>
  <si>
    <t>Rollup Banner</t>
  </si>
  <si>
    <t>Good Quality (w-31"xh-82")</t>
  </si>
  <si>
    <t xml:space="preserve">Way Marker </t>
  </si>
  <si>
    <t>Size (8"x12")</t>
  </si>
  <si>
    <t xml:space="preserve">Backdrop </t>
  </si>
  <si>
    <t>PVC Backdrop (10'x8.4'))</t>
  </si>
  <si>
    <t xml:space="preserve">Medicine </t>
  </si>
  <si>
    <t>Medicine Purchase</t>
  </si>
  <si>
    <t>In words: One Lac Forty Seven Thousand Six Hundred Eighty Six Taka Only.</t>
  </si>
  <si>
    <t xml:space="preserve">2. Any queries regarding the bill must be informed within 7 days after submitting the bill.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</si>
</sst>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1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0" fillId="0" borderId="1" xfId="1" applyNumberFormat="1" applyFont="1" applyFill="1" applyBorder="1" applyAlignment="1"/>
    <xf numFmtId="0" fontId="0" fillId="0" borderId="1" xfId="0" applyBorder="1"/>
    <xf numFmtId="164" fontId="0" fillId="0" borderId="1" xfId="0" applyNumberFormat="1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" xfId="1" applyNumberFormat="1" applyFont="1" applyFill="1" applyBorder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2E5B-E6B1-4C6A-A7B7-5FB5E03B70A2}">
  <dimension ref="A1:N42"/>
  <sheetViews>
    <sheetView topLeftCell="A21" workbookViewId="0">
      <selection activeCell="L11" sqref="L11"/>
    </sheetView>
  </sheetViews>
  <sheetFormatPr defaultRowHeight="15"/>
  <cols>
    <col min="1" max="1" width="9.7109375" bestFit="1" customWidth="1"/>
    <col min="2" max="2" width="20.85546875" customWidth="1"/>
    <col min="3" max="3" width="21.140625" customWidth="1"/>
    <col min="9" max="9" width="13.42578125" bestFit="1" customWidth="1"/>
    <col min="12" max="12" width="20.7109375" bestFit="1" customWidth="1"/>
  </cols>
  <sheetData>
    <row r="1" spans="1:14">
      <c r="A1" s="1">
        <v>44836</v>
      </c>
      <c r="B1" s="2"/>
      <c r="C1" s="2"/>
      <c r="F1" s="3"/>
    </row>
    <row r="2" spans="1:14">
      <c r="A2" s="1"/>
      <c r="B2" s="2"/>
      <c r="C2" s="2"/>
    </row>
    <row r="3" spans="1:14">
      <c r="A3" t="s">
        <v>0</v>
      </c>
      <c r="B3" s="2"/>
      <c r="C3" s="2"/>
    </row>
    <row r="4" spans="1:14">
      <c r="A4" s="3" t="s">
        <v>1</v>
      </c>
      <c r="B4" s="2"/>
      <c r="C4" s="2"/>
    </row>
    <row r="5" spans="1:14">
      <c r="A5" t="s">
        <v>2</v>
      </c>
      <c r="B5" s="2"/>
      <c r="C5" s="2"/>
    </row>
    <row r="6" spans="1:14">
      <c r="A6" t="s">
        <v>3</v>
      </c>
      <c r="B6" s="2"/>
      <c r="C6" s="2"/>
    </row>
    <row r="7" spans="1:14">
      <c r="B7" s="2"/>
      <c r="C7" s="2"/>
    </row>
    <row r="8" spans="1:14">
      <c r="A8" t="s">
        <v>4</v>
      </c>
      <c r="B8" s="2"/>
      <c r="C8" s="2"/>
    </row>
    <row r="9" spans="1:14">
      <c r="B9" s="2"/>
      <c r="C9" s="2"/>
    </row>
    <row r="10" spans="1:14" ht="30">
      <c r="A10" s="4" t="s">
        <v>5</v>
      </c>
      <c r="B10" s="4" t="s">
        <v>6</v>
      </c>
      <c r="C10" s="4" t="s">
        <v>7</v>
      </c>
      <c r="D10" s="4" t="s">
        <v>8</v>
      </c>
      <c r="E10" s="4" t="s">
        <v>9</v>
      </c>
      <c r="F10" s="4" t="s">
        <v>10</v>
      </c>
      <c r="G10" s="5" t="s">
        <v>11</v>
      </c>
      <c r="I10" s="4" t="s">
        <v>10</v>
      </c>
      <c r="J10" s="5" t="s">
        <v>11</v>
      </c>
      <c r="L10" s="16" t="s">
        <v>12</v>
      </c>
      <c r="M10" s="17" t="s">
        <v>13</v>
      </c>
      <c r="N10" s="17" t="s">
        <v>14</v>
      </c>
    </row>
    <row r="11" spans="1:14" ht="45" customHeight="1">
      <c r="A11" s="6">
        <v>1</v>
      </c>
      <c r="B11" s="24" t="s">
        <v>15</v>
      </c>
      <c r="C11" s="7" t="s">
        <v>16</v>
      </c>
      <c r="D11" s="6">
        <v>2</v>
      </c>
      <c r="E11" s="6">
        <v>1</v>
      </c>
      <c r="F11" s="6">
        <v>5000</v>
      </c>
      <c r="G11" s="8">
        <f>F11*D11</f>
        <v>10000</v>
      </c>
      <c r="I11" s="27">
        <v>26000</v>
      </c>
      <c r="J11" s="29">
        <f>I11</f>
        <v>26000</v>
      </c>
      <c r="L11" s="16" t="s">
        <v>17</v>
      </c>
      <c r="M11" s="17">
        <v>15000</v>
      </c>
      <c r="N11" s="17">
        <v>15000</v>
      </c>
    </row>
    <row r="12" spans="1:14">
      <c r="A12" s="6">
        <v>2</v>
      </c>
      <c r="B12" s="25"/>
      <c r="C12" s="7" t="s">
        <v>18</v>
      </c>
      <c r="D12" s="6">
        <v>1</v>
      </c>
      <c r="E12" s="6">
        <v>1</v>
      </c>
      <c r="F12" s="6">
        <v>15000</v>
      </c>
      <c r="G12" s="8">
        <f t="shared" ref="G12:G25" si="0">F12*D12</f>
        <v>15000</v>
      </c>
      <c r="I12" s="28"/>
      <c r="J12" s="30"/>
      <c r="L12" s="16" t="s">
        <v>19</v>
      </c>
      <c r="M12" s="17">
        <v>10000</v>
      </c>
      <c r="N12" s="17">
        <f>34000-M12</f>
        <v>24000</v>
      </c>
    </row>
    <row r="13" spans="1:14">
      <c r="A13" s="6">
        <v>3</v>
      </c>
      <c r="B13" s="25"/>
      <c r="C13" s="7" t="s">
        <v>20</v>
      </c>
      <c r="D13" s="6">
        <v>8</v>
      </c>
      <c r="E13" s="6">
        <v>1</v>
      </c>
      <c r="F13" s="6">
        <v>600</v>
      </c>
      <c r="G13" s="8">
        <f t="shared" si="0"/>
        <v>4800</v>
      </c>
      <c r="I13" s="6">
        <v>500</v>
      </c>
      <c r="J13" s="8">
        <f>I13*D13</f>
        <v>4000</v>
      </c>
      <c r="L13" s="16" t="s">
        <v>21</v>
      </c>
      <c r="M13" s="17">
        <v>4000</v>
      </c>
      <c r="N13" s="17">
        <v>0</v>
      </c>
    </row>
    <row r="14" spans="1:14" ht="60">
      <c r="A14" s="6">
        <v>4</v>
      </c>
      <c r="B14" s="25"/>
      <c r="C14" s="7" t="s">
        <v>22</v>
      </c>
      <c r="D14" s="6">
        <v>1</v>
      </c>
      <c r="E14" s="6">
        <v>1</v>
      </c>
      <c r="F14" s="6">
        <v>10000</v>
      </c>
      <c r="G14" s="8">
        <f t="shared" si="0"/>
        <v>10000</v>
      </c>
      <c r="I14" s="14"/>
      <c r="J14" s="8">
        <f t="shared" ref="J14:J25" si="1">I14*D14</f>
        <v>0</v>
      </c>
      <c r="L14" s="16" t="s">
        <v>23</v>
      </c>
      <c r="M14" s="17">
        <v>3900</v>
      </c>
      <c r="N14" s="18">
        <v>0</v>
      </c>
    </row>
    <row r="15" spans="1:14">
      <c r="A15" s="6">
        <v>5</v>
      </c>
      <c r="B15" s="26"/>
      <c r="C15" s="7" t="s">
        <v>24</v>
      </c>
      <c r="D15" s="6">
        <v>2</v>
      </c>
      <c r="E15" s="6">
        <v>1</v>
      </c>
      <c r="F15" s="6">
        <v>1500</v>
      </c>
      <c r="G15" s="8">
        <f t="shared" si="0"/>
        <v>3000</v>
      </c>
      <c r="I15" s="6">
        <v>0</v>
      </c>
      <c r="J15" s="8">
        <f t="shared" si="1"/>
        <v>0</v>
      </c>
      <c r="L15" s="16" t="s">
        <v>25</v>
      </c>
      <c r="M15" s="17">
        <f>93*30</f>
        <v>2790</v>
      </c>
      <c r="N15" s="17">
        <v>0</v>
      </c>
    </row>
    <row r="16" spans="1:14">
      <c r="A16" s="6">
        <v>6</v>
      </c>
      <c r="B16" s="15" t="s">
        <v>26</v>
      </c>
      <c r="C16" s="9" t="s">
        <v>27</v>
      </c>
      <c r="D16" s="6">
        <v>1</v>
      </c>
      <c r="E16" s="6">
        <v>1</v>
      </c>
      <c r="F16" s="6">
        <v>2300</v>
      </c>
      <c r="G16" s="8">
        <f>F16*D16</f>
        <v>2300</v>
      </c>
      <c r="I16" s="27">
        <v>34000</v>
      </c>
      <c r="J16" s="29"/>
      <c r="L16" s="16" t="s">
        <v>28</v>
      </c>
      <c r="M16" s="17">
        <f>20*30</f>
        <v>600</v>
      </c>
      <c r="N16" s="17">
        <v>0</v>
      </c>
    </row>
    <row r="17" spans="1:14">
      <c r="A17" s="6">
        <v>7</v>
      </c>
      <c r="B17" s="9" t="s">
        <v>29</v>
      </c>
      <c r="C17" s="9" t="s">
        <v>27</v>
      </c>
      <c r="D17" s="6">
        <v>2</v>
      </c>
      <c r="E17" s="6">
        <v>1</v>
      </c>
      <c r="F17" s="6">
        <v>2300</v>
      </c>
      <c r="G17" s="8">
        <f t="shared" si="0"/>
        <v>4600</v>
      </c>
      <c r="I17" s="31"/>
      <c r="J17" s="32"/>
      <c r="L17" s="16" t="s">
        <v>30</v>
      </c>
      <c r="M17" s="17">
        <v>1200</v>
      </c>
      <c r="N17" s="17">
        <v>0</v>
      </c>
    </row>
    <row r="18" spans="1:14">
      <c r="A18" s="6">
        <v>8</v>
      </c>
      <c r="B18" s="9" t="s">
        <v>31</v>
      </c>
      <c r="C18" s="9" t="s">
        <v>27</v>
      </c>
      <c r="D18" s="6">
        <v>4</v>
      </c>
      <c r="E18" s="6">
        <v>1</v>
      </c>
      <c r="F18" s="6">
        <v>2300</v>
      </c>
      <c r="G18" s="8">
        <f t="shared" si="0"/>
        <v>9200</v>
      </c>
      <c r="I18" s="28"/>
      <c r="J18" s="30"/>
      <c r="L18" s="16" t="s">
        <v>32</v>
      </c>
      <c r="M18" s="17">
        <f>3200+60</f>
        <v>3260</v>
      </c>
      <c r="N18" s="17">
        <v>0</v>
      </c>
    </row>
    <row r="19" spans="1:14" ht="75">
      <c r="A19" s="6">
        <v>9</v>
      </c>
      <c r="B19" s="9" t="s">
        <v>23</v>
      </c>
      <c r="C19" s="10" t="s">
        <v>33</v>
      </c>
      <c r="D19" s="6">
        <v>30</v>
      </c>
      <c r="E19" s="6">
        <v>1</v>
      </c>
      <c r="F19" s="6">
        <v>160</v>
      </c>
      <c r="G19" s="8">
        <f t="shared" si="0"/>
        <v>4800</v>
      </c>
      <c r="I19" s="6">
        <v>130</v>
      </c>
      <c r="J19" s="8">
        <f t="shared" si="1"/>
        <v>3900</v>
      </c>
      <c r="L19" s="16" t="s">
        <v>34</v>
      </c>
      <c r="M19" s="17">
        <f>12618+385</f>
        <v>13003</v>
      </c>
      <c r="N19" s="17">
        <v>0</v>
      </c>
    </row>
    <row r="20" spans="1:14" ht="45">
      <c r="A20" s="6">
        <v>10</v>
      </c>
      <c r="B20" s="9" t="s">
        <v>35</v>
      </c>
      <c r="C20" s="10" t="s">
        <v>36</v>
      </c>
      <c r="D20" s="6">
        <v>30</v>
      </c>
      <c r="E20" s="6">
        <v>1</v>
      </c>
      <c r="F20" s="6">
        <v>105</v>
      </c>
      <c r="G20" s="8">
        <f t="shared" si="0"/>
        <v>3150</v>
      </c>
      <c r="I20" s="6">
        <v>93</v>
      </c>
      <c r="J20" s="8">
        <f t="shared" si="1"/>
        <v>2790</v>
      </c>
      <c r="L20" s="16" t="s">
        <v>37</v>
      </c>
      <c r="M20" s="17">
        <f>3732</f>
        <v>3732</v>
      </c>
      <c r="N20" s="17">
        <v>0</v>
      </c>
    </row>
    <row r="21" spans="1:14" ht="45">
      <c r="A21" s="6">
        <v>11</v>
      </c>
      <c r="B21" s="9" t="s">
        <v>38</v>
      </c>
      <c r="C21" s="10" t="s">
        <v>39</v>
      </c>
      <c r="D21" s="6">
        <v>80</v>
      </c>
      <c r="E21" s="6">
        <v>1</v>
      </c>
      <c r="F21" s="6">
        <v>55</v>
      </c>
      <c r="G21" s="8">
        <f t="shared" si="0"/>
        <v>4400</v>
      </c>
      <c r="I21" s="6">
        <v>50</v>
      </c>
      <c r="J21" s="8">
        <f t="shared" si="1"/>
        <v>4000</v>
      </c>
      <c r="L21" s="16" t="s">
        <v>40</v>
      </c>
      <c r="M21" s="16">
        <f>SUM(M11:M20)</f>
        <v>57485</v>
      </c>
      <c r="N21" s="16">
        <f>SUM(N11:N20)</f>
        <v>39000</v>
      </c>
    </row>
    <row r="22" spans="1:14" ht="45">
      <c r="A22" s="6">
        <v>12</v>
      </c>
      <c r="B22" s="9" t="s">
        <v>41</v>
      </c>
      <c r="C22" s="10" t="s">
        <v>42</v>
      </c>
      <c r="D22" s="6">
        <v>30</v>
      </c>
      <c r="E22" s="6">
        <v>1</v>
      </c>
      <c r="F22" s="6">
        <v>30</v>
      </c>
      <c r="G22" s="8">
        <f t="shared" si="0"/>
        <v>900</v>
      </c>
      <c r="I22" s="6">
        <v>20</v>
      </c>
      <c r="J22" s="8">
        <f t="shared" si="1"/>
        <v>600</v>
      </c>
    </row>
    <row r="23" spans="1:14">
      <c r="A23" s="6">
        <v>13</v>
      </c>
      <c r="B23" s="9" t="s">
        <v>32</v>
      </c>
      <c r="C23" s="10" t="s">
        <v>43</v>
      </c>
      <c r="D23" s="6">
        <v>2</v>
      </c>
      <c r="E23" s="6">
        <v>1</v>
      </c>
      <c r="F23" s="6">
        <v>4000</v>
      </c>
      <c r="G23" s="8">
        <f t="shared" si="0"/>
        <v>8000</v>
      </c>
      <c r="I23" s="6">
        <v>3000</v>
      </c>
      <c r="J23" s="8">
        <f t="shared" si="1"/>
        <v>6000</v>
      </c>
    </row>
    <row r="24" spans="1:14">
      <c r="A24" s="6">
        <v>14</v>
      </c>
      <c r="B24" s="6" t="s">
        <v>44</v>
      </c>
      <c r="C24" s="7" t="s">
        <v>45</v>
      </c>
      <c r="D24" s="6">
        <v>2</v>
      </c>
      <c r="E24" s="6">
        <v>1</v>
      </c>
      <c r="F24" s="6">
        <v>5000</v>
      </c>
      <c r="G24" s="8">
        <f t="shared" si="0"/>
        <v>10000</v>
      </c>
      <c r="I24" s="6">
        <v>3000</v>
      </c>
      <c r="J24" s="8">
        <v>3000</v>
      </c>
    </row>
    <row r="25" spans="1:14" ht="30">
      <c r="A25" s="6">
        <v>15</v>
      </c>
      <c r="B25" s="7" t="s">
        <v>46</v>
      </c>
      <c r="C25" s="6"/>
      <c r="D25" s="6">
        <v>1</v>
      </c>
      <c r="E25" s="6">
        <v>1</v>
      </c>
      <c r="F25" s="6">
        <v>8000</v>
      </c>
      <c r="G25" s="8">
        <f t="shared" si="0"/>
        <v>8000</v>
      </c>
      <c r="I25" s="6">
        <v>10000</v>
      </c>
      <c r="J25" s="8">
        <f t="shared" si="1"/>
        <v>10000</v>
      </c>
      <c r="M25" s="19">
        <f>78490-J27</f>
        <v>14000</v>
      </c>
    </row>
    <row r="26" spans="1:14">
      <c r="A26" s="21" t="s">
        <v>40</v>
      </c>
      <c r="B26" s="22"/>
      <c r="C26" s="22"/>
      <c r="D26" s="22"/>
      <c r="E26" s="22"/>
      <c r="F26" s="23"/>
      <c r="G26" s="8">
        <f>SUM(G11:G25)</f>
        <v>98150</v>
      </c>
      <c r="I26" s="6">
        <v>4200</v>
      </c>
      <c r="J26" s="11">
        <f>I26</f>
        <v>4200</v>
      </c>
    </row>
    <row r="27" spans="1:14">
      <c r="A27" s="21" t="s">
        <v>47</v>
      </c>
      <c r="B27" s="22"/>
      <c r="C27" s="22"/>
      <c r="D27" s="22"/>
      <c r="E27" s="22"/>
      <c r="F27" s="23"/>
      <c r="G27" s="8">
        <f>G26*10%</f>
        <v>9815</v>
      </c>
      <c r="I27" s="12" t="s">
        <v>48</v>
      </c>
      <c r="J27" s="13">
        <f>SUM(J11:J26)</f>
        <v>64490</v>
      </c>
    </row>
    <row r="28" spans="1:14">
      <c r="A28" s="21" t="s">
        <v>49</v>
      </c>
      <c r="B28" s="22"/>
      <c r="C28" s="22"/>
      <c r="D28" s="22"/>
      <c r="E28" s="22"/>
      <c r="F28" s="23"/>
      <c r="G28" s="8">
        <f>G26+G27</f>
        <v>107965</v>
      </c>
      <c r="I28" s="12" t="s">
        <v>50</v>
      </c>
      <c r="J28" s="13">
        <f>G26-J27</f>
        <v>33660</v>
      </c>
    </row>
    <row r="29" spans="1:14">
      <c r="A29" s="21" t="s">
        <v>51</v>
      </c>
      <c r="B29" s="22"/>
      <c r="C29" s="22"/>
      <c r="D29" s="22"/>
      <c r="E29" s="22"/>
      <c r="F29" s="23"/>
      <c r="G29" s="8">
        <f>G26*15%</f>
        <v>14722.5</v>
      </c>
      <c r="I29" s="12" t="s">
        <v>13</v>
      </c>
      <c r="J29" s="13">
        <f>M21</f>
        <v>57485</v>
      </c>
    </row>
    <row r="30" spans="1:14">
      <c r="A30" s="21" t="s">
        <v>52</v>
      </c>
      <c r="B30" s="22"/>
      <c r="C30" s="22"/>
      <c r="D30" s="22"/>
      <c r="E30" s="22"/>
      <c r="F30" s="23"/>
      <c r="G30" s="8">
        <f>G28+G29</f>
        <v>122687.5</v>
      </c>
      <c r="I30" s="12" t="s">
        <v>14</v>
      </c>
      <c r="J30" s="13">
        <f>J27-J29</f>
        <v>7005</v>
      </c>
    </row>
    <row r="31" spans="1:14">
      <c r="B31" s="2"/>
      <c r="C31" s="2"/>
    </row>
    <row r="32" spans="1:14">
      <c r="A32" s="3" t="s">
        <v>53</v>
      </c>
      <c r="B32" s="2"/>
      <c r="C32" s="2"/>
    </row>
    <row r="33" spans="1:6">
      <c r="B33" s="2"/>
      <c r="C33" s="2"/>
    </row>
    <row r="34" spans="1:6">
      <c r="A34" s="3" t="s">
        <v>54</v>
      </c>
      <c r="B34" s="2"/>
      <c r="C34" s="2"/>
    </row>
    <row r="35" spans="1:6">
      <c r="A35" t="s">
        <v>55</v>
      </c>
      <c r="B35" s="2"/>
      <c r="C35" s="2"/>
    </row>
    <row r="36" spans="1:6">
      <c r="A36" t="s">
        <v>56</v>
      </c>
      <c r="B36" s="2"/>
      <c r="C36" s="2"/>
    </row>
    <row r="37" spans="1:6">
      <c r="A37" t="s">
        <v>57</v>
      </c>
      <c r="B37" s="2"/>
      <c r="C37" s="2"/>
    </row>
    <row r="38" spans="1:6">
      <c r="B38" s="2"/>
      <c r="C38" s="2"/>
    </row>
    <row r="39" spans="1:6">
      <c r="A39" t="s">
        <v>58</v>
      </c>
      <c r="B39" s="2"/>
      <c r="C39" s="2"/>
    </row>
    <row r="40" spans="1:6">
      <c r="A40" s="3" t="s">
        <v>59</v>
      </c>
      <c r="B40" s="2"/>
      <c r="C40" s="2"/>
      <c r="F40" s="3"/>
    </row>
    <row r="41" spans="1:6">
      <c r="A41" t="s">
        <v>60</v>
      </c>
      <c r="B41" s="2"/>
      <c r="C41" s="2"/>
    </row>
    <row r="42" spans="1:6">
      <c r="A42" t="s">
        <v>61</v>
      </c>
      <c r="B42" s="2"/>
      <c r="C42" s="2"/>
    </row>
  </sheetData>
  <mergeCells count="10">
    <mergeCell ref="A29:F29"/>
    <mergeCell ref="A30:F30"/>
    <mergeCell ref="B11:B15"/>
    <mergeCell ref="I11:I12"/>
    <mergeCell ref="J11:J12"/>
    <mergeCell ref="A26:F26"/>
    <mergeCell ref="A27:F27"/>
    <mergeCell ref="A28:F28"/>
    <mergeCell ref="I16:I18"/>
    <mergeCell ref="J16:J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C031-079B-4774-B4BF-E263E3352CF6}">
  <dimension ref="A1:M47"/>
  <sheetViews>
    <sheetView tabSelected="1" topLeftCell="A31" workbookViewId="0">
      <selection activeCell="K32" sqref="K32"/>
    </sheetView>
  </sheetViews>
  <sheetFormatPr defaultRowHeight="15"/>
  <cols>
    <col min="1" max="1" width="9.7109375" bestFit="1" customWidth="1"/>
    <col min="2" max="2" width="20.85546875" customWidth="1"/>
    <col min="3" max="3" width="21.140625" customWidth="1"/>
    <col min="10" max="10" width="13.42578125" bestFit="1" customWidth="1"/>
  </cols>
  <sheetData>
    <row r="1" spans="1:11">
      <c r="E1" t="s">
        <v>62</v>
      </c>
    </row>
    <row r="2" spans="1:11">
      <c r="E2" t="s">
        <v>63</v>
      </c>
    </row>
    <row r="3" spans="1:11">
      <c r="A3" s="1"/>
      <c r="B3" s="2"/>
      <c r="C3" s="2"/>
      <c r="F3" s="3"/>
    </row>
    <row r="4" spans="1:11">
      <c r="A4" s="1"/>
      <c r="B4" s="2"/>
      <c r="C4" s="2"/>
    </row>
    <row r="5" spans="1:11">
      <c r="A5" t="s">
        <v>0</v>
      </c>
      <c r="B5" s="2"/>
      <c r="C5" s="2"/>
    </row>
    <row r="6" spans="1:11">
      <c r="A6" s="3" t="s">
        <v>1</v>
      </c>
      <c r="B6" s="2"/>
      <c r="C6" s="2"/>
    </row>
    <row r="7" spans="1:11">
      <c r="A7" t="s">
        <v>2</v>
      </c>
      <c r="B7" s="2"/>
      <c r="C7" s="2"/>
    </row>
    <row r="8" spans="1:11">
      <c r="A8" t="s">
        <v>3</v>
      </c>
      <c r="B8" s="2"/>
      <c r="C8" s="2"/>
    </row>
    <row r="9" spans="1:11">
      <c r="B9" s="2"/>
      <c r="C9" s="2"/>
    </row>
    <row r="10" spans="1:11">
      <c r="A10" t="s">
        <v>64</v>
      </c>
      <c r="B10" s="2"/>
      <c r="C10" s="2"/>
    </row>
    <row r="11" spans="1:11">
      <c r="B11" s="2"/>
      <c r="C11" s="2"/>
    </row>
    <row r="12" spans="1:11" ht="30">
      <c r="A12" s="4" t="s">
        <v>5</v>
      </c>
      <c r="B12" s="4" t="s">
        <v>6</v>
      </c>
      <c r="C12" s="4" t="s">
        <v>7</v>
      </c>
      <c r="D12" s="4" t="s">
        <v>8</v>
      </c>
      <c r="E12" s="4" t="s">
        <v>9</v>
      </c>
      <c r="F12" s="4" t="s">
        <v>10</v>
      </c>
      <c r="G12" s="5" t="s">
        <v>11</v>
      </c>
      <c r="J12" s="4" t="s">
        <v>10</v>
      </c>
      <c r="K12" s="5" t="s">
        <v>11</v>
      </c>
    </row>
    <row r="13" spans="1:11" ht="45" customHeight="1">
      <c r="A13" s="6">
        <v>1</v>
      </c>
      <c r="B13" s="24" t="s">
        <v>15</v>
      </c>
      <c r="C13" s="7" t="s">
        <v>16</v>
      </c>
      <c r="D13" s="6">
        <v>2</v>
      </c>
      <c r="E13" s="6">
        <v>1</v>
      </c>
      <c r="F13" s="6">
        <v>5000</v>
      </c>
      <c r="G13" s="8">
        <f>F13*D13</f>
        <v>10000</v>
      </c>
      <c r="J13" s="27">
        <v>26000</v>
      </c>
      <c r="K13" s="29">
        <f>J13</f>
        <v>26000</v>
      </c>
    </row>
    <row r="14" spans="1:11">
      <c r="A14" s="6">
        <v>2</v>
      </c>
      <c r="B14" s="25"/>
      <c r="C14" s="7" t="s">
        <v>18</v>
      </c>
      <c r="D14" s="6">
        <v>1</v>
      </c>
      <c r="E14" s="6">
        <v>1</v>
      </c>
      <c r="F14" s="6">
        <v>15000</v>
      </c>
      <c r="G14" s="8">
        <f t="shared" ref="G14:G31" si="0">F14*D14</f>
        <v>15000</v>
      </c>
      <c r="J14" s="28"/>
      <c r="K14" s="30"/>
    </row>
    <row r="15" spans="1:11">
      <c r="A15" s="6">
        <v>3</v>
      </c>
      <c r="B15" s="25"/>
      <c r="C15" s="7" t="s">
        <v>20</v>
      </c>
      <c r="D15" s="6">
        <v>8</v>
      </c>
      <c r="E15" s="6">
        <v>1</v>
      </c>
      <c r="F15" s="6">
        <v>600</v>
      </c>
      <c r="G15" s="8">
        <f t="shared" si="0"/>
        <v>4800</v>
      </c>
      <c r="J15" s="6">
        <v>4000</v>
      </c>
      <c r="K15" s="8">
        <v>4000</v>
      </c>
    </row>
    <row r="16" spans="1:11" ht="60">
      <c r="A16" s="6">
        <v>4</v>
      </c>
      <c r="B16" s="25"/>
      <c r="C16" s="7" t="s">
        <v>22</v>
      </c>
      <c r="D16" s="6">
        <v>1</v>
      </c>
      <c r="E16" s="6">
        <v>1</v>
      </c>
      <c r="F16" s="6">
        <v>10000</v>
      </c>
      <c r="G16" s="8">
        <f t="shared" si="0"/>
        <v>10000</v>
      </c>
      <c r="J16" s="14"/>
      <c r="K16" s="8">
        <f t="shared" ref="K16:K24" si="1">J16*E16</f>
        <v>0</v>
      </c>
    </row>
    <row r="17" spans="1:13">
      <c r="A17" s="6">
        <v>5</v>
      </c>
      <c r="B17" s="26"/>
      <c r="C17" s="7" t="s">
        <v>24</v>
      </c>
      <c r="D17" s="6">
        <v>2</v>
      </c>
      <c r="E17" s="6">
        <v>1</v>
      </c>
      <c r="F17" s="6">
        <v>1500</v>
      </c>
      <c r="G17" s="8">
        <f t="shared" si="0"/>
        <v>3000</v>
      </c>
      <c r="J17" s="6">
        <v>0</v>
      </c>
      <c r="K17" s="8">
        <f t="shared" si="1"/>
        <v>0</v>
      </c>
    </row>
    <row r="18" spans="1:13">
      <c r="A18" s="6">
        <v>6</v>
      </c>
      <c r="B18" s="15" t="s">
        <v>26</v>
      </c>
      <c r="C18" s="9" t="s">
        <v>27</v>
      </c>
      <c r="D18" s="6">
        <v>1</v>
      </c>
      <c r="E18" s="6">
        <v>1</v>
      </c>
      <c r="F18" s="6">
        <v>2300</v>
      </c>
      <c r="G18" s="8">
        <f>F18*D18</f>
        <v>2300</v>
      </c>
      <c r="J18" s="27">
        <v>34000</v>
      </c>
      <c r="K18" s="29">
        <v>34000</v>
      </c>
    </row>
    <row r="19" spans="1:13">
      <c r="A19" s="6">
        <v>7</v>
      </c>
      <c r="B19" s="9" t="s">
        <v>29</v>
      </c>
      <c r="C19" s="9" t="s">
        <v>27</v>
      </c>
      <c r="D19" s="6">
        <v>1</v>
      </c>
      <c r="E19" s="6">
        <v>1</v>
      </c>
      <c r="F19" s="6">
        <v>2300</v>
      </c>
      <c r="G19" s="8">
        <f t="shared" si="0"/>
        <v>2300</v>
      </c>
      <c r="J19" s="31"/>
      <c r="K19" s="32"/>
    </row>
    <row r="20" spans="1:13">
      <c r="A20" s="6">
        <v>8</v>
      </c>
      <c r="B20" s="9" t="s">
        <v>31</v>
      </c>
      <c r="C20" s="9" t="s">
        <v>27</v>
      </c>
      <c r="D20" s="6">
        <v>3</v>
      </c>
      <c r="E20" s="6">
        <v>1</v>
      </c>
      <c r="F20" s="6">
        <v>2300</v>
      </c>
      <c r="G20" s="8">
        <f t="shared" si="0"/>
        <v>6900</v>
      </c>
      <c r="J20" s="31"/>
      <c r="K20" s="32"/>
    </row>
    <row r="21" spans="1:13" ht="30">
      <c r="A21" s="6">
        <v>9</v>
      </c>
      <c r="B21" s="9" t="s">
        <v>65</v>
      </c>
      <c r="C21" s="10" t="s">
        <v>66</v>
      </c>
      <c r="D21" s="6">
        <v>1</v>
      </c>
      <c r="E21" s="6">
        <v>1</v>
      </c>
      <c r="F21" s="6">
        <v>1000</v>
      </c>
      <c r="G21" s="8">
        <f t="shared" si="0"/>
        <v>1000</v>
      </c>
      <c r="J21" s="31"/>
      <c r="K21" s="32"/>
    </row>
    <row r="22" spans="1:13">
      <c r="A22" s="6">
        <v>10</v>
      </c>
      <c r="B22" s="9" t="s">
        <v>67</v>
      </c>
      <c r="C22" s="10" t="s">
        <v>68</v>
      </c>
      <c r="D22" s="6">
        <v>3</v>
      </c>
      <c r="E22" s="6">
        <v>1</v>
      </c>
      <c r="F22" s="6">
        <v>700</v>
      </c>
      <c r="G22" s="8">
        <f t="shared" si="0"/>
        <v>2100</v>
      </c>
      <c r="J22" s="31"/>
      <c r="K22" s="32"/>
    </row>
    <row r="23" spans="1:13" ht="30">
      <c r="A23" s="6">
        <v>11</v>
      </c>
      <c r="B23" s="9" t="s">
        <v>69</v>
      </c>
      <c r="C23" s="10" t="s">
        <v>70</v>
      </c>
      <c r="D23" s="6">
        <v>2</v>
      </c>
      <c r="E23" s="6">
        <v>1</v>
      </c>
      <c r="F23" s="6">
        <f>10*9*115</f>
        <v>10350</v>
      </c>
      <c r="G23" s="8">
        <f>F23*D23</f>
        <v>20700</v>
      </c>
      <c r="J23" s="28"/>
      <c r="K23" s="30"/>
    </row>
    <row r="24" spans="1:13">
      <c r="A24" s="6">
        <v>12</v>
      </c>
      <c r="B24" s="9" t="s">
        <v>71</v>
      </c>
      <c r="C24" s="10" t="s">
        <v>72</v>
      </c>
      <c r="D24" s="6">
        <v>1</v>
      </c>
      <c r="E24" s="6">
        <v>1</v>
      </c>
      <c r="F24" s="6">
        <v>799</v>
      </c>
      <c r="G24" s="8">
        <f>F24*D24</f>
        <v>799</v>
      </c>
      <c r="J24" s="6">
        <v>732</v>
      </c>
      <c r="K24" s="8">
        <f t="shared" si="1"/>
        <v>732</v>
      </c>
      <c r="M24">
        <v>732</v>
      </c>
    </row>
    <row r="25" spans="1:13" ht="75">
      <c r="A25" s="6">
        <v>13</v>
      </c>
      <c r="B25" s="9" t="s">
        <v>23</v>
      </c>
      <c r="C25" s="10" t="s">
        <v>33</v>
      </c>
      <c r="D25" s="6">
        <v>30</v>
      </c>
      <c r="E25" s="6">
        <v>1</v>
      </c>
      <c r="F25" s="6">
        <v>160</v>
      </c>
      <c r="G25" s="8">
        <f t="shared" si="0"/>
        <v>4800</v>
      </c>
      <c r="J25" s="6">
        <v>130</v>
      </c>
      <c r="K25" s="8">
        <f>130*30</f>
        <v>3900</v>
      </c>
      <c r="M25">
        <f>M24*1.5%</f>
        <v>10.98</v>
      </c>
    </row>
    <row r="26" spans="1:13" ht="45">
      <c r="A26" s="6">
        <v>14</v>
      </c>
      <c r="B26" s="9" t="s">
        <v>35</v>
      </c>
      <c r="C26" s="10" t="s">
        <v>36</v>
      </c>
      <c r="D26" s="6">
        <v>30</v>
      </c>
      <c r="E26" s="6">
        <v>1</v>
      </c>
      <c r="F26" s="6">
        <v>105</v>
      </c>
      <c r="G26" s="8">
        <f t="shared" si="0"/>
        <v>3150</v>
      </c>
      <c r="J26" s="6">
        <v>3000</v>
      </c>
      <c r="K26" s="8">
        <v>3000</v>
      </c>
      <c r="M26">
        <f>M24+M25</f>
        <v>742.98</v>
      </c>
    </row>
    <row r="27" spans="1:13" ht="45">
      <c r="A27" s="6">
        <v>15</v>
      </c>
      <c r="B27" s="9" t="s">
        <v>38</v>
      </c>
      <c r="C27" s="10" t="s">
        <v>39</v>
      </c>
      <c r="D27" s="6">
        <v>80</v>
      </c>
      <c r="E27" s="6">
        <v>1</v>
      </c>
      <c r="F27" s="6">
        <v>55</v>
      </c>
      <c r="G27" s="8">
        <f t="shared" si="0"/>
        <v>4400</v>
      </c>
      <c r="J27" s="6">
        <v>55</v>
      </c>
      <c r="K27" s="8">
        <f>J27*D27</f>
        <v>4400</v>
      </c>
      <c r="M27">
        <f>M26*7.5%</f>
        <v>55.723500000000001</v>
      </c>
    </row>
    <row r="28" spans="1:13" ht="45">
      <c r="A28" s="6">
        <v>16</v>
      </c>
      <c r="B28" s="9" t="s">
        <v>41</v>
      </c>
      <c r="C28" s="10" t="s">
        <v>42</v>
      </c>
      <c r="D28" s="6">
        <v>30</v>
      </c>
      <c r="E28" s="6">
        <v>1</v>
      </c>
      <c r="F28" s="6">
        <v>30</v>
      </c>
      <c r="G28" s="8">
        <f t="shared" si="0"/>
        <v>900</v>
      </c>
      <c r="J28" s="6">
        <v>20</v>
      </c>
      <c r="K28" s="11">
        <f>J28*D28</f>
        <v>600</v>
      </c>
      <c r="M28" s="20">
        <f>M26+M27</f>
        <v>798.70350000000008</v>
      </c>
    </row>
    <row r="29" spans="1:13">
      <c r="A29" s="6">
        <v>17</v>
      </c>
      <c r="B29" s="9" t="s">
        <v>32</v>
      </c>
      <c r="C29" s="10" t="s">
        <v>43</v>
      </c>
      <c r="D29" s="6">
        <v>2</v>
      </c>
      <c r="E29" s="6">
        <v>1</v>
      </c>
      <c r="F29" s="6">
        <v>4000</v>
      </c>
      <c r="G29" s="8">
        <f t="shared" si="0"/>
        <v>8000</v>
      </c>
      <c r="J29" s="6">
        <v>0</v>
      </c>
      <c r="K29" s="11"/>
    </row>
    <row r="30" spans="1:13">
      <c r="A30" s="6">
        <v>18</v>
      </c>
      <c r="B30" s="6" t="s">
        <v>44</v>
      </c>
      <c r="C30" s="7" t="s">
        <v>45</v>
      </c>
      <c r="D30" s="6">
        <v>2</v>
      </c>
      <c r="E30" s="6">
        <v>1</v>
      </c>
      <c r="F30" s="6">
        <v>5000</v>
      </c>
      <c r="G30" s="8">
        <f t="shared" si="0"/>
        <v>10000</v>
      </c>
      <c r="J30" s="6">
        <v>3200</v>
      </c>
      <c r="K30" s="11">
        <f>J30</f>
        <v>3200</v>
      </c>
    </row>
    <row r="31" spans="1:13" ht="30">
      <c r="A31" s="6">
        <v>19</v>
      </c>
      <c r="B31" s="7" t="s">
        <v>46</v>
      </c>
      <c r="C31" s="6"/>
      <c r="D31" s="6">
        <v>1</v>
      </c>
      <c r="E31" s="6">
        <v>1</v>
      </c>
      <c r="F31" s="6">
        <v>8000</v>
      </c>
      <c r="G31" s="8">
        <f t="shared" si="0"/>
        <v>8000</v>
      </c>
      <c r="J31" s="6">
        <v>12618</v>
      </c>
      <c r="K31" s="11">
        <f>J31</f>
        <v>12618</v>
      </c>
    </row>
    <row r="32" spans="1:13">
      <c r="A32" s="21" t="s">
        <v>40</v>
      </c>
      <c r="B32" s="22"/>
      <c r="C32" s="22"/>
      <c r="D32" s="22"/>
      <c r="E32" s="22"/>
      <c r="F32" s="23"/>
      <c r="G32" s="8">
        <f>SUM(G13:G31)</f>
        <v>118149</v>
      </c>
      <c r="J32" s="12" t="s">
        <v>48</v>
      </c>
      <c r="K32" s="13">
        <v>92450</v>
      </c>
    </row>
    <row r="33" spans="1:11">
      <c r="A33" s="21" t="s">
        <v>47</v>
      </c>
      <c r="B33" s="22"/>
      <c r="C33" s="22"/>
      <c r="D33" s="22"/>
      <c r="E33" s="22"/>
      <c r="F33" s="23"/>
      <c r="G33" s="8">
        <f>G32*10%</f>
        <v>11814.900000000001</v>
      </c>
      <c r="J33" s="12" t="s">
        <v>50</v>
      </c>
      <c r="K33" s="13">
        <f>G32-K32</f>
        <v>25699</v>
      </c>
    </row>
    <row r="34" spans="1:11">
      <c r="A34" s="21" t="s">
        <v>49</v>
      </c>
      <c r="B34" s="22"/>
      <c r="C34" s="22"/>
      <c r="D34" s="22"/>
      <c r="E34" s="22"/>
      <c r="F34" s="23"/>
      <c r="G34" s="8">
        <f>G32+G33</f>
        <v>129963.9</v>
      </c>
      <c r="J34" s="12" t="s">
        <v>13</v>
      </c>
      <c r="K34" s="13">
        <v>57485</v>
      </c>
    </row>
    <row r="35" spans="1:11">
      <c r="A35" s="21" t="s">
        <v>51</v>
      </c>
      <c r="B35" s="22"/>
      <c r="C35" s="22"/>
      <c r="D35" s="22"/>
      <c r="E35" s="22"/>
      <c r="F35" s="23"/>
      <c r="G35" s="8">
        <f>G32*15%</f>
        <v>17722.349999999999</v>
      </c>
      <c r="J35" s="12" t="s">
        <v>14</v>
      </c>
      <c r="K35" s="13">
        <f>K32-K34</f>
        <v>34965</v>
      </c>
    </row>
    <row r="36" spans="1:11">
      <c r="A36" s="21" t="s">
        <v>52</v>
      </c>
      <c r="B36" s="22"/>
      <c r="C36" s="22"/>
      <c r="D36" s="22"/>
      <c r="E36" s="22"/>
      <c r="F36" s="23"/>
      <c r="G36" s="8">
        <f>G34+G35</f>
        <v>147686.25</v>
      </c>
    </row>
    <row r="37" spans="1:11">
      <c r="B37" s="2"/>
      <c r="C37" s="2"/>
    </row>
    <row r="38" spans="1:11">
      <c r="A38" s="3" t="s">
        <v>73</v>
      </c>
      <c r="B38" s="2"/>
      <c r="C38" s="2"/>
    </row>
    <row r="39" spans="1:11">
      <c r="B39" s="2"/>
      <c r="C39" s="2"/>
    </row>
    <row r="40" spans="1:11">
      <c r="A40" s="3" t="s">
        <v>54</v>
      </c>
      <c r="B40" s="2"/>
      <c r="C40" s="2"/>
    </row>
    <row r="41" spans="1:11">
      <c r="A41" t="s">
        <v>55</v>
      </c>
      <c r="B41" s="2"/>
      <c r="C41" s="2"/>
    </row>
    <row r="42" spans="1:11">
      <c r="A42" t="s">
        <v>74</v>
      </c>
      <c r="B42" s="2"/>
      <c r="C42" s="2"/>
    </row>
    <row r="43" spans="1:11">
      <c r="B43" s="2"/>
      <c r="C43" s="2"/>
    </row>
    <row r="44" spans="1:11">
      <c r="A44" t="s">
        <v>58</v>
      </c>
      <c r="B44" s="2"/>
      <c r="C44" s="2"/>
    </row>
    <row r="45" spans="1:11">
      <c r="A45" s="3" t="s">
        <v>59</v>
      </c>
      <c r="B45" s="2"/>
      <c r="C45" s="2"/>
      <c r="F45" s="3"/>
    </row>
    <row r="46" spans="1:11">
      <c r="A46" t="s">
        <v>60</v>
      </c>
      <c r="B46" s="2"/>
      <c r="C46" s="2"/>
    </row>
    <row r="47" spans="1:11">
      <c r="A47" t="s">
        <v>61</v>
      </c>
      <c r="B47" s="2"/>
      <c r="C47" s="2"/>
    </row>
  </sheetData>
  <mergeCells count="10">
    <mergeCell ref="J18:J23"/>
    <mergeCell ref="K18:K23"/>
    <mergeCell ref="A35:F35"/>
    <mergeCell ref="A36:F36"/>
    <mergeCell ref="J13:J14"/>
    <mergeCell ref="K13:K14"/>
    <mergeCell ref="B13:B17"/>
    <mergeCell ref="A32:F32"/>
    <mergeCell ref="A33:F33"/>
    <mergeCell ref="A34:F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/>
  <cp:revision/>
  <dcterms:created xsi:type="dcterms:W3CDTF">2022-02-10T09:11:08Z</dcterms:created>
  <dcterms:modified xsi:type="dcterms:W3CDTF">2022-04-06T17:39:42Z</dcterms:modified>
  <cp:category/>
  <cp:contentStatus/>
</cp:coreProperties>
</file>