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ima Islam\Desktop\"/>
    </mc:Choice>
  </mc:AlternateContent>
  <xr:revisionPtr revIDLastSave="0" documentId="13_ncr:1_{7B17C241-35A4-4EA5-B094-A609417176B3}" xr6:coauthVersionLast="47" xr6:coauthVersionMax="47" xr10:uidLastSave="{00000000-0000-0000-0000-000000000000}"/>
  <bookViews>
    <workbookView xWindow="-108" yWindow="-108" windowWidth="23256" windowHeight="12456" activeTab="1" xr2:uid="{3B05CDC4-1F5B-4621-BA2D-7EB7794DF724}"/>
  </bookViews>
  <sheets>
    <sheet name="Q.1" sheetId="1" r:id="rId1"/>
    <sheet name="Q.2" sheetId="2" r:id="rId2"/>
    <sheet name="Q.3" sheetId="5" r:id="rId3"/>
    <sheet name="Q.4" sheetId="6" r:id="rId4"/>
    <sheet name="Q.5" sheetId="7" r:id="rId5"/>
    <sheet name="Q.6" sheetId="12" r:id="rId6"/>
    <sheet name="Q.7" sheetId="8" r:id="rId7"/>
    <sheet name="Q.8" sheetId="9" r:id="rId8"/>
    <sheet name="Q.9" sheetId="10" r:id="rId9"/>
  </sheets>
  <definedNames>
    <definedName name="_xlchart.v1.0" hidden="1">Q.2!$A$1:$T$1</definedName>
    <definedName name="_xlchart.v1.1" hidden="1">Q.2!$A$2:$T$2</definedName>
    <definedName name="_xlchart.v1.2" hidden="1">Q.2!$A$3:$T$3</definedName>
    <definedName name="_xlchart.v1.3" hidden="1">Q.2!$A$4:$T$4</definedName>
    <definedName name="_xlchart.v1.4" hidden="1">Q.2!$A$5:$T$5</definedName>
  </definedNames>
  <calcPr calcId="181029"/>
  <pivotCaches>
    <pivotCache cacheId="0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5" l="1"/>
  <c r="J26" i="10"/>
  <c r="C47" i="10"/>
  <c r="C24" i="10" l="1"/>
  <c r="P28" i="9"/>
  <c r="U22" i="9"/>
  <c r="U3" i="9"/>
  <c r="U4" i="9"/>
  <c r="U5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" i="9"/>
  <c r="P27" i="9"/>
  <c r="R22" i="9"/>
  <c r="S22" i="9"/>
  <c r="T22" i="9"/>
  <c r="T3" i="9"/>
  <c r="T4" i="9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" i="9"/>
  <c r="S3" i="9"/>
  <c r="S4" i="9"/>
  <c r="S5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" i="9"/>
  <c r="R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" i="9"/>
  <c r="P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H14" i="9"/>
  <c r="H13" i="9"/>
  <c r="D3" i="9"/>
  <c r="E4" i="9" s="1"/>
  <c r="D4" i="9"/>
  <c r="E5" i="9" s="1"/>
  <c r="D5" i="9"/>
  <c r="E6" i="9" s="1"/>
  <c r="D6" i="9"/>
  <c r="E7" i="9" s="1"/>
  <c r="D7" i="9"/>
  <c r="E8" i="9" s="1"/>
  <c r="D8" i="9"/>
  <c r="E9" i="9" s="1"/>
  <c r="D9" i="9"/>
  <c r="E10" i="9" s="1"/>
  <c r="D10" i="9"/>
  <c r="E11" i="9" s="1"/>
  <c r="D11" i="9"/>
  <c r="E12" i="9" s="1"/>
  <c r="D12" i="9"/>
  <c r="E13" i="9" s="1"/>
  <c r="D13" i="9"/>
  <c r="E14" i="9" s="1"/>
  <c r="D14" i="9"/>
  <c r="E15" i="9" s="1"/>
  <c r="D15" i="9"/>
  <c r="E16" i="9" s="1"/>
  <c r="D16" i="9"/>
  <c r="E17" i="9" s="1"/>
  <c r="D17" i="9"/>
  <c r="E18" i="9" s="1"/>
  <c r="D18" i="9"/>
  <c r="D19" i="9"/>
  <c r="E20" i="9" s="1"/>
  <c r="D20" i="9"/>
  <c r="E21" i="9" s="1"/>
  <c r="D21" i="9"/>
  <c r="D2" i="9"/>
  <c r="E3" i="9" s="1"/>
  <c r="B2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" i="9"/>
  <c r="O5" i="8"/>
  <c r="P5" i="8" s="1"/>
  <c r="O6" i="8"/>
  <c r="Q6" i="8" s="1"/>
  <c r="O7" i="8"/>
  <c r="Q7" i="8" s="1"/>
  <c r="O8" i="8"/>
  <c r="Q8" i="8" s="1"/>
  <c r="O9" i="8"/>
  <c r="P9" i="8" s="1"/>
  <c r="O10" i="8"/>
  <c r="Q10" i="8" s="1"/>
  <c r="O11" i="8"/>
  <c r="Q11" i="8" s="1"/>
  <c r="O12" i="8"/>
  <c r="Q12" i="8" s="1"/>
  <c r="O13" i="8"/>
  <c r="P13" i="8" s="1"/>
  <c r="O14" i="8"/>
  <c r="Q14" i="8" s="1"/>
  <c r="O15" i="8"/>
  <c r="P15" i="8" s="1"/>
  <c r="O16" i="8"/>
  <c r="P16" i="8" s="1"/>
  <c r="O17" i="8"/>
  <c r="P17" i="8" s="1"/>
  <c r="O18" i="8"/>
  <c r="Q18" i="8" s="1"/>
  <c r="O19" i="8"/>
  <c r="Q19" i="8" s="1"/>
  <c r="O20" i="8"/>
  <c r="Q20" i="8" s="1"/>
  <c r="O21" i="8"/>
  <c r="P21" i="8" s="1"/>
  <c r="O22" i="8"/>
  <c r="Q22" i="8" s="1"/>
  <c r="O23" i="8"/>
  <c r="P23" i="8" s="1"/>
  <c r="O24" i="8"/>
  <c r="P24" i="8" s="1"/>
  <c r="O25" i="8"/>
  <c r="P25" i="8" s="1"/>
  <c r="O26" i="8"/>
  <c r="Q26" i="8" s="1"/>
  <c r="O27" i="8"/>
  <c r="Q27" i="8" s="1"/>
  <c r="O28" i="8"/>
  <c r="Q28" i="8" s="1"/>
  <c r="O29" i="8"/>
  <c r="P29" i="8" s="1"/>
  <c r="O30" i="8"/>
  <c r="Q30" i="8" s="1"/>
  <c r="O31" i="8"/>
  <c r="Q31" i="8" s="1"/>
  <c r="O32" i="8"/>
  <c r="Q32" i="8" s="1"/>
  <c r="O33" i="8"/>
  <c r="P33" i="8" s="1"/>
  <c r="O34" i="8"/>
  <c r="Q34" i="8" s="1"/>
  <c r="O35" i="8"/>
  <c r="Q35" i="8" s="1"/>
  <c r="O36" i="8"/>
  <c r="Q36" i="8" s="1"/>
  <c r="O37" i="8"/>
  <c r="P37" i="8" s="1"/>
  <c r="O38" i="8"/>
  <c r="Q38" i="8" s="1"/>
  <c r="O39" i="8"/>
  <c r="P39" i="8" s="1"/>
  <c r="O40" i="8"/>
  <c r="Q40" i="8" s="1"/>
  <c r="O41" i="8"/>
  <c r="P41" i="8" s="1"/>
  <c r="U3" i="8" s="1"/>
  <c r="O42" i="8"/>
  <c r="Q42" i="8" s="1"/>
  <c r="O43" i="8"/>
  <c r="Q43" i="8" s="1"/>
  <c r="O44" i="8"/>
  <c r="Q44" i="8" s="1"/>
  <c r="O45" i="8"/>
  <c r="P45" i="8" s="1"/>
  <c r="O46" i="8"/>
  <c r="Q46" i="8" s="1"/>
  <c r="O47" i="8"/>
  <c r="P47" i="8" s="1"/>
  <c r="O48" i="8"/>
  <c r="P48" i="8" s="1"/>
  <c r="O49" i="8"/>
  <c r="P49" i="8" s="1"/>
  <c r="O50" i="8"/>
  <c r="Q50" i="8" s="1"/>
  <c r="O51" i="8"/>
  <c r="Q51" i="8" s="1"/>
  <c r="O52" i="8"/>
  <c r="Q52" i="8" s="1"/>
  <c r="O53" i="8"/>
  <c r="P53" i="8" s="1"/>
  <c r="O54" i="8"/>
  <c r="Q54" i="8" s="1"/>
  <c r="O55" i="8"/>
  <c r="Q55" i="8" s="1"/>
  <c r="O56" i="8"/>
  <c r="Q56" i="8" s="1"/>
  <c r="O57" i="8"/>
  <c r="P57" i="8" s="1"/>
  <c r="O58" i="8"/>
  <c r="Q58" i="8" s="1"/>
  <c r="O59" i="8"/>
  <c r="Q59" i="8" s="1"/>
  <c r="O60" i="8"/>
  <c r="Q60" i="8" s="1"/>
  <c r="O61" i="8"/>
  <c r="P61" i="8" s="1"/>
  <c r="O62" i="8"/>
  <c r="Q62" i="8" s="1"/>
  <c r="O63" i="8"/>
  <c r="P63" i="8" s="1"/>
  <c r="O64" i="8"/>
  <c r="Q64" i="8" s="1"/>
  <c r="O65" i="8"/>
  <c r="P65" i="8" s="1"/>
  <c r="O66" i="8"/>
  <c r="Q66" i="8" s="1"/>
  <c r="O67" i="8"/>
  <c r="Q67" i="8" s="1"/>
  <c r="O68" i="8"/>
  <c r="Q68" i="8" s="1"/>
  <c r="O69" i="8"/>
  <c r="P69" i="8" s="1"/>
  <c r="O70" i="8"/>
  <c r="Q70" i="8" s="1"/>
  <c r="O71" i="8"/>
  <c r="Q71" i="8" s="1"/>
  <c r="O72" i="8"/>
  <c r="Q72" i="8" s="1"/>
  <c r="O73" i="8"/>
  <c r="P73" i="8" s="1"/>
  <c r="O74" i="8"/>
  <c r="Q74" i="8" s="1"/>
  <c r="O75" i="8"/>
  <c r="Q75" i="8" s="1"/>
  <c r="O76" i="8"/>
  <c r="Q76" i="8" s="1"/>
  <c r="O77" i="8"/>
  <c r="P77" i="8" s="1"/>
  <c r="O78" i="8"/>
  <c r="Q78" i="8" s="1"/>
  <c r="O79" i="8"/>
  <c r="P79" i="8" s="1"/>
  <c r="O80" i="8"/>
  <c r="P80" i="8" s="1"/>
  <c r="O81" i="8"/>
  <c r="P81" i="8" s="1"/>
  <c r="O82" i="8"/>
  <c r="Q82" i="8" s="1"/>
  <c r="O83" i="8"/>
  <c r="Q83" i="8" s="1"/>
  <c r="O84" i="8"/>
  <c r="Q84" i="8" s="1"/>
  <c r="O4" i="8"/>
  <c r="P4" i="8" s="1"/>
  <c r="N84" i="8"/>
  <c r="N83" i="8"/>
  <c r="N82" i="8"/>
  <c r="N81" i="8"/>
  <c r="N80" i="8"/>
  <c r="N79" i="8"/>
  <c r="N78" i="8"/>
  <c r="N77" i="8"/>
  <c r="N76" i="8"/>
  <c r="N75" i="8"/>
  <c r="N74" i="8"/>
  <c r="N73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2" i="8"/>
  <c r="O58" i="7"/>
  <c r="O57" i="7"/>
  <c r="S54" i="7"/>
  <c r="R54" i="7"/>
  <c r="Q54" i="7"/>
  <c r="P54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3" i="7"/>
  <c r="O7" i="7"/>
  <c r="O8" i="7"/>
  <c r="O9" i="7"/>
  <c r="O15" i="7"/>
  <c r="O16" i="7"/>
  <c r="O17" i="7"/>
  <c r="O23" i="7"/>
  <c r="O24" i="7"/>
  <c r="O25" i="7"/>
  <c r="O31" i="7"/>
  <c r="O32" i="7"/>
  <c r="O33" i="7"/>
  <c r="O39" i="7"/>
  <c r="O40" i="7"/>
  <c r="O41" i="7"/>
  <c r="O47" i="7"/>
  <c r="O48" i="7"/>
  <c r="O49" i="7"/>
  <c r="N53" i="7"/>
  <c r="O53" i="7" s="1"/>
  <c r="N52" i="7"/>
  <c r="O52" i="7" s="1"/>
  <c r="N51" i="7"/>
  <c r="O51" i="7" s="1"/>
  <c r="N50" i="7"/>
  <c r="O50" i="7" s="1"/>
  <c r="N49" i="7"/>
  <c r="N48" i="7"/>
  <c r="N47" i="7"/>
  <c r="N46" i="7"/>
  <c r="O46" i="7" s="1"/>
  <c r="N45" i="7"/>
  <c r="O45" i="7" s="1"/>
  <c r="N44" i="7"/>
  <c r="O44" i="7" s="1"/>
  <c r="N43" i="7"/>
  <c r="O43" i="7" s="1"/>
  <c r="N42" i="7"/>
  <c r="O42" i="7" s="1"/>
  <c r="N41" i="7"/>
  <c r="N40" i="7"/>
  <c r="N39" i="7"/>
  <c r="N38" i="7"/>
  <c r="O38" i="7" s="1"/>
  <c r="N37" i="7"/>
  <c r="O37" i="7" s="1"/>
  <c r="N36" i="7"/>
  <c r="O36" i="7" s="1"/>
  <c r="N35" i="7"/>
  <c r="O35" i="7" s="1"/>
  <c r="N34" i="7"/>
  <c r="O34" i="7" s="1"/>
  <c r="N33" i="7"/>
  <c r="N32" i="7"/>
  <c r="N31" i="7"/>
  <c r="N30" i="7"/>
  <c r="O30" i="7" s="1"/>
  <c r="N29" i="7"/>
  <c r="O29" i="7" s="1"/>
  <c r="N28" i="7"/>
  <c r="O28" i="7" s="1"/>
  <c r="N27" i="7"/>
  <c r="O27" i="7" s="1"/>
  <c r="N26" i="7"/>
  <c r="O26" i="7" s="1"/>
  <c r="N25" i="7"/>
  <c r="N24" i="7"/>
  <c r="N23" i="7"/>
  <c r="N22" i="7"/>
  <c r="O22" i="7" s="1"/>
  <c r="N21" i="7"/>
  <c r="O21" i="7" s="1"/>
  <c r="N20" i="7"/>
  <c r="O20" i="7" s="1"/>
  <c r="N19" i="7"/>
  <c r="O19" i="7" s="1"/>
  <c r="N18" i="7"/>
  <c r="O18" i="7" s="1"/>
  <c r="N17" i="7"/>
  <c r="N16" i="7"/>
  <c r="N15" i="7"/>
  <c r="N14" i="7"/>
  <c r="O14" i="7" s="1"/>
  <c r="N13" i="7"/>
  <c r="O13" i="7" s="1"/>
  <c r="N12" i="7"/>
  <c r="O12" i="7" s="1"/>
  <c r="N11" i="7"/>
  <c r="O11" i="7" s="1"/>
  <c r="N10" i="7"/>
  <c r="O10" i="7" s="1"/>
  <c r="N9" i="7"/>
  <c r="N8" i="7"/>
  <c r="N7" i="7"/>
  <c r="N6" i="7"/>
  <c r="O6" i="7" s="1"/>
  <c r="N5" i="7"/>
  <c r="O5" i="7" s="1"/>
  <c r="N4" i="7"/>
  <c r="O4" i="7" s="1"/>
  <c r="N3" i="7"/>
  <c r="O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F23" i="7" s="1"/>
  <c r="B20" i="7"/>
  <c r="B21" i="7"/>
  <c r="B22" i="7"/>
  <c r="B23" i="7"/>
  <c r="B24" i="7"/>
  <c r="F24" i="7" s="1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F21" i="7" s="1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3" i="7"/>
  <c r="F22" i="7" s="1"/>
  <c r="D21" i="6"/>
  <c r="D20" i="6"/>
  <c r="B21" i="6"/>
  <c r="B20" i="6"/>
  <c r="B11" i="2"/>
  <c r="D15" i="6"/>
  <c r="C15" i="6"/>
  <c r="D14" i="6"/>
  <c r="D13" i="6"/>
  <c r="D12" i="6"/>
  <c r="D11" i="6"/>
  <c r="D10" i="6"/>
  <c r="D9" i="6"/>
  <c r="D8" i="6"/>
  <c r="D7" i="6"/>
  <c r="C14" i="6"/>
  <c r="C13" i="6"/>
  <c r="C12" i="6"/>
  <c r="C11" i="6"/>
  <c r="C10" i="6"/>
  <c r="C9" i="6"/>
  <c r="C8" i="6"/>
  <c r="C7" i="6"/>
  <c r="B19" i="6"/>
  <c r="B18" i="6"/>
  <c r="B15" i="6"/>
  <c r="A15" i="6"/>
  <c r="J29" i="5"/>
  <c r="L26" i="5"/>
  <c r="L25" i="5"/>
  <c r="L24" i="5"/>
  <c r="L23" i="5"/>
  <c r="L22" i="5"/>
  <c r="L21" i="5"/>
  <c r="L20" i="5"/>
  <c r="J26" i="5"/>
  <c r="F27" i="5"/>
  <c r="K16" i="5"/>
  <c r="K15" i="5"/>
  <c r="K14" i="5"/>
  <c r="K13" i="5"/>
  <c r="K12" i="5"/>
  <c r="K11" i="5"/>
  <c r="K10" i="5"/>
  <c r="J16" i="5"/>
  <c r="H15" i="9" l="1"/>
  <c r="E19" i="9"/>
  <c r="H16" i="9"/>
  <c r="E2" i="9"/>
  <c r="P28" i="8"/>
  <c r="Q81" i="8"/>
  <c r="C22" i="9"/>
  <c r="B23" i="9" s="1"/>
  <c r="P32" i="8"/>
  <c r="P8" i="8"/>
  <c r="Q48" i="8"/>
  <c r="P72" i="8"/>
  <c r="Q25" i="8"/>
  <c r="P64" i="8"/>
  <c r="Q16" i="8"/>
  <c r="P40" i="8"/>
  <c r="Q45" i="8"/>
  <c r="P76" i="8"/>
  <c r="P12" i="8"/>
  <c r="Q37" i="8"/>
  <c r="P60" i="8"/>
  <c r="Q80" i="8"/>
  <c r="Q24" i="8"/>
  <c r="P44" i="8"/>
  <c r="Q69" i="8"/>
  <c r="Q17" i="8"/>
  <c r="Q61" i="8"/>
  <c r="Q5" i="8"/>
  <c r="Q65" i="8"/>
  <c r="P68" i="8"/>
  <c r="P36" i="8"/>
  <c r="Q4" i="8"/>
  <c r="Q41" i="8"/>
  <c r="Q21" i="8"/>
  <c r="P56" i="8"/>
  <c r="Q77" i="8"/>
  <c r="Q33" i="8"/>
  <c r="Q13" i="8"/>
  <c r="Q57" i="8"/>
  <c r="P84" i="8"/>
  <c r="P52" i="8"/>
  <c r="P20" i="8"/>
  <c r="Q73" i="8"/>
  <c r="Q53" i="8"/>
  <c r="Q9" i="8"/>
  <c r="Q49" i="8"/>
  <c r="Q29" i="8"/>
  <c r="P71" i="8"/>
  <c r="P55" i="8"/>
  <c r="P31" i="8"/>
  <c r="P7" i="8"/>
  <c r="P78" i="8"/>
  <c r="P70" i="8"/>
  <c r="P62" i="8"/>
  <c r="P54" i="8"/>
  <c r="P46" i="8"/>
  <c r="P38" i="8"/>
  <c r="P30" i="8"/>
  <c r="P22" i="8"/>
  <c r="P14" i="8"/>
  <c r="P6" i="8"/>
  <c r="Q79" i="8"/>
  <c r="Q63" i="8"/>
  <c r="Q47" i="8"/>
  <c r="Q39" i="8"/>
  <c r="Q23" i="8"/>
  <c r="Q15" i="8"/>
  <c r="P83" i="8"/>
  <c r="P75" i="8"/>
  <c r="P67" i="8"/>
  <c r="P59" i="8"/>
  <c r="P51" i="8"/>
  <c r="P43" i="8"/>
  <c r="P35" i="8"/>
  <c r="P27" i="8"/>
  <c r="P19" i="8"/>
  <c r="P11" i="8"/>
  <c r="P82" i="8"/>
  <c r="P74" i="8"/>
  <c r="P66" i="8"/>
  <c r="P58" i="8"/>
  <c r="P50" i="8"/>
  <c r="P42" i="8"/>
  <c r="P34" i="8"/>
  <c r="P26" i="8"/>
  <c r="P18" i="8"/>
  <c r="P10" i="8"/>
  <c r="O54" i="7"/>
  <c r="E18" i="5"/>
  <c r="E17" i="5"/>
  <c r="E14" i="5"/>
  <c r="E13" i="5"/>
  <c r="E12" i="5"/>
  <c r="E9" i="5"/>
  <c r="E8" i="5"/>
  <c r="E7" i="5"/>
  <c r="B101" i="2"/>
  <c r="B100" i="2"/>
  <c r="D98" i="2"/>
  <c r="D93" i="2"/>
  <c r="D94" i="2"/>
  <c r="D95" i="2"/>
  <c r="D96" i="2"/>
  <c r="D97" i="2"/>
  <c r="D92" i="2"/>
  <c r="D91" i="2"/>
  <c r="C98" i="2"/>
  <c r="B97" i="2"/>
  <c r="B96" i="2"/>
  <c r="B95" i="2"/>
  <c r="B94" i="2"/>
  <c r="B93" i="2"/>
  <c r="B92" i="2"/>
  <c r="B91" i="2"/>
  <c r="M67" i="2"/>
  <c r="M66" i="2"/>
  <c r="M65" i="2"/>
  <c r="M64" i="2"/>
  <c r="M63" i="2"/>
  <c r="L69" i="2"/>
  <c r="L68" i="2"/>
  <c r="L67" i="2"/>
  <c r="L66" i="2"/>
  <c r="L65" i="2"/>
  <c r="L64" i="2"/>
  <c r="M55" i="2"/>
  <c r="C40" i="2"/>
  <c r="L54" i="2"/>
  <c r="L53" i="2"/>
  <c r="L52" i="2"/>
  <c r="L51" i="2"/>
  <c r="L50" i="2"/>
  <c r="L49" i="2"/>
  <c r="L48" i="2"/>
  <c r="U4" i="8" l="1"/>
  <c r="U5" i="8"/>
  <c r="B19" i="2"/>
  <c r="B18" i="2"/>
  <c r="B17" i="2"/>
  <c r="B16" i="2"/>
  <c r="B15" i="2"/>
  <c r="C12" i="2"/>
  <c r="B10" i="2"/>
  <c r="B9" i="2"/>
  <c r="B8" i="2"/>
</calcChain>
</file>

<file path=xl/sharedStrings.xml><?xml version="1.0" encoding="utf-8"?>
<sst xmlns="http://schemas.openxmlformats.org/spreadsheetml/2006/main" count="319" uniqueCount="167">
  <si>
    <t>SL</t>
  </si>
  <si>
    <t>Sex</t>
  </si>
  <si>
    <t xml:space="preserve">Religion </t>
  </si>
  <si>
    <t>Level of education</t>
  </si>
  <si>
    <t>Male</t>
  </si>
  <si>
    <t>Female</t>
  </si>
  <si>
    <t>Muslim</t>
  </si>
  <si>
    <t>Hindu</t>
  </si>
  <si>
    <t>Christian</t>
  </si>
  <si>
    <t>Others</t>
  </si>
  <si>
    <t>Primary</t>
  </si>
  <si>
    <t>Graduate</t>
  </si>
  <si>
    <t>Illiterate</t>
  </si>
  <si>
    <t>Higher Secondary</t>
  </si>
  <si>
    <t>Secondary</t>
  </si>
  <si>
    <t>(i)</t>
  </si>
  <si>
    <t>Grand Total</t>
  </si>
  <si>
    <t>Relegion</t>
  </si>
  <si>
    <t xml:space="preserve">Count of Religion </t>
  </si>
  <si>
    <t>Frequency distribution for level of education</t>
  </si>
  <si>
    <t>Count of Level of education</t>
  </si>
  <si>
    <r>
      <rPr>
        <b/>
        <sz val="12"/>
        <color theme="1"/>
        <rFont val="Calibri"/>
        <family val="2"/>
        <scheme val="minor"/>
      </rPr>
      <t>(i)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4"/>
        <color rgb="FFC00000"/>
        <rFont val="Times New Roman"/>
        <family val="1"/>
      </rPr>
      <t>Frequency distribution for Relegion</t>
    </r>
  </si>
  <si>
    <r>
      <t xml:space="preserve">(ii) </t>
    </r>
    <r>
      <rPr>
        <b/>
        <sz val="14"/>
        <color rgb="FFC00000"/>
        <rFont val="Times New Roman"/>
        <family val="1"/>
      </rPr>
      <t xml:space="preserve">Pie diagram for Religion </t>
    </r>
  </si>
  <si>
    <r>
      <t xml:space="preserve">(iii) </t>
    </r>
    <r>
      <rPr>
        <b/>
        <sz val="14"/>
        <color rgb="FFC00000"/>
        <rFont val="Times New Roman"/>
        <family val="1"/>
      </rPr>
      <t>Bar diagram for level of education</t>
    </r>
  </si>
  <si>
    <t xml:space="preserve">Standard deviation: </t>
  </si>
  <si>
    <t xml:space="preserve">Mean: </t>
  </si>
  <si>
    <t>Median:</t>
  </si>
  <si>
    <t xml:space="preserve">Mode: </t>
  </si>
  <si>
    <t xml:space="preserve">Variance: </t>
  </si>
  <si>
    <t xml:space="preserve">(ii) Five number summeries: </t>
  </si>
  <si>
    <t>Minimum:</t>
  </si>
  <si>
    <t xml:space="preserve">1st Quartile: </t>
  </si>
  <si>
    <t xml:space="preserve">2nd Quartile: </t>
  </si>
  <si>
    <t xml:space="preserve">3rd Quartile: </t>
  </si>
  <si>
    <t xml:space="preserve">Maximum: </t>
  </si>
  <si>
    <t xml:space="preserve">percentile and decile </t>
  </si>
  <si>
    <t xml:space="preserve">#Box and whisker plot: This diagram can show us to see outliner if it is exist or not to be exist in data set. </t>
  </si>
  <si>
    <t xml:space="preserve">(iii) Class interval 12. We construct the frequency distribution table: </t>
  </si>
  <si>
    <t>Class Limits</t>
  </si>
  <si>
    <t xml:space="preserve">24 - 36 </t>
  </si>
  <si>
    <t xml:space="preserve">36 - 48 </t>
  </si>
  <si>
    <t xml:space="preserve">48 - 60 </t>
  </si>
  <si>
    <t xml:space="preserve">60 - 72 </t>
  </si>
  <si>
    <t xml:space="preserve">72 - 84 </t>
  </si>
  <si>
    <t xml:space="preserve">84 - 96 </t>
  </si>
  <si>
    <t>Bin</t>
  </si>
  <si>
    <t>More</t>
  </si>
  <si>
    <t>Frequency</t>
  </si>
  <si>
    <t xml:space="preserve">12 - 24 </t>
  </si>
  <si>
    <t xml:space="preserve">Bin </t>
  </si>
  <si>
    <t xml:space="preserve">(iv) Histogram and Ogive: </t>
  </si>
  <si>
    <t xml:space="preserve">Frequency </t>
  </si>
  <si>
    <t xml:space="preserve">Total </t>
  </si>
  <si>
    <t xml:space="preserve">Mid Values </t>
  </si>
  <si>
    <t xml:space="preserve">Class Boundaries </t>
  </si>
  <si>
    <t>Less than type</t>
  </si>
  <si>
    <t>More than type</t>
  </si>
  <si>
    <t xml:space="preserve">(V) Mean, Median and Mode from frequency distribution table: </t>
  </si>
  <si>
    <t xml:space="preserve">Mid Values(x) </t>
  </si>
  <si>
    <t>Frequency(f)</t>
  </si>
  <si>
    <t xml:space="preserve">fx </t>
  </si>
  <si>
    <t xml:space="preserve">cf </t>
  </si>
  <si>
    <t xml:space="preserve">Median: </t>
  </si>
  <si>
    <t>X</t>
  </si>
  <si>
    <t>Corrected X</t>
  </si>
  <si>
    <t xml:space="preserve">(i) Mean: </t>
  </si>
  <si>
    <t>Mode:</t>
  </si>
  <si>
    <t xml:space="preserve">(ii) Mean: </t>
  </si>
  <si>
    <t xml:space="preserve">(iii) Minimum: </t>
  </si>
  <si>
    <t xml:space="preserve">Class Limit </t>
  </si>
  <si>
    <t>35 - 44</t>
  </si>
  <si>
    <t>44 - 53</t>
  </si>
  <si>
    <t xml:space="preserve">53 - 62 </t>
  </si>
  <si>
    <t xml:space="preserve">62 - 71 </t>
  </si>
  <si>
    <t xml:space="preserve">71 - 80 </t>
  </si>
  <si>
    <t xml:space="preserve">80 - 89 </t>
  </si>
  <si>
    <t>Total</t>
  </si>
  <si>
    <t xml:space="preserve">(iv) Relative frequency histogram </t>
  </si>
  <si>
    <t xml:space="preserve">RF </t>
  </si>
  <si>
    <t xml:space="preserve">(v) </t>
  </si>
  <si>
    <t xml:space="preserve">Mid values </t>
  </si>
  <si>
    <t>cf</t>
  </si>
  <si>
    <t>Student</t>
  </si>
  <si>
    <t>GPA in semesters</t>
  </si>
  <si>
    <t>A</t>
  </si>
  <si>
    <t>B</t>
  </si>
  <si>
    <t xml:space="preserve">XA </t>
  </si>
  <si>
    <t>XB</t>
  </si>
  <si>
    <t>Mean, MA</t>
  </si>
  <si>
    <t>Mean, MB</t>
  </si>
  <si>
    <t>(XA - MA)^2</t>
  </si>
  <si>
    <t>(XB - MB)^2</t>
  </si>
  <si>
    <t>STD, SA</t>
  </si>
  <si>
    <t xml:space="preserve">CV(A) </t>
  </si>
  <si>
    <t xml:space="preserve">STD, SB </t>
  </si>
  <si>
    <t xml:space="preserve">CV(B) </t>
  </si>
  <si>
    <t>Here, CV(A) &lt; CV(B) therefore student A is better than student B.</t>
  </si>
  <si>
    <t xml:space="preserve">P(X) </t>
  </si>
  <si>
    <t xml:space="preserve">(ii) </t>
  </si>
  <si>
    <t xml:space="preserve">P(X = 35) </t>
  </si>
  <si>
    <t>P(X &lt;= 20)</t>
  </si>
  <si>
    <t xml:space="preserve">P(X &gt; 15) </t>
  </si>
  <si>
    <t>P(20 &lt; X &lt; 45)</t>
  </si>
  <si>
    <t>X.P(X)</t>
  </si>
  <si>
    <t>M1</t>
  </si>
  <si>
    <t>M2</t>
  </si>
  <si>
    <t>M3</t>
  </si>
  <si>
    <t>M4</t>
  </si>
  <si>
    <t>Skewness, gamma1</t>
  </si>
  <si>
    <t xml:space="preserve">Kurtossis, beta2 </t>
  </si>
  <si>
    <t xml:space="preserve">platykartic </t>
  </si>
  <si>
    <t xml:space="preserve">(iii) </t>
  </si>
  <si>
    <t xml:space="preserve">(iv) </t>
  </si>
  <si>
    <t>Z</t>
  </si>
  <si>
    <t xml:space="preserve">P(Z) </t>
  </si>
  <si>
    <t>(ii)</t>
  </si>
  <si>
    <t xml:space="preserve">F(X) </t>
  </si>
  <si>
    <t>(iii)</t>
  </si>
  <si>
    <t xml:space="preserve">P(X = 850) </t>
  </si>
  <si>
    <t xml:space="preserve">P(X &gt; 1200) </t>
  </si>
  <si>
    <t>P(1000 &lt; X &lt; 2000)</t>
  </si>
  <si>
    <t>No. of Printing Mistakes</t>
  </si>
  <si>
    <t xml:space="preserve">No. of Pages </t>
  </si>
  <si>
    <t xml:space="preserve">Mean </t>
  </si>
  <si>
    <t xml:space="preserve">P(X = 15) </t>
  </si>
  <si>
    <t xml:space="preserve">P(4 &lt; X &lt; 17) </t>
  </si>
  <si>
    <t xml:space="preserve">P(X &lt; 10) </t>
  </si>
  <si>
    <t>P(X)R</t>
  </si>
  <si>
    <t>Skewness, Gamma1</t>
  </si>
  <si>
    <t>Kurtosis, Beta2</t>
  </si>
  <si>
    <t xml:space="preserve">M4 </t>
  </si>
  <si>
    <t xml:space="preserve">Y </t>
  </si>
  <si>
    <t xml:space="preserve">(i) </t>
  </si>
  <si>
    <t xml:space="preserve">Yes, I think there is a linear relationship between X and Y. Also I think a linear model is appropriate for this data because there is linear raltionship present in X and Y </t>
  </si>
  <si>
    <t xml:space="preserve">Co.cor, R 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</si>
  <si>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</si>
  <si>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</si>
  <si>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</si>
  <si>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</si>
  <si>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</si>
  <si>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</si>
  <si>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</si>
  <si>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</si>
  <si>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</si>
  <si>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</si>
  <si>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</si>
  <si>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</si>
  <si>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</si>
  <si>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</si>
  <si>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</si>
  <si>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</si>
  <si>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</si>
  <si>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</si>
  <si>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</si>
  <si>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</si>
  <si>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</si>
  <si>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</si>
  <si>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</si>
  <si>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</si>
  <si>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</t>
  </si>
  <si>
    <t>x</t>
  </si>
  <si>
    <t xml:space="preserve">Y175 </t>
  </si>
  <si>
    <t>L</t>
  </si>
  <si>
    <t xml:space="preserve">N/2 </t>
  </si>
  <si>
    <t>f</t>
  </si>
  <si>
    <t>i</t>
  </si>
  <si>
    <t xml:space="preserve">The best fit line for Y on 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</si>
</sst>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2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B050"/>
      <name val="Times New Roman"/>
      <family val="1"/>
    </font>
    <font>
      <b/>
      <sz val="14"/>
      <color rgb="FFC00000"/>
      <name val="Times New Roman"/>
      <family val="1"/>
    </font>
    <font>
      <b/>
      <sz val="11"/>
      <color rgb="FFC00000"/>
      <name val="Times New Roman"/>
      <family val="1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Times New Roman"/>
      <family val="1"/>
    </font>
    <font>
      <sz val="14"/>
      <color theme="1"/>
      <name val="Times New Roman"/>
      <family val="1"/>
    </font>
    <font>
      <b/>
      <sz val="14"/>
      <color theme="9" tint="-0.499984740745262"/>
      <name val="Times New Roman"/>
      <family val="1"/>
    </font>
    <font>
      <b/>
      <sz val="12"/>
      <color theme="9" tint="-0.499984740745262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4" xfId="1" applyFont="1" applyFill="1" applyBorder="1" applyAlignment="1">
      <alignment wrapText="1"/>
    </xf>
    <xf numFmtId="0" fontId="10" fillId="0" borderId="0" xfId="0" applyFont="1"/>
    <xf numFmtId="0" fontId="7" fillId="0" borderId="0" xfId="0" applyFont="1"/>
    <xf numFmtId="0" fontId="0" fillId="0" borderId="5" xfId="0" applyBorder="1"/>
    <xf numFmtId="0" fontId="2" fillId="0" borderId="5" xfId="0" applyFont="1" applyBorder="1"/>
    <xf numFmtId="0" fontId="9" fillId="0" borderId="5" xfId="0" pivotButton="1" applyFont="1" applyBorder="1"/>
    <xf numFmtId="0" fontId="9" fillId="0" borderId="5" xfId="0" applyFont="1" applyBorder="1"/>
    <xf numFmtId="0" fontId="9" fillId="0" borderId="5" xfId="0" applyFont="1" applyBorder="1" applyAlignment="1">
      <alignment horizontal="left"/>
    </xf>
    <xf numFmtId="0" fontId="9" fillId="0" borderId="0" xfId="0" applyFont="1"/>
    <xf numFmtId="0" fontId="12" fillId="0" borderId="0" xfId="0" applyFont="1"/>
    <xf numFmtId="0" fontId="6" fillId="0" borderId="0" xfId="0" applyFont="1" applyAlignment="1">
      <alignment vertical="center"/>
    </xf>
    <xf numFmtId="0" fontId="10" fillId="0" borderId="5" xfId="0" applyFont="1" applyBorder="1" applyAlignment="1">
      <alignment vertical="center" wrapText="1"/>
    </xf>
    <xf numFmtId="0" fontId="8" fillId="0" borderId="0" xfId="0" applyFont="1"/>
    <xf numFmtId="0" fontId="13" fillId="0" borderId="0" xfId="0" applyFont="1"/>
    <xf numFmtId="0" fontId="9" fillId="0" borderId="0" xfId="0" applyFont="1" applyAlignment="1">
      <alignment horizontal="right" vertical="top"/>
    </xf>
    <xf numFmtId="0" fontId="11" fillId="0" borderId="0" xfId="0" applyFont="1"/>
    <xf numFmtId="0" fontId="15" fillId="0" borderId="7" xfId="0" applyFont="1" applyBorder="1" applyAlignment="1">
      <alignment horizontal="center"/>
    </xf>
    <xf numFmtId="164" fontId="9" fillId="0" borderId="5" xfId="0" applyNumberFormat="1" applyFont="1" applyBorder="1"/>
    <xf numFmtId="49" fontId="0" fillId="0" borderId="5" xfId="0" applyNumberFormat="1" applyBorder="1"/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/>
    <xf numFmtId="0" fontId="5" fillId="0" borderId="5" xfId="0" applyFont="1" applyBorder="1"/>
    <xf numFmtId="0" fontId="14" fillId="4" borderId="5" xfId="0" applyFont="1" applyFill="1" applyBorder="1"/>
    <xf numFmtId="0" fontId="16" fillId="4" borderId="5" xfId="0" applyFont="1" applyFill="1" applyBorder="1"/>
    <xf numFmtId="0" fontId="6" fillId="0" borderId="8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7" fillId="0" borderId="0" xfId="0" applyFont="1"/>
    <xf numFmtId="0" fontId="6" fillId="0" borderId="0" xfId="0" applyFont="1"/>
    <xf numFmtId="0" fontId="10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/>
    <xf numFmtId="0" fontId="19" fillId="0" borderId="5" xfId="0" applyFont="1" applyBorder="1"/>
    <xf numFmtId="0" fontId="7" fillId="0" borderId="5" xfId="0" applyFont="1" applyBorder="1" applyAlignment="1">
      <alignment horizontal="center" wrapText="1"/>
    </xf>
    <xf numFmtId="0" fontId="20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16" xfId="0" applyFont="1" applyBorder="1"/>
    <xf numFmtId="0" fontId="10" fillId="0" borderId="6" xfId="0" applyFont="1" applyBorder="1"/>
    <xf numFmtId="0" fontId="10" fillId="0" borderId="17" xfId="0" applyFont="1" applyBorder="1"/>
    <xf numFmtId="0" fontId="7" fillId="5" borderId="5" xfId="0" applyFont="1" applyFill="1" applyBorder="1"/>
    <xf numFmtId="0" fontId="10" fillId="4" borderId="5" xfId="0" applyFont="1" applyFill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6" fillId="0" borderId="19" xfId="0" applyFont="1" applyBorder="1"/>
    <xf numFmtId="0" fontId="5" fillId="0" borderId="20" xfId="0" applyFont="1" applyBorder="1"/>
    <xf numFmtId="0" fontId="5" fillId="0" borderId="18" xfId="0" applyFont="1" applyBorder="1"/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0" xfId="0" applyFont="1"/>
    <xf numFmtId="0" fontId="6" fillId="0" borderId="5" xfId="0" applyFont="1" applyBorder="1"/>
    <xf numFmtId="0" fontId="10" fillId="0" borderId="24" xfId="0" applyFont="1" applyBorder="1"/>
    <xf numFmtId="0" fontId="6" fillId="0" borderId="24" xfId="0" applyFont="1" applyBorder="1"/>
    <xf numFmtId="0" fontId="10" fillId="6" borderId="5" xfId="0" applyFont="1" applyFill="1" applyBorder="1"/>
    <xf numFmtId="0" fontId="10" fillId="6" borderId="24" xfId="0" applyFont="1" applyFill="1" applyBorder="1"/>
    <xf numFmtId="0" fontId="7" fillId="6" borderId="5" xfId="0" applyFont="1" applyFill="1" applyBorder="1"/>
    <xf numFmtId="0" fontId="5" fillId="0" borderId="19" xfId="0" applyFont="1" applyBorder="1"/>
    <xf numFmtId="0" fontId="7" fillId="6" borderId="0" xfId="0" applyFont="1" applyFill="1"/>
    <xf numFmtId="0" fontId="9" fillId="6" borderId="5" xfId="0" applyFont="1" applyFill="1" applyBorder="1" applyAlignment="1">
      <alignment horizontal="center"/>
    </xf>
    <xf numFmtId="0" fontId="10" fillId="0" borderId="19" xfId="0" applyFont="1" applyBorder="1"/>
    <xf numFmtId="0" fontId="10" fillId="0" borderId="20" xfId="0" applyFont="1" applyBorder="1"/>
    <xf numFmtId="0" fontId="10" fillId="0" borderId="18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0" fontId="10" fillId="5" borderId="5" xfId="0" applyFont="1" applyFill="1" applyBorder="1"/>
    <xf numFmtId="0" fontId="9" fillId="0" borderId="19" xfId="0" applyFont="1" applyBorder="1"/>
    <xf numFmtId="0" fontId="9" fillId="0" borderId="20" xfId="0" applyFont="1" applyBorder="1"/>
    <xf numFmtId="0" fontId="9" fillId="0" borderId="18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21" fillId="0" borderId="5" xfId="0" applyFont="1" applyBorder="1" applyAlignment="1">
      <alignment horizontal="center"/>
    </xf>
    <xf numFmtId="0" fontId="22" fillId="0" borderId="5" xfId="0" applyFont="1" applyBorder="1" applyAlignment="1">
      <alignment horizontal="center"/>
    </xf>
    <xf numFmtId="0" fontId="5" fillId="4" borderId="5" xfId="0" applyFont="1" applyFill="1" applyBorder="1"/>
    <xf numFmtId="0" fontId="17" fillId="0" borderId="19" xfId="0" applyFont="1" applyBorder="1"/>
    <xf numFmtId="0" fontId="17" fillId="0" borderId="25" xfId="0" applyFont="1" applyBorder="1"/>
    <xf numFmtId="0" fontId="17" fillId="0" borderId="20" xfId="0" applyFont="1" applyBorder="1"/>
    <xf numFmtId="0" fontId="17" fillId="0" borderId="18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26" xfId="0" applyFont="1" applyBorder="1"/>
    <xf numFmtId="0" fontId="17" fillId="0" borderId="23" xfId="0" applyFont="1" applyBorder="1"/>
    <xf numFmtId="0" fontId="9" fillId="7" borderId="0" xfId="0" applyFont="1" applyFill="1"/>
    <xf numFmtId="0" fontId="0" fillId="7" borderId="0" xfId="0" applyFill="1"/>
    <xf numFmtId="0" fontId="10" fillId="0" borderId="27" xfId="0" applyFont="1" applyBorder="1"/>
    <xf numFmtId="0" fontId="10" fillId="0" borderId="28" xfId="0" applyFont="1" applyBorder="1"/>
    <xf numFmtId="0" fontId="21" fillId="0" borderId="7" xfId="0" applyFont="1" applyBorder="1" applyAlignment="1">
      <alignment horizontal="centerContinuous"/>
    </xf>
    <xf numFmtId="0" fontId="5" fillId="0" borderId="6" xfId="0" applyFont="1" applyBorder="1"/>
    <xf numFmtId="0" fontId="21" fillId="0" borderId="7" xfId="0" applyFont="1" applyBorder="1" applyAlignment="1">
      <alignment horizontal="center"/>
    </xf>
    <xf numFmtId="0" fontId="9" fillId="6" borderId="24" xfId="0" applyFont="1" applyFill="1" applyBorder="1"/>
    <xf numFmtId="0" fontId="9" fillId="6" borderId="28" xfId="0" applyFont="1" applyFill="1" applyBorder="1"/>
    <xf numFmtId="0" fontId="9" fillId="6" borderId="0" xfId="0" applyFont="1" applyFill="1"/>
    <xf numFmtId="0" fontId="10" fillId="0" borderId="12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/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000000"/>
        </right>
        <top/>
        <bottom style="medium">
          <color rgb="FF000000"/>
        </bottom>
      </border>
    </dxf>
    <dxf>
      <alignment horizontal="general" vertical="bottom" textRotation="0" wrapText="1" indent="0" justifyLastLine="0" shrinkToFit="0" readingOrder="0"/>
    </dxf>
    <dxf>
      <border outline="0">
        <top style="thin">
          <color rgb="FF3F3F3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center" vertical="center" textRotation="0" wrapText="1" indent="0" justifyLastLine="0" shrinkToFit="0" readingOrder="0"/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Times New Roman"/>
        <family val="1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name val="Times New Roman"/>
        <family val="1"/>
        <scheme val="none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 1.xlsx]Q.1!PivotTable2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Pie diagram for Religion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Q.1!$G$4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95-44EA-8B1F-30FFF1AEB84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95-44EA-8B1F-30FFF1AEB84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95-44EA-8B1F-30FFF1AEB84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95-44EA-8B1F-30FFF1AEB8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Q.1!$F$5:$F$9</c:f>
              <c:strCache>
                <c:ptCount val="4"/>
                <c:pt idx="0">
                  <c:v>Christian</c:v>
                </c:pt>
                <c:pt idx="1">
                  <c:v>Hindu</c:v>
                </c:pt>
                <c:pt idx="2">
                  <c:v>Muslim</c:v>
                </c:pt>
                <c:pt idx="3">
                  <c:v>Others</c:v>
                </c:pt>
              </c:strCache>
            </c:strRef>
          </c:cat>
          <c:val>
            <c:numRef>
              <c:f>Q.1!$G$5:$G$9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0-4CEB-8B6F-2F2B3C4110E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Normal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Q.7!$A$2:$A$82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Q.7!$B$2:$B$82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1.9865547139277272E-4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6.119019301137719E-4</c:v>
                </c:pt>
                <c:pt idx="5">
                  <c:v>8.7268269504576015E-4</c:v>
                </c:pt>
                <c:pt idx="6">
                  <c:v>1.2322191684730199E-3</c:v>
                </c:pt>
                <c:pt idx="7">
                  <c:v>1.7225689390536812E-3</c:v>
                </c:pt>
                <c:pt idx="8">
                  <c:v>2.3840882014648404E-3</c:v>
                </c:pt>
                <c:pt idx="9">
                  <c:v>3.2668190561999182E-3</c:v>
                </c:pt>
                <c:pt idx="10">
                  <c:v>4.4318484119380075E-3</c:v>
                </c:pt>
                <c:pt idx="11">
                  <c:v>5.9525324197758538E-3</c:v>
                </c:pt>
                <c:pt idx="12">
                  <c:v>7.9154515829799686E-3</c:v>
                </c:pt>
                <c:pt idx="13">
                  <c:v>1.0420934814422592E-2</c:v>
                </c:pt>
                <c:pt idx="14">
                  <c:v>1.3582969233685613E-2</c:v>
                </c:pt>
                <c:pt idx="15">
                  <c:v>1.752830049356854E-2</c:v>
                </c:pt>
                <c:pt idx="16">
                  <c:v>2.2394530294842899E-2</c:v>
                </c:pt>
                <c:pt idx="17">
                  <c:v>2.8327037741601186E-2</c:v>
                </c:pt>
                <c:pt idx="18">
                  <c:v>3.5474592846231424E-2</c:v>
                </c:pt>
                <c:pt idx="19">
                  <c:v>4.3983595980427191E-2</c:v>
                </c:pt>
                <c:pt idx="20">
                  <c:v>5.3990966513188063E-2</c:v>
                </c:pt>
                <c:pt idx="21">
                  <c:v>6.5615814774676595E-2</c:v>
                </c:pt>
                <c:pt idx="22">
                  <c:v>7.8950158300894149E-2</c:v>
                </c:pt>
                <c:pt idx="23">
                  <c:v>9.4049077376886947E-2</c:v>
                </c:pt>
                <c:pt idx="24">
                  <c:v>0.11092083467945554</c:v>
                </c:pt>
                <c:pt idx="25">
                  <c:v>0.12951759566589174</c:v>
                </c:pt>
                <c:pt idx="26">
                  <c:v>0.14972746563574488</c:v>
                </c:pt>
                <c:pt idx="27">
                  <c:v>0.17136859204780736</c:v>
                </c:pt>
                <c:pt idx="28">
                  <c:v>0.19418605498321295</c:v>
                </c:pt>
                <c:pt idx="29">
                  <c:v>0.21785217703255053</c:v>
                </c:pt>
                <c:pt idx="30">
                  <c:v>0.24197072451914337</c:v>
                </c:pt>
                <c:pt idx="31">
                  <c:v>0.26608524989875482</c:v>
                </c:pt>
                <c:pt idx="32">
                  <c:v>0.28969155276148273</c:v>
                </c:pt>
                <c:pt idx="33">
                  <c:v>0.31225393336676127</c:v>
                </c:pt>
                <c:pt idx="34">
                  <c:v>0.33322460289179967</c:v>
                </c:pt>
                <c:pt idx="35">
                  <c:v>0.35206532676429952</c:v>
                </c:pt>
                <c:pt idx="36">
                  <c:v>0.36827014030332333</c:v>
                </c:pt>
                <c:pt idx="37">
                  <c:v>0.38138781546052414</c:v>
                </c:pt>
                <c:pt idx="38">
                  <c:v>0.39104269397545588</c:v>
                </c:pt>
                <c:pt idx="39">
                  <c:v>0.39695254747701181</c:v>
                </c:pt>
                <c:pt idx="40">
                  <c:v>0.3989422804014327</c:v>
                </c:pt>
                <c:pt idx="41">
                  <c:v>0.39695254747701181</c:v>
                </c:pt>
                <c:pt idx="42">
                  <c:v>0.39104269397545588</c:v>
                </c:pt>
                <c:pt idx="43">
                  <c:v>0.38138781546052414</c:v>
                </c:pt>
                <c:pt idx="44">
                  <c:v>0.36827014030332333</c:v>
                </c:pt>
                <c:pt idx="45">
                  <c:v>0.35206532676429952</c:v>
                </c:pt>
                <c:pt idx="46">
                  <c:v>0.33322460289179967</c:v>
                </c:pt>
                <c:pt idx="47">
                  <c:v>0.31225393336676127</c:v>
                </c:pt>
                <c:pt idx="48">
                  <c:v>0.28969155276148273</c:v>
                </c:pt>
                <c:pt idx="49">
                  <c:v>0.26608524989875482</c:v>
                </c:pt>
                <c:pt idx="50">
                  <c:v>0.24197072451914337</c:v>
                </c:pt>
                <c:pt idx="51">
                  <c:v>0.21785217703255053</c:v>
                </c:pt>
                <c:pt idx="52">
                  <c:v>0.19418605498321295</c:v>
                </c:pt>
                <c:pt idx="53">
                  <c:v>0.17136859204780736</c:v>
                </c:pt>
                <c:pt idx="54">
                  <c:v>0.14972746563574488</c:v>
                </c:pt>
                <c:pt idx="55">
                  <c:v>0.1295175956658898</c:v>
                </c:pt>
                <c:pt idx="56">
                  <c:v>0.11092083467945554</c:v>
                </c:pt>
                <c:pt idx="57">
                  <c:v>9.4049077376886947E-2</c:v>
                </c:pt>
                <c:pt idx="58">
                  <c:v>7.8950158300892734E-2</c:v>
                </c:pt>
                <c:pt idx="59">
                  <c:v>6.561581477467536E-2</c:v>
                </c:pt>
                <c:pt idx="60">
                  <c:v>5.3990966513186953E-2</c:v>
                </c:pt>
                <c:pt idx="61">
                  <c:v>4.3983595980427191E-2</c:v>
                </c:pt>
                <c:pt idx="62">
                  <c:v>3.5474592846230668E-2</c:v>
                </c:pt>
                <c:pt idx="63">
                  <c:v>2.8327037741600516E-2</c:v>
                </c:pt>
                <c:pt idx="64">
                  <c:v>2.2394530294842355E-2</c:v>
                </c:pt>
                <c:pt idx="65">
                  <c:v>1.7528300493568086E-2</c:v>
                </c:pt>
                <c:pt idx="66">
                  <c:v>1.3582969233685271E-2</c:v>
                </c:pt>
                <c:pt idx="67">
                  <c:v>1.0420934814422318E-2</c:v>
                </c:pt>
                <c:pt idx="68">
                  <c:v>7.915451582979743E-3</c:v>
                </c:pt>
                <c:pt idx="69">
                  <c:v>5.9525324197756795E-3</c:v>
                </c:pt>
                <c:pt idx="70">
                  <c:v>4.431848411937874E-3</c:v>
                </c:pt>
                <c:pt idx="71">
                  <c:v>3.2668190561998202E-3</c:v>
                </c:pt>
                <c:pt idx="72">
                  <c:v>2.3840882014647662E-3</c:v>
                </c:pt>
                <c:pt idx="73">
                  <c:v>1.7225689390536229E-3</c:v>
                </c:pt>
                <c:pt idx="74">
                  <c:v>1.2322191684729772E-3</c:v>
                </c:pt>
                <c:pt idx="75">
                  <c:v>8.7268269504572915E-4</c:v>
                </c:pt>
                <c:pt idx="76">
                  <c:v>6.1190193011375076E-4</c:v>
                </c:pt>
                <c:pt idx="77">
                  <c:v>4.2478027055073593E-4</c:v>
                </c:pt>
                <c:pt idx="78">
                  <c:v>2.919469257914491E-4</c:v>
                </c:pt>
                <c:pt idx="79">
                  <c:v>1.9865547139276475E-4</c:v>
                </c:pt>
                <c:pt idx="80">
                  <c:v>1.3383022576488014E-4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D5-44A2-9BFE-B4ADCD2D2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68959"/>
        <c:axId val="619269375"/>
      </c:scatterChart>
      <c:valAx>
        <c:axId val="61926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9375"/>
        <c:crosses val="autoZero"/>
        <c:crossBetween val="midCat"/>
      </c:valAx>
      <c:valAx>
        <c:axId val="6192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6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Density curve </a:t>
            </a:r>
            <a:endParaRPr lang="en-US"/>
          </a:p>
        </c:rich>
      </c:tx>
      <c:layout>
        <c:manualLayout>
          <c:xMode val="edge"/>
          <c:yMode val="edge"/>
          <c:x val="0.2344220691925704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4111986001752E-2"/>
          <c:y val="0.15505796150481191"/>
          <c:w val="0.88439588801399827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6"/>
              </a:outerShdw>
            </a:effectLst>
          </c:spPr>
          <c:marker>
            <c:symbol val="circle"/>
            <c:size val="6"/>
            <c:spPr>
              <a:solidFill>
                <a:schemeClr val="accent6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Q.7!$O$4:$O$84</c:f>
              <c:numCache>
                <c:formatCode>General</c:formatCode>
                <c:ptCount val="8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1049.9999999999998</c:v>
                </c:pt>
                <c:pt idx="42">
                  <c:v>1100</c:v>
                </c:pt>
                <c:pt idx="43">
                  <c:v>1150</c:v>
                </c:pt>
                <c:pt idx="44">
                  <c:v>1200</c:v>
                </c:pt>
                <c:pt idx="45">
                  <c:v>1250</c:v>
                </c:pt>
                <c:pt idx="46">
                  <c:v>1300</c:v>
                </c:pt>
                <c:pt idx="47">
                  <c:v>1350</c:v>
                </c:pt>
                <c:pt idx="48">
                  <c:v>1400</c:v>
                </c:pt>
                <c:pt idx="49">
                  <c:v>1450</c:v>
                </c:pt>
                <c:pt idx="50">
                  <c:v>1500</c:v>
                </c:pt>
                <c:pt idx="51">
                  <c:v>1550</c:v>
                </c:pt>
                <c:pt idx="52">
                  <c:v>1600</c:v>
                </c:pt>
                <c:pt idx="53">
                  <c:v>1650</c:v>
                </c:pt>
                <c:pt idx="54">
                  <c:v>1700</c:v>
                </c:pt>
                <c:pt idx="55">
                  <c:v>1750.000000000005</c:v>
                </c:pt>
                <c:pt idx="56">
                  <c:v>1800</c:v>
                </c:pt>
                <c:pt idx="57">
                  <c:v>1850</c:v>
                </c:pt>
                <c:pt idx="58">
                  <c:v>1900.000000000005</c:v>
                </c:pt>
                <c:pt idx="59">
                  <c:v>1950.000000000005</c:v>
                </c:pt>
                <c:pt idx="60">
                  <c:v>2000.000000000005</c:v>
                </c:pt>
                <c:pt idx="61">
                  <c:v>2050</c:v>
                </c:pt>
                <c:pt idx="62">
                  <c:v>2100.000000000005</c:v>
                </c:pt>
                <c:pt idx="63">
                  <c:v>2150.000000000005</c:v>
                </c:pt>
                <c:pt idx="64">
                  <c:v>2200.000000000005</c:v>
                </c:pt>
                <c:pt idx="65">
                  <c:v>2250.000000000005</c:v>
                </c:pt>
                <c:pt idx="66">
                  <c:v>2300.000000000005</c:v>
                </c:pt>
                <c:pt idx="67">
                  <c:v>2350.000000000005</c:v>
                </c:pt>
                <c:pt idx="68">
                  <c:v>2400.000000000005</c:v>
                </c:pt>
                <c:pt idx="69">
                  <c:v>2450.000000000005</c:v>
                </c:pt>
                <c:pt idx="70">
                  <c:v>2500.000000000005</c:v>
                </c:pt>
                <c:pt idx="71">
                  <c:v>2550.000000000005</c:v>
                </c:pt>
                <c:pt idx="72">
                  <c:v>2600.000000000005</c:v>
                </c:pt>
                <c:pt idx="73">
                  <c:v>2650.000000000005</c:v>
                </c:pt>
                <c:pt idx="74">
                  <c:v>2700.000000000005</c:v>
                </c:pt>
                <c:pt idx="75">
                  <c:v>2750.000000000005</c:v>
                </c:pt>
                <c:pt idx="76">
                  <c:v>2800.000000000005</c:v>
                </c:pt>
                <c:pt idx="77">
                  <c:v>2850.000000000005</c:v>
                </c:pt>
                <c:pt idx="78">
                  <c:v>2900.000000000005</c:v>
                </c:pt>
                <c:pt idx="79">
                  <c:v>2950.000000000005</c:v>
                </c:pt>
                <c:pt idx="80">
                  <c:v>3000.0000000000045</c:v>
                </c:pt>
              </c:numCache>
            </c:numRef>
          </c:xVal>
          <c:yVal>
            <c:numRef>
              <c:f>Q.7!$P$4:$P$84</c:f>
              <c:numCache>
                <c:formatCode>General</c:formatCode>
                <c:ptCount val="81"/>
                <c:pt idx="0">
                  <c:v>2.6766045152977077E-7</c:v>
                </c:pt>
                <c:pt idx="1">
                  <c:v>3.9731094278554548E-7</c:v>
                </c:pt>
                <c:pt idx="2">
                  <c:v>5.8389385158292052E-7</c:v>
                </c:pt>
                <c:pt idx="3">
                  <c:v>8.4956054110150292E-7</c:v>
                </c:pt>
                <c:pt idx="4">
                  <c:v>1.2238038602275438E-6</c:v>
                </c:pt>
                <c:pt idx="5">
                  <c:v>1.7453653900915201E-6</c:v>
                </c:pt>
                <c:pt idx="6">
                  <c:v>2.4644383369460399E-6</c:v>
                </c:pt>
                <c:pt idx="7">
                  <c:v>3.4451378781073621E-6</c:v>
                </c:pt>
                <c:pt idx="8">
                  <c:v>4.7681764029296806E-6</c:v>
                </c:pt>
                <c:pt idx="9">
                  <c:v>6.5336381123998366E-6</c:v>
                </c:pt>
                <c:pt idx="10">
                  <c:v>8.8636968238760154E-6</c:v>
                </c:pt>
                <c:pt idx="11">
                  <c:v>1.1905064839551707E-5</c:v>
                </c:pt>
                <c:pt idx="12">
                  <c:v>1.5830903165959934E-5</c:v>
                </c:pt>
                <c:pt idx="13">
                  <c:v>2.0841869628845181E-5</c:v>
                </c:pt>
                <c:pt idx="14">
                  <c:v>2.7165938467371226E-5</c:v>
                </c:pt>
                <c:pt idx="15">
                  <c:v>3.5056600987137081E-5</c:v>
                </c:pt>
                <c:pt idx="16">
                  <c:v>4.4789060589685803E-5</c:v>
                </c:pt>
                <c:pt idx="17">
                  <c:v>5.6654075483202381E-5</c:v>
                </c:pt>
                <c:pt idx="18">
                  <c:v>7.0949185692462845E-5</c:v>
                </c:pt>
                <c:pt idx="19">
                  <c:v>8.7967191960854391E-5</c:v>
                </c:pt>
                <c:pt idx="20">
                  <c:v>1.0798193302637613E-4</c:v>
                </c:pt>
                <c:pt idx="21">
                  <c:v>1.3123162954935318E-4</c:v>
                </c:pt>
                <c:pt idx="22">
                  <c:v>1.5790031660178831E-4</c:v>
                </c:pt>
                <c:pt idx="23">
                  <c:v>1.8809815475377388E-4</c:v>
                </c:pt>
                <c:pt idx="24">
                  <c:v>2.2184166935891109E-4</c:v>
                </c:pt>
                <c:pt idx="25">
                  <c:v>2.5903519133178349E-4</c:v>
                </c:pt>
                <c:pt idx="26">
                  <c:v>2.9945493127148977E-4</c:v>
                </c:pt>
                <c:pt idx="27">
                  <c:v>3.427371840956147E-4</c:v>
                </c:pt>
                <c:pt idx="28">
                  <c:v>3.8837210996642594E-4</c:v>
                </c:pt>
                <c:pt idx="29">
                  <c:v>4.3570435406510105E-4</c:v>
                </c:pt>
                <c:pt idx="30">
                  <c:v>4.8394144903828674E-4</c:v>
                </c:pt>
                <c:pt idx="31">
                  <c:v>5.3217049979750958E-4</c:v>
                </c:pt>
                <c:pt idx="32">
                  <c:v>5.7938310552296541E-4</c:v>
                </c:pt>
                <c:pt idx="33">
                  <c:v>6.2450786673352258E-4</c:v>
                </c:pt>
                <c:pt idx="34">
                  <c:v>6.6644920578359931E-4</c:v>
                </c:pt>
                <c:pt idx="35">
                  <c:v>7.0413065352859904E-4</c:v>
                </c:pt>
                <c:pt idx="36">
                  <c:v>7.3654028060664658E-4</c:v>
                </c:pt>
                <c:pt idx="37">
                  <c:v>7.627756309210483E-4</c:v>
                </c:pt>
                <c:pt idx="38">
                  <c:v>7.820853879509117E-4</c:v>
                </c:pt>
                <c:pt idx="39">
                  <c:v>7.9390509495402351E-4</c:v>
                </c:pt>
                <c:pt idx="40">
                  <c:v>7.9788456080286542E-4</c:v>
                </c:pt>
                <c:pt idx="41">
                  <c:v>7.9390509495402351E-4</c:v>
                </c:pt>
                <c:pt idx="42">
                  <c:v>7.820853879509117E-4</c:v>
                </c:pt>
                <c:pt idx="43">
                  <c:v>7.627756309210483E-4</c:v>
                </c:pt>
                <c:pt idx="44">
                  <c:v>7.3654028060664658E-4</c:v>
                </c:pt>
                <c:pt idx="45">
                  <c:v>7.0413065352859904E-4</c:v>
                </c:pt>
                <c:pt idx="46">
                  <c:v>6.6644920578359931E-4</c:v>
                </c:pt>
                <c:pt idx="47">
                  <c:v>6.2450786673352258E-4</c:v>
                </c:pt>
                <c:pt idx="48">
                  <c:v>5.7938310552296541E-4</c:v>
                </c:pt>
                <c:pt idx="49">
                  <c:v>5.3217049979750958E-4</c:v>
                </c:pt>
                <c:pt idx="50">
                  <c:v>4.8394144903828674E-4</c:v>
                </c:pt>
                <c:pt idx="51">
                  <c:v>4.3570435406510105E-4</c:v>
                </c:pt>
                <c:pt idx="52">
                  <c:v>3.8837210996642594E-4</c:v>
                </c:pt>
                <c:pt idx="53">
                  <c:v>3.427371840956147E-4</c:v>
                </c:pt>
                <c:pt idx="54">
                  <c:v>2.9945493127148977E-4</c:v>
                </c:pt>
                <c:pt idx="55">
                  <c:v>2.5903519133177959E-4</c:v>
                </c:pt>
                <c:pt idx="56">
                  <c:v>2.2184166935891109E-4</c:v>
                </c:pt>
                <c:pt idx="57">
                  <c:v>1.8809815475377388E-4</c:v>
                </c:pt>
                <c:pt idx="58">
                  <c:v>1.5790031660178547E-4</c:v>
                </c:pt>
                <c:pt idx="59">
                  <c:v>1.3123162954935071E-4</c:v>
                </c:pt>
                <c:pt idx="60">
                  <c:v>1.0798193302637392E-4</c:v>
                </c:pt>
                <c:pt idx="61">
                  <c:v>8.7967191960854391E-5</c:v>
                </c:pt>
                <c:pt idx="62">
                  <c:v>7.0949185692461327E-5</c:v>
                </c:pt>
                <c:pt idx="63">
                  <c:v>5.6654075483201039E-5</c:v>
                </c:pt>
                <c:pt idx="64">
                  <c:v>4.4789060589684705E-5</c:v>
                </c:pt>
                <c:pt idx="65">
                  <c:v>3.5056600987136173E-5</c:v>
                </c:pt>
                <c:pt idx="66">
                  <c:v>2.7165938467370538E-5</c:v>
                </c:pt>
                <c:pt idx="67">
                  <c:v>2.0841869628844636E-5</c:v>
                </c:pt>
                <c:pt idx="68">
                  <c:v>1.5830903165959487E-5</c:v>
                </c:pt>
                <c:pt idx="69">
                  <c:v>1.1905064839551358E-5</c:v>
                </c:pt>
                <c:pt idx="70">
                  <c:v>8.8636968238757477E-6</c:v>
                </c:pt>
                <c:pt idx="71">
                  <c:v>6.5336381123996401E-6</c:v>
                </c:pt>
                <c:pt idx="72">
                  <c:v>4.7681764029295324E-6</c:v>
                </c:pt>
                <c:pt idx="73">
                  <c:v>3.4451378781072456E-6</c:v>
                </c:pt>
                <c:pt idx="74">
                  <c:v>2.4644383369459543E-6</c:v>
                </c:pt>
                <c:pt idx="75">
                  <c:v>1.7453653900914582E-6</c:v>
                </c:pt>
                <c:pt idx="76">
                  <c:v>1.2238038602275015E-6</c:v>
                </c:pt>
                <c:pt idx="77">
                  <c:v>8.49560541101472E-7</c:v>
                </c:pt>
                <c:pt idx="78">
                  <c:v>5.8389385158289829E-7</c:v>
                </c:pt>
                <c:pt idx="79">
                  <c:v>3.9731094278552949E-7</c:v>
                </c:pt>
                <c:pt idx="80">
                  <c:v>2.6766045152976119E-7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D-4A0E-B6CE-2774F7082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234383"/>
        <c:axId val="629224399"/>
      </c:scatterChart>
      <c:valAx>
        <c:axId val="62923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24399"/>
        <c:crosses val="autoZero"/>
        <c:crossBetween val="midCat"/>
      </c:valAx>
      <c:valAx>
        <c:axId val="62922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23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</a:t>
            </a:r>
            <a:r>
              <a:rPr lang="en-US" baseline="0"/>
              <a:t> Cumulative distribution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Q.7!$O$4:$O$84</c:f>
              <c:numCache>
                <c:formatCode>General</c:formatCode>
                <c:ptCount val="81"/>
                <c:pt idx="0">
                  <c:v>-1000</c:v>
                </c:pt>
                <c:pt idx="1">
                  <c:v>-950</c:v>
                </c:pt>
                <c:pt idx="2">
                  <c:v>-900</c:v>
                </c:pt>
                <c:pt idx="3">
                  <c:v>-850</c:v>
                </c:pt>
                <c:pt idx="4">
                  <c:v>-800</c:v>
                </c:pt>
                <c:pt idx="5">
                  <c:v>-750</c:v>
                </c:pt>
                <c:pt idx="6">
                  <c:v>-700</c:v>
                </c:pt>
                <c:pt idx="7">
                  <c:v>-650</c:v>
                </c:pt>
                <c:pt idx="8">
                  <c:v>-600</c:v>
                </c:pt>
                <c:pt idx="9">
                  <c:v>-550</c:v>
                </c:pt>
                <c:pt idx="10">
                  <c:v>-500</c:v>
                </c:pt>
                <c:pt idx="11">
                  <c:v>-450</c:v>
                </c:pt>
                <c:pt idx="12">
                  <c:v>-400</c:v>
                </c:pt>
                <c:pt idx="13">
                  <c:v>-350</c:v>
                </c:pt>
                <c:pt idx="14">
                  <c:v>-300</c:v>
                </c:pt>
                <c:pt idx="15">
                  <c:v>-250</c:v>
                </c:pt>
                <c:pt idx="16">
                  <c:v>-200</c:v>
                </c:pt>
                <c:pt idx="17">
                  <c:v>-150</c:v>
                </c:pt>
                <c:pt idx="18">
                  <c:v>-100</c:v>
                </c:pt>
                <c:pt idx="19">
                  <c:v>-50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150</c:v>
                </c:pt>
                <c:pt idx="24">
                  <c:v>200</c:v>
                </c:pt>
                <c:pt idx="25">
                  <c:v>250</c:v>
                </c:pt>
                <c:pt idx="26">
                  <c:v>300</c:v>
                </c:pt>
                <c:pt idx="27">
                  <c:v>350</c:v>
                </c:pt>
                <c:pt idx="28">
                  <c:v>400</c:v>
                </c:pt>
                <c:pt idx="29">
                  <c:v>450</c:v>
                </c:pt>
                <c:pt idx="30">
                  <c:v>500</c:v>
                </c:pt>
                <c:pt idx="31">
                  <c:v>550</c:v>
                </c:pt>
                <c:pt idx="32">
                  <c:v>600</c:v>
                </c:pt>
                <c:pt idx="33">
                  <c:v>650</c:v>
                </c:pt>
                <c:pt idx="34">
                  <c:v>700</c:v>
                </c:pt>
                <c:pt idx="35">
                  <c:v>750</c:v>
                </c:pt>
                <c:pt idx="36">
                  <c:v>800</c:v>
                </c:pt>
                <c:pt idx="37">
                  <c:v>850</c:v>
                </c:pt>
                <c:pt idx="38">
                  <c:v>900</c:v>
                </c:pt>
                <c:pt idx="39">
                  <c:v>950</c:v>
                </c:pt>
                <c:pt idx="40">
                  <c:v>1000</c:v>
                </c:pt>
                <c:pt idx="41">
                  <c:v>1049.9999999999998</c:v>
                </c:pt>
                <c:pt idx="42">
                  <c:v>1100</c:v>
                </c:pt>
                <c:pt idx="43">
                  <c:v>1150</c:v>
                </c:pt>
                <c:pt idx="44">
                  <c:v>1200</c:v>
                </c:pt>
                <c:pt idx="45">
                  <c:v>1250</c:v>
                </c:pt>
                <c:pt idx="46">
                  <c:v>1300</c:v>
                </c:pt>
                <c:pt idx="47">
                  <c:v>1350</c:v>
                </c:pt>
                <c:pt idx="48">
                  <c:v>1400</c:v>
                </c:pt>
                <c:pt idx="49">
                  <c:v>1450</c:v>
                </c:pt>
                <c:pt idx="50">
                  <c:v>1500</c:v>
                </c:pt>
                <c:pt idx="51">
                  <c:v>1550</c:v>
                </c:pt>
                <c:pt idx="52">
                  <c:v>1600</c:v>
                </c:pt>
                <c:pt idx="53">
                  <c:v>1650</c:v>
                </c:pt>
                <c:pt idx="54">
                  <c:v>1700</c:v>
                </c:pt>
                <c:pt idx="55">
                  <c:v>1750.000000000005</c:v>
                </c:pt>
                <c:pt idx="56">
                  <c:v>1800</c:v>
                </c:pt>
                <c:pt idx="57">
                  <c:v>1850</c:v>
                </c:pt>
                <c:pt idx="58">
                  <c:v>1900.000000000005</c:v>
                </c:pt>
                <c:pt idx="59">
                  <c:v>1950.000000000005</c:v>
                </c:pt>
                <c:pt idx="60">
                  <c:v>2000.000000000005</c:v>
                </c:pt>
                <c:pt idx="61">
                  <c:v>2050</c:v>
                </c:pt>
                <c:pt idx="62">
                  <c:v>2100.000000000005</c:v>
                </c:pt>
                <c:pt idx="63">
                  <c:v>2150.000000000005</c:v>
                </c:pt>
                <c:pt idx="64">
                  <c:v>2200.000000000005</c:v>
                </c:pt>
                <c:pt idx="65">
                  <c:v>2250.000000000005</c:v>
                </c:pt>
                <c:pt idx="66">
                  <c:v>2300.000000000005</c:v>
                </c:pt>
                <c:pt idx="67">
                  <c:v>2350.000000000005</c:v>
                </c:pt>
                <c:pt idx="68">
                  <c:v>2400.000000000005</c:v>
                </c:pt>
                <c:pt idx="69">
                  <c:v>2450.000000000005</c:v>
                </c:pt>
                <c:pt idx="70">
                  <c:v>2500.000000000005</c:v>
                </c:pt>
                <c:pt idx="71">
                  <c:v>2550.000000000005</c:v>
                </c:pt>
                <c:pt idx="72">
                  <c:v>2600.000000000005</c:v>
                </c:pt>
                <c:pt idx="73">
                  <c:v>2650.000000000005</c:v>
                </c:pt>
                <c:pt idx="74">
                  <c:v>2700.000000000005</c:v>
                </c:pt>
                <c:pt idx="75">
                  <c:v>2750.000000000005</c:v>
                </c:pt>
                <c:pt idx="76">
                  <c:v>2800.000000000005</c:v>
                </c:pt>
                <c:pt idx="77">
                  <c:v>2850.000000000005</c:v>
                </c:pt>
                <c:pt idx="78">
                  <c:v>2900.000000000005</c:v>
                </c:pt>
                <c:pt idx="79">
                  <c:v>2950.000000000005</c:v>
                </c:pt>
                <c:pt idx="80">
                  <c:v>3000.0000000000045</c:v>
                </c:pt>
              </c:numCache>
            </c:numRef>
          </c:xVal>
          <c:yVal>
            <c:numRef>
              <c:f>Q.7!$Q$4:$Q$84</c:f>
              <c:numCache>
                <c:formatCode>General</c:formatCode>
                <c:ptCount val="81"/>
                <c:pt idx="0">
                  <c:v>3.1671241833119857E-5</c:v>
                </c:pt>
                <c:pt idx="1">
                  <c:v>4.8096344017602614E-5</c:v>
                </c:pt>
                <c:pt idx="2">
                  <c:v>7.234804392511999E-5</c:v>
                </c:pt>
                <c:pt idx="3">
                  <c:v>1.0779973347738824E-4</c:v>
                </c:pt>
                <c:pt idx="4">
                  <c:v>1.5910859015753364E-4</c:v>
                </c:pt>
                <c:pt idx="5">
                  <c:v>2.3262907903552504E-4</c:v>
                </c:pt>
                <c:pt idx="6">
                  <c:v>3.369292656768808E-4</c:v>
                </c:pt>
                <c:pt idx="7">
                  <c:v>4.8342414238377744E-4</c:v>
                </c:pt>
                <c:pt idx="8">
                  <c:v>6.8713793791584719E-4</c:v>
                </c:pt>
                <c:pt idx="9">
                  <c:v>9.676032132183561E-4</c:v>
                </c:pt>
                <c:pt idx="10">
                  <c:v>1.3498980316300933E-3</c:v>
                </c:pt>
                <c:pt idx="11">
                  <c:v>1.8658133003840378E-3</c:v>
                </c:pt>
                <c:pt idx="12">
                  <c:v>2.5551303304279312E-3</c:v>
                </c:pt>
                <c:pt idx="13">
                  <c:v>3.4669738030406643E-3</c:v>
                </c:pt>
                <c:pt idx="14">
                  <c:v>4.6611880237187476E-3</c:v>
                </c:pt>
                <c:pt idx="15">
                  <c:v>6.2096653257761331E-3</c:v>
                </c:pt>
                <c:pt idx="16">
                  <c:v>8.1975359245961311E-3</c:v>
                </c:pt>
                <c:pt idx="17">
                  <c:v>1.0724110021675811E-2</c:v>
                </c:pt>
                <c:pt idx="18">
                  <c:v>1.3903447513498597E-2</c:v>
                </c:pt>
                <c:pt idx="19">
                  <c:v>1.7864420562816546E-2</c:v>
                </c:pt>
                <c:pt idx="20">
                  <c:v>2.2750131948179191E-2</c:v>
                </c:pt>
                <c:pt idx="21">
                  <c:v>2.87165598160018E-2</c:v>
                </c:pt>
                <c:pt idx="22">
                  <c:v>3.5930319112925789E-2</c:v>
                </c:pt>
                <c:pt idx="23">
                  <c:v>4.4565462758543041E-2</c:v>
                </c:pt>
                <c:pt idx="24">
                  <c:v>5.4799291699557967E-2</c:v>
                </c:pt>
                <c:pt idx="25">
                  <c:v>6.6807201268858057E-2</c:v>
                </c:pt>
                <c:pt idx="26">
                  <c:v>8.0756659233771053E-2</c:v>
                </c:pt>
                <c:pt idx="27">
                  <c:v>9.6800484585610316E-2</c:v>
                </c:pt>
                <c:pt idx="28">
                  <c:v>0.11506967022170828</c:v>
                </c:pt>
                <c:pt idx="29">
                  <c:v>0.13566606094638264</c:v>
                </c:pt>
                <c:pt idx="30">
                  <c:v>0.15865525393145699</c:v>
                </c:pt>
                <c:pt idx="31">
                  <c:v>0.1840601253467595</c:v>
                </c:pt>
                <c:pt idx="32">
                  <c:v>0.21185539858339661</c:v>
                </c:pt>
                <c:pt idx="33">
                  <c:v>0.24196365222307298</c:v>
                </c:pt>
                <c:pt idx="34">
                  <c:v>0.27425311775007355</c:v>
                </c:pt>
                <c:pt idx="35">
                  <c:v>0.30853753872598688</c:v>
                </c:pt>
                <c:pt idx="36">
                  <c:v>0.34457825838967576</c:v>
                </c:pt>
                <c:pt idx="37">
                  <c:v>0.38208857781104733</c:v>
                </c:pt>
                <c:pt idx="38">
                  <c:v>0.42074029056089696</c:v>
                </c:pt>
                <c:pt idx="39">
                  <c:v>0.46017216272297101</c:v>
                </c:pt>
                <c:pt idx="40">
                  <c:v>0.5</c:v>
                </c:pt>
                <c:pt idx="41">
                  <c:v>0.53982783727702888</c:v>
                </c:pt>
                <c:pt idx="42">
                  <c:v>0.57925970943910299</c:v>
                </c:pt>
                <c:pt idx="43">
                  <c:v>0.61791142218895267</c:v>
                </c:pt>
                <c:pt idx="44">
                  <c:v>0.65542174161032429</c:v>
                </c:pt>
                <c:pt idx="45">
                  <c:v>0.69146246127401312</c:v>
                </c:pt>
                <c:pt idx="46">
                  <c:v>0.72574688224992645</c:v>
                </c:pt>
                <c:pt idx="47">
                  <c:v>0.75803634777692697</c:v>
                </c:pt>
                <c:pt idx="48">
                  <c:v>0.78814460141660336</c:v>
                </c:pt>
                <c:pt idx="49">
                  <c:v>0.81593987465324047</c:v>
                </c:pt>
                <c:pt idx="50">
                  <c:v>0.84134474606854304</c:v>
                </c:pt>
                <c:pt idx="51">
                  <c:v>0.86433393905361733</c:v>
                </c:pt>
                <c:pt idx="52">
                  <c:v>0.88493032977829178</c:v>
                </c:pt>
                <c:pt idx="53">
                  <c:v>0.9031995154143897</c:v>
                </c:pt>
                <c:pt idx="54">
                  <c:v>0.91924334076622893</c:v>
                </c:pt>
                <c:pt idx="55">
                  <c:v>0.93319279873114325</c:v>
                </c:pt>
                <c:pt idx="56">
                  <c:v>0.94520070830044201</c:v>
                </c:pt>
                <c:pt idx="57">
                  <c:v>0.95543453724145699</c:v>
                </c:pt>
                <c:pt idx="58">
                  <c:v>0.96406968088707501</c:v>
                </c:pt>
                <c:pt idx="59">
                  <c:v>0.97128344018399881</c:v>
                </c:pt>
                <c:pt idx="60">
                  <c:v>0.97724986805182135</c:v>
                </c:pt>
                <c:pt idx="61">
                  <c:v>0.98213557943718344</c:v>
                </c:pt>
                <c:pt idx="62">
                  <c:v>0.98609655248650174</c:v>
                </c:pt>
                <c:pt idx="63">
                  <c:v>0.9892758899783245</c:v>
                </c:pt>
                <c:pt idx="64">
                  <c:v>0.99180246407540407</c:v>
                </c:pt>
                <c:pt idx="65">
                  <c:v>0.99379033467422406</c:v>
                </c:pt>
                <c:pt idx="66">
                  <c:v>0.99533881197628138</c:v>
                </c:pt>
                <c:pt idx="67">
                  <c:v>0.99653302619695949</c:v>
                </c:pt>
                <c:pt idx="68">
                  <c:v>0.99744486966957213</c:v>
                </c:pt>
                <c:pt idx="69">
                  <c:v>0.99813418669961607</c:v>
                </c:pt>
                <c:pt idx="70">
                  <c:v>0.9986501019683699</c:v>
                </c:pt>
                <c:pt idx="71">
                  <c:v>0.99903239678678168</c:v>
                </c:pt>
                <c:pt idx="72">
                  <c:v>0.99931286206208414</c:v>
                </c:pt>
                <c:pt idx="73">
                  <c:v>0.99951657585761622</c:v>
                </c:pt>
                <c:pt idx="74">
                  <c:v>0.99966307073432314</c:v>
                </c:pt>
                <c:pt idx="75">
                  <c:v>0.99976737092096446</c:v>
                </c:pt>
                <c:pt idx="76">
                  <c:v>0.99984089140984245</c:v>
                </c:pt>
                <c:pt idx="77">
                  <c:v>0.99989220026652259</c:v>
                </c:pt>
                <c:pt idx="78">
                  <c:v>0.99992765195607491</c:v>
                </c:pt>
                <c:pt idx="79">
                  <c:v>0.99995190365598241</c:v>
                </c:pt>
                <c:pt idx="80">
                  <c:v>0.99996832875816688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E4-48C6-9F39-D2BDB527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86976"/>
        <c:axId val="1513984064"/>
      </c:scatterChart>
      <c:valAx>
        <c:axId val="151398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84064"/>
        <c:crosses val="autoZero"/>
        <c:crossBetween val="midCat"/>
      </c:valAx>
      <c:valAx>
        <c:axId val="15139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8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Poisson</a:t>
            </a:r>
            <a:r>
              <a:rPr lang="en-US" baseline="0"/>
              <a:t> distribution curve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Q.8!$A$2:$A$21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Q.8!$D$2:$D$21</c:f>
              <c:numCache>
                <c:formatCode>General</c:formatCode>
                <c:ptCount val="20"/>
                <c:pt idx="0">
                  <c:v>6.4608137605221142E-3</c:v>
                </c:pt>
                <c:pt idx="1">
                  <c:v>3.2575422980552493E-2</c:v>
                </c:pt>
                <c:pt idx="2">
                  <c:v>8.2122641333972846E-2</c:v>
                </c:pt>
                <c:pt idx="3">
                  <c:v>0.13802078586863037</c:v>
                </c:pt>
                <c:pt idx="4">
                  <c:v>0.17397520058740859</c:v>
                </c:pt>
                <c:pt idx="5">
                  <c:v>0.17543659227234279</c:v>
                </c:pt>
                <c:pt idx="6">
                  <c:v>0.14742521637285874</c:v>
                </c:pt>
                <c:pt idx="7">
                  <c:v>0.1061882772788505</c:v>
                </c:pt>
                <c:pt idx="8">
                  <c:v>6.6925161754995494E-2</c:v>
                </c:pt>
                <c:pt idx="9">
                  <c:v>3.7492962840965288E-2</c:v>
                </c:pt>
                <c:pt idx="10">
                  <c:v>1.8903951864414684E-2</c:v>
                </c:pt>
                <c:pt idx="11">
                  <c:v>8.6648841182162591E-3</c:v>
                </c:pt>
                <c:pt idx="12">
                  <c:v>3.640695477003865E-3</c:v>
                </c:pt>
                <c:pt idx="13">
                  <c:v>1.4120297380810377E-3</c:v>
                </c:pt>
                <c:pt idx="14">
                  <c:v>5.0853242424318476E-4</c:v>
                </c:pt>
                <c:pt idx="15">
                  <c:v>1.7093469886894235E-4</c:v>
                </c:pt>
                <c:pt idx="16">
                  <c:v>5.3865796981075394E-5</c:v>
                </c:pt>
                <c:pt idx="17">
                  <c:v>1.5975961669328336E-5</c:v>
                </c:pt>
                <c:pt idx="18">
                  <c:v>4.4750443742640945E-6</c:v>
                </c:pt>
                <c:pt idx="19">
                  <c:v>1.1875354597389224E-6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C6-4822-912D-A3A71219B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060192"/>
        <c:axId val="1515063936"/>
      </c:scatterChart>
      <c:valAx>
        <c:axId val="151506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63936"/>
        <c:crosses val="autoZero"/>
        <c:crossBetween val="midCat"/>
      </c:valAx>
      <c:valAx>
        <c:axId val="15150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6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Q.9!$B$1:$K$1</c:f>
              <c:numCache>
                <c:formatCode>General</c:formatCode>
                <c:ptCount val="10"/>
                <c:pt idx="0">
                  <c:v>70</c:v>
                </c:pt>
                <c:pt idx="1">
                  <c:v>65</c:v>
                </c:pt>
                <c:pt idx="2">
                  <c:v>90</c:v>
                </c:pt>
                <c:pt idx="3">
                  <c:v>95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140</c:v>
                </c:pt>
                <c:pt idx="8">
                  <c:v>155</c:v>
                </c:pt>
                <c:pt idx="9">
                  <c:v>150</c:v>
                </c:pt>
              </c:numCache>
            </c:numRef>
          </c:xVal>
          <c:yVal>
            <c:numRef>
              <c:f>Q.9!$B$2:$K$2</c:f>
              <c:numCache>
                <c:formatCode>General</c:formatCode>
                <c:ptCount val="10"/>
                <c:pt idx="0">
                  <c:v>80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220</c:v>
                </c:pt>
                <c:pt idx="8">
                  <c:v>240</c:v>
                </c:pt>
                <c:pt idx="9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E-419F-98D0-0D96ACB908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25194208"/>
        <c:axId val="1325194624"/>
      </c:scatterChart>
      <c:valAx>
        <c:axId val="13251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94624"/>
        <c:crosses val="autoZero"/>
        <c:crossBetween val="midCat"/>
      </c:valAx>
      <c:valAx>
        <c:axId val="13251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19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 1.xlsx]Q.1!PivotTable3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Bar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diagram for level of education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Q.1!$J$4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Q.1!$I$5:$I$11</c:f>
              <c:strCache>
                <c:ptCount val="6"/>
                <c:pt idx="0">
                  <c:v>Graduate</c:v>
                </c:pt>
                <c:pt idx="1">
                  <c:v>Higher Secondary</c:v>
                </c:pt>
                <c:pt idx="2">
                  <c:v>Illiterate</c:v>
                </c:pt>
                <c:pt idx="3">
                  <c:v>Others</c:v>
                </c:pt>
                <c:pt idx="4">
                  <c:v>Primary</c:v>
                </c:pt>
                <c:pt idx="5">
                  <c:v>Secondary</c:v>
                </c:pt>
              </c:strCache>
            </c:strRef>
          </c:cat>
          <c:val>
            <c:numRef>
              <c:f>Q.1!$J$5:$J$11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E-44C1-B1B1-1941736EB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06840319"/>
        <c:axId val="1006843231"/>
      </c:barChart>
      <c:catAx>
        <c:axId val="100684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FF0000"/>
                    </a:solidFill>
                  </a:rPr>
                  <a:t>Level of education</a:t>
                </a:r>
              </a:p>
            </c:rich>
          </c:tx>
          <c:layout>
            <c:manualLayout>
              <c:xMode val="edge"/>
              <c:yMode val="edge"/>
              <c:x val="0.37700349956255469"/>
              <c:y val="0.79738626421697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3231"/>
        <c:crosses val="autoZero"/>
        <c:auto val="1"/>
        <c:lblAlgn val="ctr"/>
        <c:lblOffset val="100"/>
        <c:noMultiLvlLbl val="0"/>
      </c:catAx>
      <c:valAx>
        <c:axId val="100684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rgbClr val="FF0000"/>
                    </a:solidFill>
                  </a:rPr>
                  <a:t>count of level of education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35507072032662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8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56657917760279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2183650798836868"/>
          <c:w val="0.79819143700787398"/>
          <c:h val="0.4997631260822687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Q.2!$K$33:$K$40</c:f>
              <c:strCache>
                <c:ptCount val="8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More</c:v>
                </c:pt>
              </c:strCache>
            </c:strRef>
          </c:cat>
          <c:val>
            <c:numRef>
              <c:f>Q.2!$L$33:$L$40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33</c:v>
                </c:pt>
                <c:pt idx="3">
                  <c:v>25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51-4275-BBF4-6354B4C7F32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01478143"/>
        <c:axId val="1601474815"/>
      </c:barChart>
      <c:catAx>
        <c:axId val="160147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4815"/>
        <c:crosses val="autoZero"/>
        <c:auto val="1"/>
        <c:lblAlgn val="ctr"/>
        <c:lblOffset val="100"/>
        <c:noMultiLvlLbl val="0"/>
      </c:catAx>
      <c:valAx>
        <c:axId val="160147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24747830335076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8143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Frequency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Polygon 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Q.2!$L$48:$L$54</c:f>
              <c:numCache>
                <c:formatCode>General</c:formatCode>
                <c:ptCount val="7"/>
                <c:pt idx="0">
                  <c:v>18</c:v>
                </c:pt>
                <c:pt idx="1">
                  <c:v>30</c:v>
                </c:pt>
                <c:pt idx="2">
                  <c:v>42</c:v>
                </c:pt>
                <c:pt idx="3">
                  <c:v>54</c:v>
                </c:pt>
                <c:pt idx="4">
                  <c:v>66</c:v>
                </c:pt>
                <c:pt idx="5">
                  <c:v>78</c:v>
                </c:pt>
                <c:pt idx="6">
                  <c:v>90</c:v>
                </c:pt>
              </c:numCache>
            </c:numRef>
          </c:xVal>
          <c:yVal>
            <c:numRef>
              <c:f>Q.2!$M$48:$M$54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33</c:v>
                </c:pt>
                <c:pt idx="3">
                  <c:v>25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B1-442F-9486-A7C7C24348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05125791"/>
        <c:axId val="1905130367"/>
      </c:scatterChart>
      <c:valAx>
        <c:axId val="1905125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30367"/>
        <c:crosses val="autoZero"/>
        <c:crossBetween val="midCat"/>
      </c:valAx>
      <c:valAx>
        <c:axId val="190513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125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Ogive</a:t>
            </a:r>
            <a:r>
              <a:rPr lang="en-US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Curve</a:t>
            </a:r>
            <a:endParaRPr lang="en-US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Q.2!$K$62:$K$69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</c:numCache>
            </c:numRef>
          </c:xVal>
          <c:yVal>
            <c:numRef>
              <c:f>Q.2!$L$62:$L$69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45</c:v>
                </c:pt>
                <c:pt idx="4">
                  <c:v>70</c:v>
                </c:pt>
                <c:pt idx="5">
                  <c:v>88</c:v>
                </c:pt>
                <c:pt idx="6">
                  <c:v>98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26-4334-8105-7D5FC874541A}"/>
            </c:ext>
          </c:extLst>
        </c:ser>
        <c:ser>
          <c:idx val="1"/>
          <c:order val="1"/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Q.2!$K$62:$K$69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</c:numCache>
            </c:numRef>
          </c:xVal>
          <c:yVal>
            <c:numRef>
              <c:f>Q.2!$M$62:$M$69</c:f>
              <c:numCache>
                <c:formatCode>General</c:formatCode>
                <c:ptCount val="8"/>
                <c:pt idx="0">
                  <c:v>100</c:v>
                </c:pt>
                <c:pt idx="1">
                  <c:v>98</c:v>
                </c:pt>
                <c:pt idx="2">
                  <c:v>88</c:v>
                </c:pt>
                <c:pt idx="3">
                  <c:v>55</c:v>
                </c:pt>
                <c:pt idx="4">
                  <c:v>30</c:v>
                </c:pt>
                <c:pt idx="5">
                  <c:v>12</c:v>
                </c:pt>
                <c:pt idx="6">
                  <c:v>2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26-4334-8105-7D5FC874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920351"/>
        <c:axId val="1644921183"/>
      </c:scatterChart>
      <c:valAx>
        <c:axId val="164492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boudaries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21183"/>
        <c:crosses val="autoZero"/>
        <c:crossBetween val="midCat"/>
      </c:valAx>
      <c:valAx>
        <c:axId val="16449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frequency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92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Less than type ogive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Q.2!$K$62:$K$69</c:f>
              <c:numCache>
                <c:formatCode>General</c:formatCode>
                <c:ptCount val="8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72</c:v>
                </c:pt>
                <c:pt idx="6">
                  <c:v>84</c:v>
                </c:pt>
                <c:pt idx="7">
                  <c:v>96</c:v>
                </c:pt>
              </c:numCache>
            </c:numRef>
          </c:xVal>
          <c:yVal>
            <c:numRef>
              <c:f>Q.2!$L$62:$L$69</c:f>
              <c:numCache>
                <c:formatCode>General</c:formatCode>
                <c:ptCount val="8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45</c:v>
                </c:pt>
                <c:pt idx="4">
                  <c:v>70</c:v>
                </c:pt>
                <c:pt idx="5">
                  <c:v>88</c:v>
                </c:pt>
                <c:pt idx="6">
                  <c:v>98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8C-4586-950B-DC162F4909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59594175"/>
        <c:axId val="2059587935"/>
      </c:scatterChart>
      <c:valAx>
        <c:axId val="205959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87935"/>
        <c:crosses val="autoZero"/>
        <c:crossBetween val="midCat"/>
      </c:valAx>
      <c:valAx>
        <c:axId val="20595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594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566579177602799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361411854768154"/>
          <c:y val="0.22183650798836868"/>
          <c:w val="0.79819143700787398"/>
          <c:h val="0.4997631260822687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Q.2!$K$33:$K$40</c:f>
              <c:strCache>
                <c:ptCount val="8"/>
                <c:pt idx="0">
                  <c:v>24</c:v>
                </c:pt>
                <c:pt idx="1">
                  <c:v>36</c:v>
                </c:pt>
                <c:pt idx="2">
                  <c:v>48</c:v>
                </c:pt>
                <c:pt idx="3">
                  <c:v>60</c:v>
                </c:pt>
                <c:pt idx="4">
                  <c:v>72</c:v>
                </c:pt>
                <c:pt idx="5">
                  <c:v>84</c:v>
                </c:pt>
                <c:pt idx="6">
                  <c:v>96</c:v>
                </c:pt>
                <c:pt idx="7">
                  <c:v>More</c:v>
                </c:pt>
              </c:strCache>
            </c:strRef>
          </c:cat>
          <c:val>
            <c:numRef>
              <c:f>Q.2!$L$33:$L$40</c:f>
              <c:numCache>
                <c:formatCode>General</c:formatCode>
                <c:ptCount val="8"/>
                <c:pt idx="0">
                  <c:v>2</c:v>
                </c:pt>
                <c:pt idx="1">
                  <c:v>10</c:v>
                </c:pt>
                <c:pt idx="2">
                  <c:v>33</c:v>
                </c:pt>
                <c:pt idx="3">
                  <c:v>25</c:v>
                </c:pt>
                <c:pt idx="4">
                  <c:v>18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F45-A077-7DB831A941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601478143"/>
        <c:axId val="1601474815"/>
      </c:barChart>
      <c:catAx>
        <c:axId val="1601478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4815"/>
        <c:crosses val="autoZero"/>
        <c:auto val="1"/>
        <c:lblAlgn val="ctr"/>
        <c:lblOffset val="100"/>
        <c:noMultiLvlLbl val="0"/>
      </c:catAx>
      <c:valAx>
        <c:axId val="16014748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777777777777776E-2"/>
              <c:y val="0.24747830335076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478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Frequency Histogram</a:t>
            </a:r>
            <a:endParaRPr lang="en-US"/>
          </a:p>
        </c:rich>
      </c:tx>
      <c:layout>
        <c:manualLayout>
          <c:xMode val="edge"/>
          <c:yMode val="edge"/>
          <c:x val="0.23554444674678821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Q.3!$M$10:$M$15</c:f>
              <c:strCache>
                <c:ptCount val="6"/>
                <c:pt idx="0">
                  <c:v>35 - 44</c:v>
                </c:pt>
                <c:pt idx="1">
                  <c:v>44 - 53</c:v>
                </c:pt>
                <c:pt idx="2">
                  <c:v>53 - 62 </c:v>
                </c:pt>
                <c:pt idx="3">
                  <c:v>62 - 71 </c:v>
                </c:pt>
                <c:pt idx="4">
                  <c:v>71 - 80 </c:v>
                </c:pt>
                <c:pt idx="5">
                  <c:v>80 - 89 </c:v>
                </c:pt>
              </c:strCache>
            </c:strRef>
          </c:cat>
          <c:val>
            <c:numRef>
              <c:f>Q.3!$N$10:$N$15</c:f>
              <c:numCache>
                <c:formatCode>General</c:formatCode>
                <c:ptCount val="6"/>
                <c:pt idx="0">
                  <c:v>0.1</c:v>
                </c:pt>
                <c:pt idx="1">
                  <c:v>0.14000000000000001</c:v>
                </c:pt>
                <c:pt idx="2">
                  <c:v>0.18</c:v>
                </c:pt>
                <c:pt idx="3">
                  <c:v>0.2</c:v>
                </c:pt>
                <c:pt idx="4">
                  <c:v>0.18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3D-4408-ADFB-11FD28DC4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03877967"/>
        <c:axId val="303867151"/>
      </c:barChart>
      <c:catAx>
        <c:axId val="30387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</a:t>
                </a:r>
                <a:r>
                  <a:rPr lang="en-US" baseline="0"/>
                  <a:t> Limit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67151"/>
        <c:crosses val="autoZero"/>
        <c:auto val="1"/>
        <c:lblAlgn val="ctr"/>
        <c:lblOffset val="100"/>
        <c:noMultiLvlLbl val="0"/>
      </c:catAx>
      <c:valAx>
        <c:axId val="3038671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779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Probability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Q.5!$A$3:$A$53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xVal>
          <c:yVal>
            <c:numRef>
              <c:f>Q.5!$B$3:$B$53</c:f>
              <c:numCache>
                <c:formatCode>General</c:formatCode>
                <c:ptCount val="51"/>
                <c:pt idx="0">
                  <c:v>1.2676506002282335E-20</c:v>
                </c:pt>
                <c:pt idx="1">
                  <c:v>9.5073795017117106E-19</c:v>
                </c:pt>
                <c:pt idx="2">
                  <c:v>3.4939619668790754E-17</c:v>
                </c:pt>
                <c:pt idx="3">
                  <c:v>8.3855087205096689E-16</c:v>
                </c:pt>
                <c:pt idx="4">
                  <c:v>1.4779459119898525E-14</c:v>
                </c:pt>
                <c:pt idx="5">
                  <c:v>2.0395653585459816E-13</c:v>
                </c:pt>
                <c:pt idx="6">
                  <c:v>2.2945110283642206E-12</c:v>
                </c:pt>
                <c:pt idx="7">
                  <c:v>2.1633961124577119E-11</c:v>
                </c:pt>
                <c:pt idx="8">
                  <c:v>1.744238115669023E-10</c:v>
                </c:pt>
                <c:pt idx="9">
                  <c:v>1.2209666809683165E-9</c:v>
                </c:pt>
                <c:pt idx="10">
                  <c:v>7.5089450879551504E-9</c:v>
                </c:pt>
                <c:pt idx="11">
                  <c:v>4.0957882297937133E-8</c:v>
                </c:pt>
                <c:pt idx="12">
                  <c:v>1.9966967620244384E-7</c:v>
                </c:pt>
                <c:pt idx="13">
                  <c:v>8.7547473411840246E-7</c:v>
                </c:pt>
                <c:pt idx="14">
                  <c:v>3.4706319816836722E-6</c:v>
                </c:pt>
                <c:pt idx="15">
                  <c:v>1.2494275134061228E-5</c:v>
                </c:pt>
                <c:pt idx="16">
                  <c:v>4.0996840283638554E-5</c:v>
                </c:pt>
                <c:pt idx="17">
                  <c:v>1.2299052085091563E-4</c:v>
                </c:pt>
                <c:pt idx="18">
                  <c:v>3.3822393234001662E-4</c:v>
                </c:pt>
                <c:pt idx="19">
                  <c:v>8.5446046064846428E-4</c:v>
                </c:pt>
                <c:pt idx="20">
                  <c:v>1.986620571007684E-3</c:v>
                </c:pt>
                <c:pt idx="21">
                  <c:v>4.2570440807307413E-3</c:v>
                </c:pt>
                <c:pt idx="22">
                  <c:v>8.4173371596267012E-3</c:v>
                </c:pt>
                <c:pt idx="23">
                  <c:v>1.5370789595840064E-2</c:v>
                </c:pt>
                <c:pt idx="24">
                  <c:v>2.5938207442980088E-2</c:v>
                </c:pt>
                <c:pt idx="25">
                  <c:v>4.0463603611048948E-2</c:v>
                </c:pt>
                <c:pt idx="26">
                  <c:v>5.8360966746705253E-2</c:v>
                </c:pt>
                <c:pt idx="27">
                  <c:v>7.7814622328940292E-2</c:v>
                </c:pt>
                <c:pt idx="28">
                  <c:v>9.5878731083872876E-2</c:v>
                </c:pt>
                <c:pt idx="29">
                  <c:v>0.10910338364716567</c:v>
                </c:pt>
                <c:pt idx="30">
                  <c:v>0.11455855282952399</c:v>
                </c:pt>
                <c:pt idx="31">
                  <c:v>0.11086311564147482</c:v>
                </c:pt>
                <c:pt idx="32">
                  <c:v>9.8737462368188561E-2</c:v>
                </c:pt>
                <c:pt idx="33">
                  <c:v>8.0785196483063329E-2</c:v>
                </c:pt>
                <c:pt idx="34">
                  <c:v>6.0588897362297466E-2</c:v>
                </c:pt>
                <c:pt idx="35">
                  <c:v>4.1546672477004012E-2</c:v>
                </c:pt>
                <c:pt idx="36">
                  <c:v>2.596667029812751E-2</c:v>
                </c:pt>
                <c:pt idx="37">
                  <c:v>1.4737839898937226E-2</c:v>
                </c:pt>
                <c:pt idx="38">
                  <c:v>7.5628388955072626E-3</c:v>
                </c:pt>
                <c:pt idx="39">
                  <c:v>3.4905410286956537E-3</c:v>
                </c:pt>
                <c:pt idx="40">
                  <c:v>1.4398481743369603E-3</c:v>
                </c:pt>
                <c:pt idx="41">
                  <c:v>5.2677372231839988E-4</c:v>
                </c:pt>
                <c:pt idx="42">
                  <c:v>1.6932012503091434E-4</c:v>
                </c:pt>
                <c:pt idx="43">
                  <c:v>4.7252127915604095E-5</c:v>
                </c:pt>
                <c:pt idx="44">
                  <c:v>1.1276075979860058E-5</c:v>
                </c:pt>
                <c:pt idx="45">
                  <c:v>2.2552151959720124E-6</c:v>
                </c:pt>
                <c:pt idx="46">
                  <c:v>3.6769812977804516E-7</c:v>
                </c:pt>
                <c:pt idx="47">
                  <c:v>4.6940186780175838E-8</c:v>
                </c:pt>
                <c:pt idx="48">
                  <c:v>4.4006425106414753E-9</c:v>
                </c:pt>
                <c:pt idx="49">
                  <c:v>2.6942709248825439E-10</c:v>
                </c:pt>
                <c:pt idx="50">
                  <c:v>8.0828127746476279E-12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2-4F6F-BF04-0F8E260C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8682863"/>
        <c:axId val="156961023"/>
      </c:scatterChart>
      <c:valAx>
        <c:axId val="197868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61023"/>
        <c:crosses val="autoZero"/>
        <c:crossBetween val="midCat"/>
      </c:valAx>
      <c:valAx>
        <c:axId val="15696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68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  <cx:data id="1">
      <cx:numDim type="val">
        <cx:f dir="row">_xlchart.v1.1</cx:f>
      </cx:numDim>
    </cx:data>
    <cx:data id="2">
      <cx:numDim type="val">
        <cx:f dir="row">_xlchart.v1.2</cx:f>
      </cx:numDim>
    </cx:data>
    <cx:data id="3">
      <cx:numDim type="val">
        <cx:f dir="row">_xlchart.v1.3</cx:f>
      </cx:numDim>
    </cx:data>
    <cx:data id="4">
      <cx:numDim type="val">
        <cx:f dir="row">_xlchart.v1.4</cx:f>
      </cx:numDim>
    </cx:data>
  </cx:chartData>
  <cx:chart>
    <cx:title pos="t" align="ctr" overlay="0">
      <cx:tx>
        <cx:txData>
          <cx:v>Box and whisker plot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Box and whisker plot</a:t>
          </a:r>
        </a:p>
      </cx:txPr>
    </cx:title>
    <cx:plotArea>
      <cx:plotAreaRegion>
        <cx:series layoutId="boxWhisker" uniqueId="{FD1D7043-9C06-467F-83E3-FBF8623F5F7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6B78D7B-1F19-4674-86DE-A8CB17AF3FDC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D8DB1A4-2170-4CDE-A720-1DE668E038B3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4D1B0DE-D5D5-46D2-8542-FB4168CC0E5A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114B8F98-85EA-4B50-851D-CCA1AFABDBD5}"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microsoft.com/office/2014/relationships/chartEx" Target="../charts/chartEx1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16</xdr:row>
      <xdr:rowOff>198120</xdr:rowOff>
    </xdr:from>
    <xdr:to>
      <xdr:col>8</xdr:col>
      <xdr:colOff>137160</xdr:colOff>
      <xdr:row>30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E49A17-B9D8-AF3C-C101-986AB6B6E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1211580</xdr:colOff>
      <xdr:row>16</xdr:row>
      <xdr:rowOff>167640</xdr:rowOff>
    </xdr:from>
    <xdr:to>
      <xdr:col>13</xdr:col>
      <xdr:colOff>152400</xdr:colOff>
      <xdr:row>30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FB1E1D-3879-8441-6DA3-81A3257B6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449580</xdr:colOff>
      <xdr:row>10</xdr:row>
      <xdr:rowOff>38100</xdr:rowOff>
    </xdr:from>
    <xdr:to>
      <xdr:col>17</xdr:col>
      <xdr:colOff>144780</xdr:colOff>
      <xdr:row>25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708A00-80F3-DF7A-F918-67C80A3087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1800" y="2011680"/>
              <a:ext cx="576072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525780</xdr:colOff>
      <xdr:row>31</xdr:row>
      <xdr:rowOff>7620</xdr:rowOff>
    </xdr:from>
    <xdr:to>
      <xdr:col>18</xdr:col>
      <xdr:colOff>525780</xdr:colOff>
      <xdr:row>42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031912-A8AF-0272-5588-A71E632A8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426720</xdr:colOff>
      <xdr:row>45</xdr:row>
      <xdr:rowOff>175260</xdr:rowOff>
    </xdr:from>
    <xdr:to>
      <xdr:col>19</xdr:col>
      <xdr:colOff>685800</xdr:colOff>
      <xdr:row>57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DC3BE1-896A-B481-B793-463274152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495300</xdr:colOff>
      <xdr:row>60</xdr:row>
      <xdr:rowOff>0</xdr:rowOff>
    </xdr:from>
    <xdr:to>
      <xdr:col>22</xdr:col>
      <xdr:colOff>312420</xdr:colOff>
      <xdr:row>77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F30067-A219-C198-9B49-B793CE7E42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563880</xdr:colOff>
      <xdr:row>68</xdr:row>
      <xdr:rowOff>91440</xdr:rowOff>
    </xdr:from>
    <xdr:to>
      <xdr:col>17</xdr:col>
      <xdr:colOff>571500</xdr:colOff>
      <xdr:row>72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BCC5A62-A874-12E4-0359-5D6D73A1882E}"/>
            </a:ext>
          </a:extLst>
        </xdr:cNvPr>
        <xdr:cNvCxnSpPr/>
      </xdr:nvCxnSpPr>
      <xdr:spPr>
        <a:xfrm>
          <a:off x="12428220" y="12717780"/>
          <a:ext cx="7620" cy="79248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213360</xdr:colOff>
      <xdr:row>71</xdr:row>
      <xdr:rowOff>0</xdr:rowOff>
    </xdr:from>
    <xdr:to>
      <xdr:col>13</xdr:col>
      <xdr:colOff>213360</xdr:colOff>
      <xdr:row>83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DED8FA5-D558-69D1-3ABB-EDEA8758B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556260</xdr:colOff>
      <xdr:row>78</xdr:row>
      <xdr:rowOff>114300</xdr:rowOff>
    </xdr:from>
    <xdr:to>
      <xdr:col>11</xdr:col>
      <xdr:colOff>137160</xdr:colOff>
      <xdr:row>78</xdr:row>
      <xdr:rowOff>114300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6B0EB197-6043-5EC4-143E-5CFC0B1E0F23}"/>
            </a:ext>
          </a:extLst>
        </xdr:cNvPr>
        <xdr:cNvCxnSpPr/>
      </xdr:nvCxnSpPr>
      <xdr:spPr>
        <a:xfrm>
          <a:off x="6355080" y="14569440"/>
          <a:ext cx="127254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144780</xdr:colOff>
      <xdr:row>78</xdr:row>
      <xdr:rowOff>106680</xdr:rowOff>
    </xdr:from>
    <xdr:to>
      <xdr:col>11</xdr:col>
      <xdr:colOff>144780</xdr:colOff>
      <xdr:row>82</xdr:row>
      <xdr:rowOff>68580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96923FC-C098-C72B-F765-FD0B4BF36B2A}"/>
            </a:ext>
          </a:extLst>
        </xdr:cNvPr>
        <xdr:cNvCxnSpPr/>
      </xdr:nvCxnSpPr>
      <xdr:spPr>
        <a:xfrm>
          <a:off x="7635240" y="14561820"/>
          <a:ext cx="0" cy="6934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495300</xdr:colOff>
      <xdr:row>28</xdr:row>
      <xdr:rowOff>30480</xdr:rowOff>
    </xdr:from>
    <xdr:to>
      <xdr:col>28</xdr:col>
      <xdr:colOff>152400</xdr:colOff>
      <xdr:row>47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1398C09-41D9-4C8F-B18D-7866E1C09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160020</xdr:colOff>
      <xdr:row>34</xdr:row>
      <xdr:rowOff>99060</xdr:rowOff>
    </xdr:from>
    <xdr:to>
      <xdr:col>24</xdr:col>
      <xdr:colOff>175260</xdr:colOff>
      <xdr:row>41</xdr:row>
      <xdr:rowOff>175260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11DE7441-BAF0-A055-A922-45D2C515C69E}"/>
            </a:ext>
          </a:extLst>
        </xdr:cNvPr>
        <xdr:cNvCxnSpPr/>
      </xdr:nvCxnSpPr>
      <xdr:spPr>
        <a:xfrm>
          <a:off x="16398240" y="6499860"/>
          <a:ext cx="15240" cy="13639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0.38824</cdr:x>
      <cdr:y>0.24729</cdr:y>
    </cdr:from>
    <cdr:to>
      <cdr:x>0.48908</cdr:x>
      <cdr:y>0.36443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C4F2FAD-E3C7-B1B2-C87F-590CEED7CF9E}"/>
            </a:ext>
          </a:extLst>
        </cdr:cNvPr>
        <cdr:cNvCxnSpPr/>
      </cdr:nvCxnSpPr>
      <cdr:spPr>
        <a:xfrm xmlns:a="http://schemas.openxmlformats.org/drawingml/2006/main">
          <a:off x="1760220" y="868680"/>
          <a:ext cx="457200" cy="41148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0.3916</cdr:x>
      <cdr:y>0.24729</cdr:y>
    </cdr:from>
    <cdr:to>
      <cdr:x>0.48739</cdr:x>
      <cdr:y>0.57701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03A6298E-A225-2F64-6139-4BC2A7A0EBEC}"/>
            </a:ext>
          </a:extLst>
        </cdr:cNvPr>
        <cdr:cNvCxnSpPr/>
      </cdr:nvCxnSpPr>
      <cdr:spPr>
        <a:xfrm xmlns:a="http://schemas.openxmlformats.org/drawingml/2006/main" flipH="1">
          <a:off x="1775460" y="868680"/>
          <a:ext cx="434340" cy="115824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22860</xdr:colOff>
      <xdr:row>7</xdr:row>
      <xdr:rowOff>175260</xdr:rowOff>
    </xdr:from>
    <xdr:to>
      <xdr:col>20</xdr:col>
      <xdr:colOff>449580</xdr:colOff>
      <xdr:row>22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71A68-60EF-6893-302F-055B2640A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</xdr:row>
      <xdr:rowOff>167640</xdr:rowOff>
    </xdr:from>
    <xdr:to>
      <xdr:col>11</xdr:col>
      <xdr:colOff>38100</xdr:colOff>
      <xdr:row>17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6A2976-0728-7C08-5C42-BF41AE651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2</xdr:row>
      <xdr:rowOff>0</xdr:rowOff>
    </xdr:from>
    <xdr:to>
      <xdr:col>10</xdr:col>
      <xdr:colOff>495300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1D12B-F024-D84C-7BAE-75A5DFAC9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15240</xdr:colOff>
      <xdr:row>8</xdr:row>
      <xdr:rowOff>160020</xdr:rowOff>
    </xdr:from>
    <xdr:to>
      <xdr:col>25</xdr:col>
      <xdr:colOff>45720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756190-F983-2F25-289B-9B9CF710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</xdr:colOff>
      <xdr:row>23</xdr:row>
      <xdr:rowOff>152400</xdr:rowOff>
    </xdr:from>
    <xdr:to>
      <xdr:col>25</xdr:col>
      <xdr:colOff>259080</xdr:colOff>
      <xdr:row>38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D7A0F0-4591-1EF2-76DA-515870824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0</xdr:row>
      <xdr:rowOff>213360</xdr:rowOff>
    </xdr:from>
    <xdr:to>
      <xdr:col>13</xdr:col>
      <xdr:colOff>381000</xdr:colOff>
      <xdr:row>11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E4D0F-D31E-6FCA-CE58-EDB069DB6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3</xdr:row>
      <xdr:rowOff>152400</xdr:rowOff>
    </xdr:from>
    <xdr:to>
      <xdr:col>11</xdr:col>
      <xdr:colOff>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CE026-A9A2-9970-491D-3FE8512E9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ima Islam" refreshedDate="44932.401499652777" createdVersion="8" refreshedVersion="8" minRefreshableVersion="3" recordCount="20" xr:uid="{CD8C62C9-A619-4854-B4EE-E16265392000}">
  <cacheSource type="worksheet">
    <worksheetSource name="Table1"/>
  </cacheSource>
  <cacheFields count="4">
    <cacheField name="SL" numFmtId="0">
      <sharedItems containsSemiMixedTypes="0" containsString="0" containsNumber="1" containsInteger="1" minValue="1" maxValue="20"/>
    </cacheField>
    <cacheField name="Sex" numFmtId="0">
      <sharedItems/>
    </cacheField>
    <cacheField name="Religion " numFmtId="0">
      <sharedItems count="4">
        <s v="Muslim"/>
        <s v="Hindu"/>
        <s v="Christian"/>
        <s v="Others"/>
      </sharedItems>
    </cacheField>
    <cacheField name="Level of education" numFmtId="0">
      <sharedItems count="6">
        <s v="Primary"/>
        <s v="Graduate"/>
        <s v="Illiterate"/>
        <s v="Others"/>
        <s v="Higher Secondary"/>
        <s v="Second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Male"/>
    <x v="0"/>
    <x v="0"/>
  </r>
  <r>
    <n v="2"/>
    <s v="Female"/>
    <x v="1"/>
    <x v="1"/>
  </r>
  <r>
    <n v="3"/>
    <s v="Male"/>
    <x v="0"/>
    <x v="2"/>
  </r>
  <r>
    <n v="4"/>
    <s v="Male"/>
    <x v="1"/>
    <x v="1"/>
  </r>
  <r>
    <n v="5"/>
    <s v="Female"/>
    <x v="0"/>
    <x v="0"/>
  </r>
  <r>
    <n v="6"/>
    <s v="Female"/>
    <x v="2"/>
    <x v="1"/>
  </r>
  <r>
    <n v="7"/>
    <s v="Male"/>
    <x v="0"/>
    <x v="2"/>
  </r>
  <r>
    <n v="8"/>
    <s v="Male"/>
    <x v="1"/>
    <x v="0"/>
  </r>
  <r>
    <n v="9"/>
    <s v="Female"/>
    <x v="0"/>
    <x v="3"/>
  </r>
  <r>
    <n v="10"/>
    <s v="Male"/>
    <x v="3"/>
    <x v="4"/>
  </r>
  <r>
    <n v="11"/>
    <s v="Female"/>
    <x v="1"/>
    <x v="0"/>
  </r>
  <r>
    <n v="12"/>
    <s v="Male"/>
    <x v="2"/>
    <x v="1"/>
  </r>
  <r>
    <n v="13"/>
    <s v="Male"/>
    <x v="3"/>
    <x v="5"/>
  </r>
  <r>
    <n v="14"/>
    <s v="Female"/>
    <x v="0"/>
    <x v="5"/>
  </r>
  <r>
    <n v="15"/>
    <s v="Male"/>
    <x v="1"/>
    <x v="4"/>
  </r>
  <r>
    <n v="16"/>
    <s v="Male"/>
    <x v="2"/>
    <x v="3"/>
  </r>
  <r>
    <n v="17"/>
    <s v="Female"/>
    <x v="0"/>
    <x v="0"/>
  </r>
  <r>
    <n v="18"/>
    <s v="Male"/>
    <x v="3"/>
    <x v="2"/>
  </r>
  <r>
    <n v="19"/>
    <s v="Female"/>
    <x v="0"/>
    <x v="4"/>
  </r>
  <r>
    <n v="20"/>
    <s v="Male"/>
    <x v="3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82D676-77D2-4247-8B0E-C3250DCF339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Level of education">
  <location ref="I4:J11" firstHeaderRow="1" firstDataRow="1" firstDataCol="1"/>
  <pivotFields count="4">
    <pivotField showAll="0"/>
    <pivotField showAll="0"/>
    <pivotField showAll="0"/>
    <pivotField axis="axisRow" dataField="1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evel of education" fld="3" subtotal="count" baseField="0" baseItem="0"/>
  </dataFields>
  <formats count="18">
    <format dxfId="25">
      <pivotArea type="all" dataOnly="0" outline="0" fieldPosition="0"/>
    </format>
    <format dxfId="24">
      <pivotArea outline="0" collapsedLevelsAreSubtotals="1" fieldPosition="0"/>
    </format>
    <format dxfId="23">
      <pivotArea field="3" type="button" dataOnly="0" labelOnly="1" outline="0" axis="axisRow" fieldPosition="0"/>
    </format>
    <format dxfId="22">
      <pivotArea dataOnly="0" labelOnly="1" fieldPosition="0">
        <references count="1">
          <reference field="3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3" type="button" dataOnly="0" labelOnly="1" outline="0" axis="axisRow" fieldPosition="0"/>
    </format>
    <format dxfId="16">
      <pivotArea dataOnly="0" labelOnly="1" fieldPosition="0">
        <references count="1">
          <reference field="3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3" type="button" dataOnly="0" labelOnly="1" outline="0" axis="axisRow" fieldPosition="0"/>
    </format>
    <format dxfId="10">
      <pivotArea dataOnly="0" labelOnly="1" fieldPosition="0">
        <references count="1">
          <reference field="3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</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660FF8-43C6-4717-BEE1-7F36E6A73CC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legion">
  <location ref="F4:G9" firstHeaderRow="1" firstDataRow="1" firstDataCol="1"/>
  <pivotFields count="4">
    <pivotField showAll="0"/>
    <pivotField showAll="0"/>
    <pivotField axis="axisRow" dataField="1" showAll="0">
      <items count="5">
        <item x="2"/>
        <item x="1"/>
        <item x="0"/>
        <item x="3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Religion " fld="2" subtotal="count" baseField="0" baseItem="0"/>
  </dataFields>
  <formats count="18"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39">
      <pivotArea dataOnly="0" labelOnly="1" grandRow="1" outline="0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type="all" dataOnly="0" outline="0" fieldPosition="0"/>
    </format>
    <format dxfId="30">
      <pivotArea outline="0" collapsedLevelsAreSubtotals="1" fieldPosition="0"/>
    </format>
    <format dxfId="29">
      <pivotArea field="2" type="button" dataOnly="0" labelOnly="1" outline="0" axis="axisRow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26">
      <pivotArea dataOnly="0" labelOnly="1" outline="0" axis="axisValues" fieldPosition="0"/>
    </format>
  </formats>
  <chartFormats count="5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B4B523-8CD0-4AF3-A82B-29EE95DC5D46}" name="Table1" displayName="Table1" ref="A1:D21" totalsRowShown="0" headerRowDxfId="7" dataDxfId="5" headerRowBorderDxfId="6" tableBorderDxfId="4" headerRowCellStyle="Output">
  <autoFilter ref="A1:D21" xr:uid="{BAB4B523-8CD0-4AF3-A82B-29EE95DC5D46}"/>
  <tableColumns count="4">
    <tableColumn id="1" xr3:uid="{A368B034-ED22-44C3-A6C1-93901221BD64}" name="SL" dataDxfId="3"/>
    <tableColumn id="2" xr3:uid="{F2696576-6AD2-4855-B866-04B84D2AC87F}" name="Sex" dataDxfId="2"/>
    <tableColumn id="3" xr3:uid="{6A97E5DF-3EA1-4E25-B4D5-52485B1890AF}" name="Religion " dataDxfId="1"/>
    <tableColumn id="4" xr3:uid="{9B286EA5-5CEE-485F-87AC-EEBF32C6149C}" name="Level of educ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67128-29E0-4BE7-963D-54DEA83C3F4C}">
  <dimension ref="A1:J21"/>
  <sheetViews>
    <sheetView workbookViewId="0">
      <selection activeCell="M9" sqref="M9"/>
    </sheetView>
  </sheetViews>
  <sheetFormatPr defaultRowHeight="14.4" x14ac:dyDescent="0.3"/>
  <cols>
    <col min="3" max="3" width="11.109375" customWidth="1"/>
    <col min="4" max="4" width="20.77734375" customWidth="1"/>
    <col min="6" max="6" width="18.109375" customWidth="1"/>
    <col min="7" max="7" width="29" customWidth="1"/>
    <col min="9" max="9" width="18.5546875" customWidth="1"/>
    <col min="10" max="10" width="33.44140625" customWidth="1"/>
  </cols>
  <sheetData>
    <row r="1" spans="1:10" ht="31.8" thickBot="1" x14ac:dyDescent="0.35">
      <c r="A1" s="4" t="s">
        <v>0</v>
      </c>
      <c r="B1" s="4" t="s">
        <v>1</v>
      </c>
      <c r="C1" s="4" t="s">
        <v>2</v>
      </c>
      <c r="D1" s="4" t="s">
        <v>3</v>
      </c>
    </row>
    <row r="2" spans="1:10" ht="18" thickBot="1" x14ac:dyDescent="0.35">
      <c r="A2" s="3">
        <v>1</v>
      </c>
      <c r="B2" s="1" t="s">
        <v>4</v>
      </c>
      <c r="C2" s="1" t="s">
        <v>6</v>
      </c>
      <c r="D2" s="1" t="s">
        <v>10</v>
      </c>
      <c r="F2" t="s">
        <v>21</v>
      </c>
      <c r="I2" s="13" t="s">
        <v>19</v>
      </c>
    </row>
    <row r="3" spans="1:10" ht="16.2" thickBot="1" x14ac:dyDescent="0.35">
      <c r="A3" s="3">
        <v>2</v>
      </c>
      <c r="B3" s="2" t="s">
        <v>5</v>
      </c>
      <c r="C3" s="2" t="s">
        <v>7</v>
      </c>
      <c r="D3" s="2" t="s">
        <v>11</v>
      </c>
    </row>
    <row r="4" spans="1:10" ht="16.2" thickBot="1" x14ac:dyDescent="0.35">
      <c r="A4" s="3">
        <v>3</v>
      </c>
      <c r="B4" s="2" t="s">
        <v>4</v>
      </c>
      <c r="C4" s="2" t="s">
        <v>6</v>
      </c>
      <c r="D4" s="2" t="s">
        <v>12</v>
      </c>
      <c r="F4" s="9" t="s">
        <v>17</v>
      </c>
      <c r="G4" s="10" t="s">
        <v>18</v>
      </c>
      <c r="I4" s="9" t="s">
        <v>3</v>
      </c>
      <c r="J4" s="10" t="s">
        <v>20</v>
      </c>
    </row>
    <row r="5" spans="1:10" ht="16.2" thickBot="1" x14ac:dyDescent="0.35">
      <c r="A5" s="3">
        <v>4</v>
      </c>
      <c r="B5" s="2" t="s">
        <v>4</v>
      </c>
      <c r="C5" s="2" t="s">
        <v>7</v>
      </c>
      <c r="D5" s="2" t="s">
        <v>11</v>
      </c>
      <c r="F5" s="11" t="s">
        <v>8</v>
      </c>
      <c r="G5" s="10">
        <v>3</v>
      </c>
      <c r="I5" s="11" t="s">
        <v>11</v>
      </c>
      <c r="J5" s="10">
        <v>4</v>
      </c>
    </row>
    <row r="6" spans="1:10" ht="16.2" thickBot="1" x14ac:dyDescent="0.35">
      <c r="A6" s="3">
        <v>5</v>
      </c>
      <c r="B6" s="2" t="s">
        <v>5</v>
      </c>
      <c r="C6" s="2" t="s">
        <v>6</v>
      </c>
      <c r="D6" s="2" t="s">
        <v>10</v>
      </c>
      <c r="F6" s="11" t="s">
        <v>7</v>
      </c>
      <c r="G6" s="10">
        <v>5</v>
      </c>
      <c r="I6" s="11" t="s">
        <v>13</v>
      </c>
      <c r="J6" s="10">
        <v>3</v>
      </c>
    </row>
    <row r="7" spans="1:10" ht="16.2" thickBot="1" x14ac:dyDescent="0.35">
      <c r="A7" s="3">
        <v>6</v>
      </c>
      <c r="B7" s="2" t="s">
        <v>5</v>
      </c>
      <c r="C7" s="2" t="s">
        <v>8</v>
      </c>
      <c r="D7" s="2" t="s">
        <v>11</v>
      </c>
      <c r="F7" s="11" t="s">
        <v>6</v>
      </c>
      <c r="G7" s="10">
        <v>8</v>
      </c>
      <c r="I7" s="11" t="s">
        <v>12</v>
      </c>
      <c r="J7" s="10">
        <v>3</v>
      </c>
    </row>
    <row r="8" spans="1:10" ht="16.2" thickBot="1" x14ac:dyDescent="0.35">
      <c r="A8" s="3">
        <v>7</v>
      </c>
      <c r="B8" s="2" t="s">
        <v>4</v>
      </c>
      <c r="C8" s="2" t="s">
        <v>6</v>
      </c>
      <c r="D8" s="2" t="s">
        <v>12</v>
      </c>
      <c r="F8" s="11" t="s">
        <v>9</v>
      </c>
      <c r="G8" s="10">
        <v>4</v>
      </c>
      <c r="I8" s="11" t="s">
        <v>9</v>
      </c>
      <c r="J8" s="10">
        <v>2</v>
      </c>
    </row>
    <row r="9" spans="1:10" ht="16.2" thickBot="1" x14ac:dyDescent="0.35">
      <c r="A9" s="3">
        <v>8</v>
      </c>
      <c r="B9" s="2" t="s">
        <v>4</v>
      </c>
      <c r="C9" s="2" t="s">
        <v>7</v>
      </c>
      <c r="D9" s="2" t="s">
        <v>10</v>
      </c>
      <c r="F9" s="11" t="s">
        <v>16</v>
      </c>
      <c r="G9" s="10">
        <v>20</v>
      </c>
      <c r="I9" s="11" t="s">
        <v>10</v>
      </c>
      <c r="J9" s="10">
        <v>5</v>
      </c>
    </row>
    <row r="10" spans="1:10" ht="16.2" thickBot="1" x14ac:dyDescent="0.35">
      <c r="A10" s="3">
        <v>9</v>
      </c>
      <c r="B10" s="2" t="s">
        <v>5</v>
      </c>
      <c r="C10" s="2" t="s">
        <v>6</v>
      </c>
      <c r="D10" s="2" t="s">
        <v>9</v>
      </c>
      <c r="I10" s="11" t="s">
        <v>14</v>
      </c>
      <c r="J10" s="10">
        <v>3</v>
      </c>
    </row>
    <row r="11" spans="1:10" ht="16.2" thickBot="1" x14ac:dyDescent="0.35">
      <c r="A11" s="3">
        <v>10</v>
      </c>
      <c r="B11" s="2" t="s">
        <v>4</v>
      </c>
      <c r="C11" s="2" t="s">
        <v>9</v>
      </c>
      <c r="D11" s="2" t="s">
        <v>13</v>
      </c>
      <c r="I11" s="11" t="s">
        <v>16</v>
      </c>
      <c r="J11" s="10">
        <v>20</v>
      </c>
    </row>
    <row r="12" spans="1:10" ht="16.2" thickBot="1" x14ac:dyDescent="0.35">
      <c r="A12" s="3">
        <v>11</v>
      </c>
      <c r="B12" s="1" t="s">
        <v>5</v>
      </c>
      <c r="C12" s="1" t="s">
        <v>7</v>
      </c>
      <c r="D12" s="1" t="s">
        <v>10</v>
      </c>
    </row>
    <row r="13" spans="1:10" ht="16.2" thickBot="1" x14ac:dyDescent="0.35">
      <c r="A13" s="3">
        <v>12</v>
      </c>
      <c r="B13" s="2" t="s">
        <v>4</v>
      </c>
      <c r="C13" s="2" t="s">
        <v>8</v>
      </c>
      <c r="D13" s="2" t="s">
        <v>11</v>
      </c>
    </row>
    <row r="14" spans="1:10" ht="16.2" thickBot="1" x14ac:dyDescent="0.35">
      <c r="A14" s="3">
        <v>13</v>
      </c>
      <c r="B14" s="2" t="s">
        <v>4</v>
      </c>
      <c r="C14" s="2" t="s">
        <v>9</v>
      </c>
      <c r="D14" s="2" t="s">
        <v>14</v>
      </c>
    </row>
    <row r="15" spans="1:10" ht="16.2" thickBot="1" x14ac:dyDescent="0.35">
      <c r="A15" s="3">
        <v>14</v>
      </c>
      <c r="B15" s="2" t="s">
        <v>5</v>
      </c>
      <c r="C15" s="2" t="s">
        <v>6</v>
      </c>
      <c r="D15" s="2" t="s">
        <v>14</v>
      </c>
    </row>
    <row r="16" spans="1:10" ht="18" thickBot="1" x14ac:dyDescent="0.35">
      <c r="A16" s="3">
        <v>15</v>
      </c>
      <c r="B16" s="2" t="s">
        <v>4</v>
      </c>
      <c r="C16" s="2" t="s">
        <v>7</v>
      </c>
      <c r="D16" s="2" t="s">
        <v>13</v>
      </c>
      <c r="F16" s="6" t="s">
        <v>22</v>
      </c>
      <c r="J16" s="6" t="s">
        <v>23</v>
      </c>
    </row>
    <row r="17" spans="1:4" ht="16.2" thickBot="1" x14ac:dyDescent="0.35">
      <c r="A17" s="3">
        <v>16</v>
      </c>
      <c r="B17" s="2" t="s">
        <v>4</v>
      </c>
      <c r="C17" s="2" t="s">
        <v>8</v>
      </c>
      <c r="D17" s="2" t="s">
        <v>9</v>
      </c>
    </row>
    <row r="18" spans="1:4" ht="16.2" thickBot="1" x14ac:dyDescent="0.35">
      <c r="A18" s="3">
        <v>17</v>
      </c>
      <c r="B18" s="2" t="s">
        <v>5</v>
      </c>
      <c r="C18" s="2" t="s">
        <v>6</v>
      </c>
      <c r="D18" s="2" t="s">
        <v>10</v>
      </c>
    </row>
    <row r="19" spans="1:4" ht="16.2" thickBot="1" x14ac:dyDescent="0.35">
      <c r="A19" s="3">
        <v>18</v>
      </c>
      <c r="B19" s="2" t="s">
        <v>4</v>
      </c>
      <c r="C19" s="2" t="s">
        <v>9</v>
      </c>
      <c r="D19" s="2" t="s">
        <v>12</v>
      </c>
    </row>
    <row r="20" spans="1:4" ht="16.2" thickBot="1" x14ac:dyDescent="0.35">
      <c r="A20" s="3">
        <v>19</v>
      </c>
      <c r="B20" s="2" t="s">
        <v>5</v>
      </c>
      <c r="C20" s="2" t="s">
        <v>6</v>
      </c>
      <c r="D20" s="2" t="s">
        <v>13</v>
      </c>
    </row>
    <row r="21" spans="1:4" ht="16.2" thickBot="1" x14ac:dyDescent="0.35">
      <c r="A21" s="3">
        <v>20</v>
      </c>
      <c r="B21" s="2" t="s">
        <v>4</v>
      </c>
      <c r="C21" s="2" t="s">
        <v>9</v>
      </c>
      <c r="D21" s="2" t="s">
        <v>14</v>
      </c>
    </row>
  </sheetData>
  <pageMargins left="0.7" right="0.7" top="0.75" bottom="0.75" header="0.3" footer="0.3"/>
  <pageSetup orientation="portrait" r:id="rId3"/>
  <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1379-CE46-4F33-B657-25FD5F14DF4F}">
  <dimension ref="A1:T103"/>
  <sheetViews>
    <sheetView tabSelected="1" topLeftCell="A79" workbookViewId="0">
      <selection activeCell="G19" sqref="G19"/>
    </sheetView>
  </sheetViews>
  <sheetFormatPr defaultRowHeight="14.4" x14ac:dyDescent="0.3"/>
  <cols>
    <col min="1" max="1" width="12.44140625" customWidth="1"/>
    <col min="2" max="2" width="13.88671875" customWidth="1"/>
    <col min="3" max="3" width="12.6640625" customWidth="1"/>
    <col min="11" max="11" width="15.77734375" customWidth="1"/>
    <col min="12" max="12" width="13.88671875" customWidth="1"/>
    <col min="13" max="13" width="14.33203125" customWidth="1"/>
    <col min="20" max="20" width="10.44140625" customWidth="1"/>
  </cols>
  <sheetData>
    <row r="1" spans="1:20" ht="15.6" x14ac:dyDescent="0.3">
      <c r="A1" s="15">
        <v>77</v>
      </c>
      <c r="B1" s="15">
        <v>44</v>
      </c>
      <c r="C1" s="15">
        <v>49</v>
      </c>
      <c r="D1" s="15">
        <v>33</v>
      </c>
      <c r="E1" s="15">
        <v>38</v>
      </c>
      <c r="F1" s="15">
        <v>33</v>
      </c>
      <c r="G1" s="15">
        <v>76</v>
      </c>
      <c r="H1" s="15">
        <v>55</v>
      </c>
      <c r="I1" s="15">
        <v>68</v>
      </c>
      <c r="J1" s="15">
        <v>39</v>
      </c>
      <c r="K1" s="15">
        <v>44</v>
      </c>
      <c r="L1" s="15">
        <v>59</v>
      </c>
      <c r="M1" s="15">
        <v>36</v>
      </c>
      <c r="N1" s="15">
        <v>55</v>
      </c>
      <c r="O1" s="15">
        <v>47</v>
      </c>
      <c r="P1" s="15">
        <v>61</v>
      </c>
      <c r="Q1" s="15">
        <v>53</v>
      </c>
      <c r="R1" s="15">
        <v>32</v>
      </c>
      <c r="S1" s="15">
        <v>65</v>
      </c>
      <c r="T1" s="15">
        <v>51</v>
      </c>
    </row>
    <row r="2" spans="1:20" ht="15.6" x14ac:dyDescent="0.3">
      <c r="A2" s="15">
        <v>29</v>
      </c>
      <c r="B2" s="15">
        <v>41</v>
      </c>
      <c r="C2" s="15">
        <v>32</v>
      </c>
      <c r="D2" s="15">
        <v>45</v>
      </c>
      <c r="E2" s="15">
        <v>83</v>
      </c>
      <c r="F2" s="15">
        <v>58</v>
      </c>
      <c r="G2" s="15">
        <v>73</v>
      </c>
      <c r="H2" s="15">
        <v>47</v>
      </c>
      <c r="I2" s="15">
        <v>40</v>
      </c>
      <c r="J2" s="15">
        <v>26</v>
      </c>
      <c r="K2" s="15">
        <v>59</v>
      </c>
      <c r="L2" s="15">
        <v>43</v>
      </c>
      <c r="M2" s="15">
        <v>66</v>
      </c>
      <c r="N2" s="15">
        <v>44</v>
      </c>
      <c r="O2" s="15">
        <v>41</v>
      </c>
      <c r="P2" s="15">
        <v>25</v>
      </c>
      <c r="Q2" s="15">
        <v>39</v>
      </c>
      <c r="R2" s="15">
        <v>72</v>
      </c>
      <c r="S2" s="15">
        <v>37</v>
      </c>
      <c r="T2" s="15">
        <v>55</v>
      </c>
    </row>
    <row r="3" spans="1:20" ht="15.6" x14ac:dyDescent="0.3">
      <c r="A3" s="15">
        <v>34</v>
      </c>
      <c r="B3" s="15">
        <v>47</v>
      </c>
      <c r="C3" s="15">
        <v>66</v>
      </c>
      <c r="D3" s="15">
        <v>53</v>
      </c>
      <c r="E3" s="15">
        <v>55</v>
      </c>
      <c r="F3" s="15">
        <v>58</v>
      </c>
      <c r="G3" s="15">
        <v>49</v>
      </c>
      <c r="H3" s="15">
        <v>45</v>
      </c>
      <c r="I3" s="15">
        <v>61</v>
      </c>
      <c r="J3" s="15">
        <v>41</v>
      </c>
      <c r="K3" s="15">
        <v>55</v>
      </c>
      <c r="L3" s="15">
        <v>92</v>
      </c>
      <c r="M3" s="15">
        <v>83</v>
      </c>
      <c r="N3" s="15">
        <v>77</v>
      </c>
      <c r="O3" s="15">
        <v>45</v>
      </c>
      <c r="P3" s="15">
        <v>62</v>
      </c>
      <c r="Q3" s="15">
        <v>45</v>
      </c>
      <c r="R3" s="15">
        <v>36</v>
      </c>
      <c r="S3" s="15">
        <v>78</v>
      </c>
      <c r="T3" s="15">
        <v>48</v>
      </c>
    </row>
    <row r="4" spans="1:20" ht="15.6" x14ac:dyDescent="0.3">
      <c r="A4" s="15">
        <v>54</v>
      </c>
      <c r="B4" s="15">
        <v>50</v>
      </c>
      <c r="C4" s="15">
        <v>51</v>
      </c>
      <c r="D4" s="15">
        <v>66</v>
      </c>
      <c r="E4" s="15">
        <v>80</v>
      </c>
      <c r="F4" s="15">
        <v>73</v>
      </c>
      <c r="G4" s="15">
        <v>57</v>
      </c>
      <c r="H4" s="15">
        <v>61</v>
      </c>
      <c r="I4" s="15">
        <v>56</v>
      </c>
      <c r="J4" s="15">
        <v>50</v>
      </c>
      <c r="K4" s="15">
        <v>45</v>
      </c>
      <c r="L4" s="15">
        <v>82</v>
      </c>
      <c r="M4" s="15">
        <v>71</v>
      </c>
      <c r="N4" s="15">
        <v>48</v>
      </c>
      <c r="O4" s="15">
        <v>46</v>
      </c>
      <c r="P4" s="15">
        <v>69</v>
      </c>
      <c r="Q4" s="15">
        <v>38</v>
      </c>
      <c r="R4" s="15">
        <v>72</v>
      </c>
      <c r="S4" s="15">
        <v>56</v>
      </c>
      <c r="T4" s="15">
        <v>64</v>
      </c>
    </row>
    <row r="5" spans="1:20" ht="15.6" x14ac:dyDescent="0.3">
      <c r="A5" s="15">
        <v>38</v>
      </c>
      <c r="B5" s="15">
        <v>45</v>
      </c>
      <c r="C5" s="15">
        <v>51</v>
      </c>
      <c r="D5" s="15">
        <v>44</v>
      </c>
      <c r="E5" s="15">
        <v>41</v>
      </c>
      <c r="F5" s="15">
        <v>68</v>
      </c>
      <c r="G5" s="15">
        <v>45</v>
      </c>
      <c r="H5" s="15">
        <v>92</v>
      </c>
      <c r="I5" s="15">
        <v>43</v>
      </c>
      <c r="J5" s="15">
        <v>12</v>
      </c>
      <c r="K5" s="15">
        <v>37</v>
      </c>
      <c r="L5" s="15">
        <v>16</v>
      </c>
      <c r="M5" s="15">
        <v>44</v>
      </c>
      <c r="N5" s="15">
        <v>57</v>
      </c>
      <c r="O5" s="15">
        <v>63</v>
      </c>
      <c r="P5" s="15">
        <v>71</v>
      </c>
      <c r="Q5" s="15">
        <v>40</v>
      </c>
      <c r="R5" s="15">
        <v>64</v>
      </c>
      <c r="S5" s="15">
        <v>57</v>
      </c>
      <c r="T5" s="15">
        <v>51</v>
      </c>
    </row>
    <row r="6" spans="1:20" ht="15.6" x14ac:dyDescent="0.3">
      <c r="A6" s="14"/>
    </row>
    <row r="7" spans="1:20" ht="15.6" x14ac:dyDescent="0.3">
      <c r="A7" s="16" t="s">
        <v>15</v>
      </c>
    </row>
    <row r="8" spans="1:20" x14ac:dyDescent="0.3">
      <c r="A8" s="17" t="s">
        <v>25</v>
      </c>
      <c r="B8" s="12">
        <f>AVERAGE(A1:T5)</f>
        <v>52.68</v>
      </c>
      <c r="C8" s="12"/>
      <c r="D8" s="12"/>
    </row>
    <row r="9" spans="1:20" ht="17.399999999999999" x14ac:dyDescent="0.3">
      <c r="A9" s="17" t="s">
        <v>26</v>
      </c>
      <c r="B9" s="18">
        <f>MEDIAN(A1:T5)</f>
        <v>51</v>
      </c>
      <c r="C9" s="12"/>
      <c r="D9" s="12"/>
      <c r="H9" s="19" t="s">
        <v>36</v>
      </c>
    </row>
    <row r="10" spans="1:20" x14ac:dyDescent="0.3">
      <c r="A10" s="17" t="s">
        <v>27</v>
      </c>
      <c r="B10" s="12">
        <f>_xlfn.MODE.MULT(A1:T5)</f>
        <v>45</v>
      </c>
      <c r="C10" s="12"/>
      <c r="D10" s="12"/>
    </row>
    <row r="11" spans="1:20" x14ac:dyDescent="0.3">
      <c r="A11" s="17" t="s">
        <v>28</v>
      </c>
      <c r="B11" s="12">
        <f>VARP(A1:T5)</f>
        <v>246.3776</v>
      </c>
      <c r="C11" s="12"/>
      <c r="D11" s="12"/>
    </row>
    <row r="12" spans="1:20" x14ac:dyDescent="0.3">
      <c r="A12" s="17" t="s">
        <v>24</v>
      </c>
      <c r="B12" s="12"/>
      <c r="C12" s="12">
        <f>_xlfn.STDEV.P(A1:T5)</f>
        <v>15.69641997399407</v>
      </c>
      <c r="D12" s="12"/>
    </row>
    <row r="14" spans="1:20" ht="15.6" x14ac:dyDescent="0.3">
      <c r="A14" s="5" t="s">
        <v>29</v>
      </c>
    </row>
    <row r="15" spans="1:20" x14ac:dyDescent="0.3">
      <c r="A15" s="17" t="s">
        <v>30</v>
      </c>
      <c r="B15" s="12">
        <f>MIN(A1:T5)</f>
        <v>12</v>
      </c>
      <c r="D15" t="s">
        <v>35</v>
      </c>
    </row>
    <row r="16" spans="1:20" x14ac:dyDescent="0.3">
      <c r="A16" s="17" t="s">
        <v>31</v>
      </c>
      <c r="B16" s="12">
        <f>QUARTILE(A1:T5, 1)</f>
        <v>42.5</v>
      </c>
    </row>
    <row r="17" spans="1:12" x14ac:dyDescent="0.3">
      <c r="A17" s="17" t="s">
        <v>32</v>
      </c>
      <c r="B17" s="12">
        <f>QUARTILE(A1:T5, 2)</f>
        <v>51</v>
      </c>
    </row>
    <row r="18" spans="1:12" x14ac:dyDescent="0.3">
      <c r="A18" s="17" t="s">
        <v>33</v>
      </c>
      <c r="B18" s="12">
        <f>QUARTILE(A1:T5, 3)</f>
        <v>63.25</v>
      </c>
    </row>
    <row r="19" spans="1:12" x14ac:dyDescent="0.3">
      <c r="A19" s="17" t="s">
        <v>34</v>
      </c>
      <c r="B19" s="12">
        <f>MAX(A1:T5)</f>
        <v>92</v>
      </c>
    </row>
    <row r="30" spans="1:12" ht="15.6" x14ac:dyDescent="0.3">
      <c r="A30" s="5" t="s">
        <v>37</v>
      </c>
      <c r="K30" s="5" t="s">
        <v>50</v>
      </c>
    </row>
    <row r="31" spans="1:12" ht="15" thickBot="1" x14ac:dyDescent="0.35"/>
    <row r="32" spans="1:12" x14ac:dyDescent="0.3">
      <c r="A32" s="21" t="s">
        <v>38</v>
      </c>
      <c r="B32" s="23" t="s">
        <v>49</v>
      </c>
      <c r="C32" s="23" t="s">
        <v>51</v>
      </c>
      <c r="K32" s="20" t="s">
        <v>45</v>
      </c>
      <c r="L32" s="20" t="s">
        <v>47</v>
      </c>
    </row>
    <row r="33" spans="1:13" x14ac:dyDescent="0.3">
      <c r="A33" s="22" t="s">
        <v>48</v>
      </c>
      <c r="B33" s="7">
        <v>24</v>
      </c>
      <c r="C33" s="7">
        <v>2</v>
      </c>
      <c r="K33" s="24">
        <v>24</v>
      </c>
      <c r="L33" s="24">
        <v>2</v>
      </c>
    </row>
    <row r="34" spans="1:13" x14ac:dyDescent="0.3">
      <c r="A34" s="7" t="s">
        <v>39</v>
      </c>
      <c r="B34" s="7">
        <v>36</v>
      </c>
      <c r="C34" s="7">
        <v>10</v>
      </c>
      <c r="K34" s="24">
        <v>36</v>
      </c>
      <c r="L34" s="24">
        <v>10</v>
      </c>
    </row>
    <row r="35" spans="1:13" x14ac:dyDescent="0.3">
      <c r="A35" s="7" t="s">
        <v>40</v>
      </c>
      <c r="B35" s="7">
        <v>48</v>
      </c>
      <c r="C35" s="7">
        <v>33</v>
      </c>
      <c r="K35" s="24">
        <v>48</v>
      </c>
      <c r="L35" s="24">
        <v>33</v>
      </c>
    </row>
    <row r="36" spans="1:13" x14ac:dyDescent="0.3">
      <c r="A36" s="7" t="s">
        <v>41</v>
      </c>
      <c r="B36" s="7">
        <v>60</v>
      </c>
      <c r="C36" s="7">
        <v>25</v>
      </c>
      <c r="K36" s="24">
        <v>60</v>
      </c>
      <c r="L36" s="24">
        <v>25</v>
      </c>
    </row>
    <row r="37" spans="1:13" x14ac:dyDescent="0.3">
      <c r="A37" s="7" t="s">
        <v>42</v>
      </c>
      <c r="B37" s="7">
        <v>72</v>
      </c>
      <c r="C37" s="7">
        <v>18</v>
      </c>
      <c r="K37" s="24">
        <v>72</v>
      </c>
      <c r="L37" s="24">
        <v>18</v>
      </c>
    </row>
    <row r="38" spans="1:13" x14ac:dyDescent="0.3">
      <c r="A38" s="7" t="s">
        <v>43</v>
      </c>
      <c r="B38" s="7">
        <v>84</v>
      </c>
      <c r="C38" s="7">
        <v>10</v>
      </c>
      <c r="K38" s="24">
        <v>84</v>
      </c>
      <c r="L38" s="24">
        <v>10</v>
      </c>
    </row>
    <row r="39" spans="1:13" x14ac:dyDescent="0.3">
      <c r="A39" s="7" t="s">
        <v>44</v>
      </c>
      <c r="B39" s="7">
        <v>96</v>
      </c>
      <c r="C39" s="7">
        <v>2</v>
      </c>
      <c r="K39" s="24">
        <v>96</v>
      </c>
      <c r="L39" s="24">
        <v>2</v>
      </c>
    </row>
    <row r="40" spans="1:13" ht="15" thickBot="1" x14ac:dyDescent="0.35">
      <c r="A40" s="7" t="s">
        <v>52</v>
      </c>
      <c r="B40" s="7"/>
      <c r="C40" s="7">
        <f>SUM(C33:C39)</f>
        <v>100</v>
      </c>
      <c r="K40" s="25" t="s">
        <v>46</v>
      </c>
      <c r="L40" s="25">
        <v>0</v>
      </c>
    </row>
    <row r="47" spans="1:13" x14ac:dyDescent="0.3">
      <c r="K47" s="21" t="s">
        <v>38</v>
      </c>
      <c r="L47" s="10" t="s">
        <v>53</v>
      </c>
      <c r="M47" s="23" t="s">
        <v>51</v>
      </c>
    </row>
    <row r="48" spans="1:13" x14ac:dyDescent="0.3">
      <c r="K48" s="22" t="s">
        <v>48</v>
      </c>
      <c r="L48" s="7">
        <f>(12+24)/2</f>
        <v>18</v>
      </c>
      <c r="M48" s="7">
        <v>2</v>
      </c>
    </row>
    <row r="49" spans="11:13" x14ac:dyDescent="0.3">
      <c r="K49" s="7" t="s">
        <v>39</v>
      </c>
      <c r="L49" s="7">
        <f>(24+36)/2</f>
        <v>30</v>
      </c>
      <c r="M49" s="7">
        <v>10</v>
      </c>
    </row>
    <row r="50" spans="11:13" x14ac:dyDescent="0.3">
      <c r="K50" s="7" t="s">
        <v>40</v>
      </c>
      <c r="L50" s="7">
        <f>(36+48)/2</f>
        <v>42</v>
      </c>
      <c r="M50" s="7">
        <v>33</v>
      </c>
    </row>
    <row r="51" spans="11:13" x14ac:dyDescent="0.3">
      <c r="K51" s="7" t="s">
        <v>41</v>
      </c>
      <c r="L51" s="7">
        <f>(48+60)/2</f>
        <v>54</v>
      </c>
      <c r="M51" s="7">
        <v>25</v>
      </c>
    </row>
    <row r="52" spans="11:13" x14ac:dyDescent="0.3">
      <c r="K52" s="7" t="s">
        <v>42</v>
      </c>
      <c r="L52" s="7">
        <f>(60+72)/2</f>
        <v>66</v>
      </c>
      <c r="M52" s="7">
        <v>18</v>
      </c>
    </row>
    <row r="53" spans="11:13" x14ac:dyDescent="0.3">
      <c r="K53" s="7" t="s">
        <v>43</v>
      </c>
      <c r="L53" s="7">
        <f>(72+84)/2</f>
        <v>78</v>
      </c>
      <c r="M53" s="7">
        <v>10</v>
      </c>
    </row>
    <row r="54" spans="11:13" x14ac:dyDescent="0.3">
      <c r="K54" s="7" t="s">
        <v>44</v>
      </c>
      <c r="L54" s="7">
        <f>(84+96)/2</f>
        <v>90</v>
      </c>
      <c r="M54" s="7">
        <v>2</v>
      </c>
    </row>
    <row r="55" spans="11:13" x14ac:dyDescent="0.3">
      <c r="K55" s="7" t="s">
        <v>52</v>
      </c>
      <c r="L55" s="7"/>
      <c r="M55" s="7">
        <f>SUM(M48:M54)</f>
        <v>100</v>
      </c>
    </row>
    <row r="61" spans="11:13" x14ac:dyDescent="0.3">
      <c r="K61" s="10" t="s">
        <v>54</v>
      </c>
      <c r="L61" s="10" t="s">
        <v>55</v>
      </c>
      <c r="M61" s="10" t="s">
        <v>56</v>
      </c>
    </row>
    <row r="62" spans="11:13" x14ac:dyDescent="0.3">
      <c r="K62" s="26">
        <v>12</v>
      </c>
      <c r="L62" s="26">
        <v>0</v>
      </c>
      <c r="M62" s="26">
        <v>100</v>
      </c>
    </row>
    <row r="63" spans="11:13" x14ac:dyDescent="0.3">
      <c r="K63" s="26">
        <v>24</v>
      </c>
      <c r="L63" s="26">
        <v>2</v>
      </c>
      <c r="M63" s="26">
        <f>SUM(M49:M54)</f>
        <v>98</v>
      </c>
    </row>
    <row r="64" spans="11:13" x14ac:dyDescent="0.3">
      <c r="K64" s="26">
        <v>36</v>
      </c>
      <c r="L64" s="26">
        <f>SUM(M48:M49)</f>
        <v>12</v>
      </c>
      <c r="M64" s="26">
        <f>SUM(M50:M54)</f>
        <v>88</v>
      </c>
    </row>
    <row r="65" spans="11:13" x14ac:dyDescent="0.3">
      <c r="K65" s="26">
        <v>48</v>
      </c>
      <c r="L65" s="26">
        <f>SUM(M48:M50)</f>
        <v>45</v>
      </c>
      <c r="M65" s="26">
        <f>SUM(M51:M54)</f>
        <v>55</v>
      </c>
    </row>
    <row r="66" spans="11:13" x14ac:dyDescent="0.3">
      <c r="K66" s="26">
        <v>60</v>
      </c>
      <c r="L66" s="26">
        <f>SUM(M48:M51)</f>
        <v>70</v>
      </c>
      <c r="M66" s="26">
        <f>SUM(M52:M54)</f>
        <v>30</v>
      </c>
    </row>
    <row r="67" spans="11:13" x14ac:dyDescent="0.3">
      <c r="K67" s="26">
        <v>72</v>
      </c>
      <c r="L67" s="26">
        <f>SUM(M48:M52)</f>
        <v>88</v>
      </c>
      <c r="M67" s="26">
        <f>SUM(M53:M54)</f>
        <v>12</v>
      </c>
    </row>
    <row r="68" spans="11:13" x14ac:dyDescent="0.3">
      <c r="K68" s="26">
        <v>84</v>
      </c>
      <c r="L68" s="26">
        <f>SUM(M48:M53)</f>
        <v>98</v>
      </c>
      <c r="M68" s="26">
        <v>2</v>
      </c>
    </row>
    <row r="69" spans="11:13" x14ac:dyDescent="0.3">
      <c r="K69" s="26">
        <v>96</v>
      </c>
      <c r="L69" s="26">
        <f>SUM(M48:M54)</f>
        <v>100</v>
      </c>
      <c r="M69" s="26">
        <v>0</v>
      </c>
    </row>
    <row r="88" spans="1:6" x14ac:dyDescent="0.3">
      <c r="A88" s="12" t="s">
        <v>57</v>
      </c>
      <c r="B88" s="12"/>
      <c r="C88" s="12"/>
      <c r="D88" s="12"/>
      <c r="E88" s="12"/>
      <c r="F88" s="12"/>
    </row>
    <row r="90" spans="1:6" x14ac:dyDescent="0.3">
      <c r="A90" s="21" t="s">
        <v>38</v>
      </c>
      <c r="B90" s="10" t="s">
        <v>58</v>
      </c>
      <c r="C90" s="23" t="s">
        <v>59</v>
      </c>
      <c r="D90" s="10" t="s">
        <v>60</v>
      </c>
      <c r="E90" s="8" t="s">
        <v>61</v>
      </c>
    </row>
    <row r="91" spans="1:6" x14ac:dyDescent="0.3">
      <c r="A91" s="22" t="s">
        <v>48</v>
      </c>
      <c r="B91" s="7">
        <f>(12+24)/2</f>
        <v>18</v>
      </c>
      <c r="C91" s="7">
        <v>2</v>
      </c>
      <c r="D91" s="7">
        <f>B91*C91</f>
        <v>36</v>
      </c>
      <c r="E91" s="26">
        <v>2</v>
      </c>
    </row>
    <row r="92" spans="1:6" x14ac:dyDescent="0.3">
      <c r="A92" s="7" t="s">
        <v>39</v>
      </c>
      <c r="B92" s="7">
        <f>(24+36)/2</f>
        <v>30</v>
      </c>
      <c r="C92" s="7">
        <v>10</v>
      </c>
      <c r="D92" s="7">
        <f>B92*C92</f>
        <v>300</v>
      </c>
      <c r="E92" s="26">
        <v>12</v>
      </c>
    </row>
    <row r="93" spans="1:6" x14ac:dyDescent="0.3">
      <c r="A93" s="7" t="s">
        <v>40</v>
      </c>
      <c r="B93" s="7">
        <f>(36+48)/2</f>
        <v>42</v>
      </c>
      <c r="C93" s="7">
        <v>33</v>
      </c>
      <c r="D93" s="7">
        <f t="shared" ref="D93:D97" si="0">B93*C93</f>
        <v>1386</v>
      </c>
      <c r="E93" s="26">
        <v>45</v>
      </c>
    </row>
    <row r="94" spans="1:6" x14ac:dyDescent="0.3">
      <c r="A94" s="27" t="s">
        <v>41</v>
      </c>
      <c r="B94" s="27">
        <f>(48+60)/2</f>
        <v>54</v>
      </c>
      <c r="C94" s="27">
        <v>25</v>
      </c>
      <c r="D94" s="27">
        <f t="shared" si="0"/>
        <v>1350</v>
      </c>
      <c r="E94" s="28">
        <v>70</v>
      </c>
    </row>
    <row r="95" spans="1:6" x14ac:dyDescent="0.3">
      <c r="A95" s="7" t="s">
        <v>42</v>
      </c>
      <c r="B95" s="7">
        <f>(60+72)/2</f>
        <v>66</v>
      </c>
      <c r="C95" s="7">
        <v>18</v>
      </c>
      <c r="D95" s="7">
        <f t="shared" si="0"/>
        <v>1188</v>
      </c>
      <c r="E95" s="26">
        <v>88</v>
      </c>
    </row>
    <row r="96" spans="1:6" x14ac:dyDescent="0.3">
      <c r="A96" s="7" t="s">
        <v>43</v>
      </c>
      <c r="B96" s="7">
        <f>(72+84)/2</f>
        <v>78</v>
      </c>
      <c r="C96" s="7">
        <v>10</v>
      </c>
      <c r="D96" s="7">
        <f t="shared" si="0"/>
        <v>780</v>
      </c>
      <c r="E96" s="26">
        <v>98</v>
      </c>
    </row>
    <row r="97" spans="1:5" x14ac:dyDescent="0.3">
      <c r="A97" s="7" t="s">
        <v>44</v>
      </c>
      <c r="B97" s="7">
        <f>(84+96)/2</f>
        <v>90</v>
      </c>
      <c r="C97" s="7">
        <v>2</v>
      </c>
      <c r="D97" s="7">
        <f t="shared" si="0"/>
        <v>180</v>
      </c>
      <c r="E97" s="26">
        <v>100</v>
      </c>
    </row>
    <row r="98" spans="1:5" x14ac:dyDescent="0.3">
      <c r="A98" s="7" t="s">
        <v>52</v>
      </c>
      <c r="B98" s="7"/>
      <c r="C98" s="7">
        <f>SUM(C91:C97)</f>
        <v>100</v>
      </c>
      <c r="D98" s="7">
        <f>SUM(D91:D97)</f>
        <v>5220</v>
      </c>
      <c r="E98" s="26"/>
    </row>
    <row r="100" spans="1:5" x14ac:dyDescent="0.3">
      <c r="A100" t="s">
        <v>25</v>
      </c>
      <c r="B100">
        <f>D98/C98</f>
        <v>52.2</v>
      </c>
    </row>
    <row r="101" spans="1:5" x14ac:dyDescent="0.3">
      <c r="A101" t="s">
        <v>26</v>
      </c>
      <c r="B101">
        <f>48+((50-45)/25)*12</f>
        <v>50.4</v>
      </c>
    </row>
    <row r="102" spans="1:5" x14ac:dyDescent="0.3">
      <c r="A102" t="s">
        <v>27</v>
      </c>
    </row>
    <row r="103" spans="1:5" x14ac:dyDescent="0.3">
      <c r="A103">
        <v>2</v>
      </c>
    </row>
  </sheetData>
  <sortState xmlns:xlrd2="http://schemas.microsoft.com/office/spreadsheetml/2017/richdata2" ref="K33:K39">
    <sortCondition ref="K33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F5FF-673E-47B1-853C-724A197F6A70}">
  <dimension ref="A1:R51"/>
  <sheetViews>
    <sheetView workbookViewId="0">
      <selection activeCell="J31" sqref="J31"/>
    </sheetView>
  </sheetViews>
  <sheetFormatPr defaultRowHeight="14.4" x14ac:dyDescent="0.3"/>
  <cols>
    <col min="2" max="2" width="12.5546875" customWidth="1"/>
    <col min="4" max="4" width="11.88671875" customWidth="1"/>
    <col min="9" max="9" width="9.77734375" customWidth="1"/>
    <col min="11" max="11" width="10.5546875" customWidth="1"/>
    <col min="13" max="13" width="10.109375" customWidth="1"/>
  </cols>
  <sheetData>
    <row r="1" spans="1:14" ht="15.6" x14ac:dyDescent="0.3">
      <c r="A1" s="73" t="s">
        <v>63</v>
      </c>
      <c r="B1" s="73" t="s">
        <v>64</v>
      </c>
    </row>
    <row r="2" spans="1:14" x14ac:dyDescent="0.3">
      <c r="A2" s="26">
        <v>89</v>
      </c>
      <c r="B2" s="26">
        <v>89</v>
      </c>
    </row>
    <row r="3" spans="1:14" x14ac:dyDescent="0.3">
      <c r="A3" s="26">
        <v>89</v>
      </c>
      <c r="B3" s="26">
        <v>89</v>
      </c>
    </row>
    <row r="4" spans="1:14" x14ac:dyDescent="0.3">
      <c r="A4" s="26">
        <v>87</v>
      </c>
      <c r="B4" s="26">
        <v>87</v>
      </c>
    </row>
    <row r="5" spans="1:14" x14ac:dyDescent="0.3">
      <c r="A5" s="26">
        <v>86</v>
      </c>
      <c r="B5" s="26">
        <v>86</v>
      </c>
    </row>
    <row r="6" spans="1:14" x14ac:dyDescent="0.3">
      <c r="A6" s="26">
        <v>86</v>
      </c>
      <c r="B6" s="26">
        <v>86</v>
      </c>
    </row>
    <row r="7" spans="1:14" x14ac:dyDescent="0.3">
      <c r="A7" s="26">
        <v>85</v>
      </c>
      <c r="B7" s="26">
        <v>85</v>
      </c>
      <c r="D7" s="74" t="s">
        <v>65</v>
      </c>
      <c r="E7" s="75">
        <f>AVERAGE(A2:A51)</f>
        <v>104.56</v>
      </c>
      <c r="I7" s="12" t="s">
        <v>77</v>
      </c>
      <c r="J7" s="12"/>
      <c r="K7" s="12"/>
      <c r="L7" s="57"/>
      <c r="M7" s="57"/>
      <c r="N7" s="57"/>
    </row>
    <row r="8" spans="1:14" x14ac:dyDescent="0.3">
      <c r="A8" s="26">
        <v>83</v>
      </c>
      <c r="B8" s="26">
        <v>83</v>
      </c>
      <c r="D8" s="76" t="s">
        <v>62</v>
      </c>
      <c r="E8" s="77">
        <f>MEDIAN(A2:A51)</f>
        <v>66</v>
      </c>
      <c r="I8" s="57"/>
      <c r="J8" s="57"/>
      <c r="K8" s="57"/>
      <c r="L8" s="57"/>
      <c r="M8" s="57"/>
      <c r="N8" s="57"/>
    </row>
    <row r="9" spans="1:14" x14ac:dyDescent="0.3">
      <c r="A9" s="26">
        <v>83</v>
      </c>
      <c r="B9" s="26">
        <v>83</v>
      </c>
      <c r="D9" s="78" t="s">
        <v>66</v>
      </c>
      <c r="E9" s="79">
        <f>_xlfn.MODE.MULT(A2:A51)</f>
        <v>73</v>
      </c>
      <c r="I9" s="26" t="s">
        <v>69</v>
      </c>
      <c r="J9" s="80" t="s">
        <v>47</v>
      </c>
      <c r="K9" s="26" t="s">
        <v>78</v>
      </c>
      <c r="L9" s="57"/>
      <c r="M9" s="26" t="s">
        <v>69</v>
      </c>
      <c r="N9" s="26" t="s">
        <v>78</v>
      </c>
    </row>
    <row r="10" spans="1:14" x14ac:dyDescent="0.3">
      <c r="A10" s="26">
        <v>82</v>
      </c>
      <c r="B10" s="26">
        <v>82</v>
      </c>
      <c r="I10" s="26" t="s">
        <v>70</v>
      </c>
      <c r="J10" s="26">
        <v>5</v>
      </c>
      <c r="K10" s="26">
        <f>J10/J16</f>
        <v>0.1</v>
      </c>
      <c r="L10" s="57"/>
      <c r="M10" s="26" t="s">
        <v>70</v>
      </c>
      <c r="N10" s="26">
        <v>0.1</v>
      </c>
    </row>
    <row r="11" spans="1:14" x14ac:dyDescent="0.3">
      <c r="A11" s="26">
        <v>81</v>
      </c>
      <c r="B11" s="26">
        <v>81</v>
      </c>
      <c r="I11" s="26" t="s">
        <v>71</v>
      </c>
      <c r="J11" s="26">
        <v>7</v>
      </c>
      <c r="K11" s="26">
        <f>J11/J16</f>
        <v>0.14000000000000001</v>
      </c>
      <c r="L11" s="57"/>
      <c r="M11" s="26" t="s">
        <v>71</v>
      </c>
      <c r="N11" s="26">
        <v>0.14000000000000001</v>
      </c>
    </row>
    <row r="12" spans="1:14" x14ac:dyDescent="0.3">
      <c r="A12" s="26">
        <v>80</v>
      </c>
      <c r="B12" s="26">
        <v>80</v>
      </c>
      <c r="D12" s="74" t="s">
        <v>67</v>
      </c>
      <c r="E12" s="75">
        <f>AVERAGE(B2:B51)</f>
        <v>65.260000000000005</v>
      </c>
      <c r="I12" s="26" t="s">
        <v>72</v>
      </c>
      <c r="J12" s="26">
        <v>9</v>
      </c>
      <c r="K12" s="26">
        <f>J12/J16</f>
        <v>0.18</v>
      </c>
      <c r="L12" s="57"/>
      <c r="M12" s="26" t="s">
        <v>72</v>
      </c>
      <c r="N12" s="26">
        <v>0.18</v>
      </c>
    </row>
    <row r="13" spans="1:14" x14ac:dyDescent="0.3">
      <c r="A13" s="26">
        <v>78</v>
      </c>
      <c r="B13" s="26">
        <v>78</v>
      </c>
      <c r="D13" s="76" t="s">
        <v>62</v>
      </c>
      <c r="E13" s="77">
        <f>MEDIAN(B2:B51)</f>
        <v>65.5</v>
      </c>
      <c r="I13" s="26" t="s">
        <v>73</v>
      </c>
      <c r="J13" s="26">
        <v>10</v>
      </c>
      <c r="K13" s="26">
        <f>J13/J16</f>
        <v>0.2</v>
      </c>
      <c r="L13" s="57"/>
      <c r="M13" s="26" t="s">
        <v>73</v>
      </c>
      <c r="N13" s="26">
        <v>0.2</v>
      </c>
    </row>
    <row r="14" spans="1:14" x14ac:dyDescent="0.3">
      <c r="A14" s="26">
        <v>78</v>
      </c>
      <c r="B14" s="26">
        <v>78</v>
      </c>
      <c r="D14" s="78" t="s">
        <v>27</v>
      </c>
      <c r="E14" s="79">
        <f>_xlfn.MODE.MULT(B2:B51)</f>
        <v>73</v>
      </c>
      <c r="I14" s="26" t="s">
        <v>74</v>
      </c>
      <c r="J14" s="26">
        <v>9</v>
      </c>
      <c r="K14" s="26">
        <f>J14/J16</f>
        <v>0.18</v>
      </c>
      <c r="L14" s="57"/>
      <c r="M14" s="26" t="s">
        <v>74</v>
      </c>
      <c r="N14" s="26">
        <v>0.18</v>
      </c>
    </row>
    <row r="15" spans="1:14" x14ac:dyDescent="0.3">
      <c r="A15" s="26">
        <v>77</v>
      </c>
      <c r="B15" s="26">
        <v>77</v>
      </c>
      <c r="I15" s="26" t="s">
        <v>75</v>
      </c>
      <c r="J15" s="26">
        <v>10</v>
      </c>
      <c r="K15" s="26">
        <f>J15/J16</f>
        <v>0.2</v>
      </c>
      <c r="L15" s="57"/>
      <c r="M15" s="26" t="s">
        <v>75</v>
      </c>
      <c r="N15" s="26">
        <v>0.2</v>
      </c>
    </row>
    <row r="16" spans="1:14" x14ac:dyDescent="0.3">
      <c r="A16" s="26">
        <v>76</v>
      </c>
      <c r="B16" s="26">
        <v>76</v>
      </c>
      <c r="I16" s="26" t="s">
        <v>76</v>
      </c>
      <c r="J16" s="26">
        <f>SUM(J10:J15)</f>
        <v>50</v>
      </c>
      <c r="K16" s="26">
        <f>SUM(K10:K15)</f>
        <v>1</v>
      </c>
      <c r="L16" s="57"/>
      <c r="M16" s="26" t="s">
        <v>76</v>
      </c>
      <c r="N16" s="26">
        <v>1</v>
      </c>
    </row>
    <row r="17" spans="1:18" x14ac:dyDescent="0.3">
      <c r="A17" s="26">
        <v>73</v>
      </c>
      <c r="B17" s="26">
        <v>73</v>
      </c>
      <c r="D17" s="12" t="s">
        <v>68</v>
      </c>
      <c r="E17" s="12">
        <f>MIN(B2:B51)</f>
        <v>35</v>
      </c>
      <c r="F17" s="12"/>
    </row>
    <row r="18" spans="1:18" x14ac:dyDescent="0.3">
      <c r="A18" s="26">
        <v>73</v>
      </c>
      <c r="B18" s="26">
        <v>73</v>
      </c>
      <c r="D18" s="12" t="s">
        <v>34</v>
      </c>
      <c r="E18" s="12">
        <f>MAX(B2:B51)</f>
        <v>89</v>
      </c>
      <c r="F18" s="12"/>
      <c r="I18" s="57" t="s">
        <v>79</v>
      </c>
      <c r="J18" s="57"/>
      <c r="K18" s="57"/>
      <c r="L18" s="57"/>
      <c r="M18" s="57"/>
    </row>
    <row r="19" spans="1:18" x14ac:dyDescent="0.3">
      <c r="A19" s="26">
        <v>73</v>
      </c>
      <c r="B19" s="26">
        <v>73</v>
      </c>
      <c r="D19" s="12"/>
      <c r="E19" s="12"/>
      <c r="F19" s="12"/>
      <c r="I19" s="26" t="s">
        <v>69</v>
      </c>
      <c r="J19" s="80" t="s">
        <v>47</v>
      </c>
      <c r="K19" s="26" t="s">
        <v>80</v>
      </c>
      <c r="L19" s="26" t="s">
        <v>60</v>
      </c>
      <c r="M19" s="26" t="s">
        <v>81</v>
      </c>
    </row>
    <row r="20" spans="1:18" x14ac:dyDescent="0.3">
      <c r="A20" s="26">
        <v>72</v>
      </c>
      <c r="B20" s="26">
        <v>72</v>
      </c>
      <c r="D20" s="10" t="s">
        <v>69</v>
      </c>
      <c r="E20" s="10" t="s">
        <v>49</v>
      </c>
      <c r="F20" s="81" t="s">
        <v>47</v>
      </c>
      <c r="I20" s="26" t="s">
        <v>70</v>
      </c>
      <c r="J20" s="26">
        <v>5</v>
      </c>
      <c r="K20" s="26">
        <v>39.5</v>
      </c>
      <c r="L20" s="26">
        <f t="shared" ref="L20:L25" si="0">J20*K20</f>
        <v>197.5</v>
      </c>
      <c r="M20" s="26">
        <v>5</v>
      </c>
    </row>
    <row r="21" spans="1:18" x14ac:dyDescent="0.3">
      <c r="A21" s="26">
        <v>69</v>
      </c>
      <c r="B21" s="26">
        <v>69</v>
      </c>
      <c r="D21" s="10" t="s">
        <v>70</v>
      </c>
      <c r="E21" s="10">
        <v>44</v>
      </c>
      <c r="F21" s="10">
        <v>5</v>
      </c>
      <c r="I21" s="26" t="s">
        <v>71</v>
      </c>
      <c r="J21" s="26">
        <v>7</v>
      </c>
      <c r="K21" s="26">
        <v>48.5</v>
      </c>
      <c r="L21" s="26">
        <f t="shared" si="0"/>
        <v>339.5</v>
      </c>
      <c r="M21" s="26">
        <v>12</v>
      </c>
    </row>
    <row r="22" spans="1:18" x14ac:dyDescent="0.3">
      <c r="A22" s="26">
        <v>69</v>
      </c>
      <c r="B22" s="26">
        <v>69</v>
      </c>
      <c r="D22" s="10" t="s">
        <v>71</v>
      </c>
      <c r="E22" s="10">
        <v>53</v>
      </c>
      <c r="F22" s="10">
        <v>7</v>
      </c>
      <c r="I22" s="26" t="s">
        <v>72</v>
      </c>
      <c r="J22" s="26">
        <v>9</v>
      </c>
      <c r="K22" s="26">
        <v>57.5</v>
      </c>
      <c r="L22" s="26">
        <f t="shared" si="0"/>
        <v>517.5</v>
      </c>
      <c r="M22" s="26">
        <v>21</v>
      </c>
    </row>
    <row r="23" spans="1:18" x14ac:dyDescent="0.3">
      <c r="A23" s="26">
        <v>68</v>
      </c>
      <c r="B23" s="26">
        <v>68</v>
      </c>
      <c r="D23" s="10" t="s">
        <v>72</v>
      </c>
      <c r="E23" s="10">
        <v>62</v>
      </c>
      <c r="F23" s="10">
        <v>9</v>
      </c>
      <c r="I23" s="82" t="s">
        <v>73</v>
      </c>
      <c r="J23" s="82">
        <v>10</v>
      </c>
      <c r="K23" s="82">
        <v>66.5</v>
      </c>
      <c r="L23" s="82">
        <f t="shared" si="0"/>
        <v>665</v>
      </c>
      <c r="M23" s="82">
        <v>31</v>
      </c>
      <c r="O23" s="53"/>
    </row>
    <row r="24" spans="1:18" x14ac:dyDescent="0.3">
      <c r="A24" s="26">
        <v>67</v>
      </c>
      <c r="B24" s="26">
        <v>67</v>
      </c>
      <c r="D24" s="10" t="s">
        <v>73</v>
      </c>
      <c r="E24" s="10">
        <v>71</v>
      </c>
      <c r="F24" s="10">
        <v>10</v>
      </c>
      <c r="I24" s="26" t="s">
        <v>74</v>
      </c>
      <c r="J24" s="26">
        <v>9</v>
      </c>
      <c r="K24" s="26">
        <v>75.5</v>
      </c>
      <c r="L24" s="26">
        <f t="shared" si="0"/>
        <v>679.5</v>
      </c>
      <c r="M24" s="26">
        <v>40</v>
      </c>
    </row>
    <row r="25" spans="1:18" x14ac:dyDescent="0.3">
      <c r="A25" s="26">
        <v>66</v>
      </c>
      <c r="B25" s="26">
        <v>66</v>
      </c>
      <c r="D25" s="10" t="s">
        <v>74</v>
      </c>
      <c r="E25" s="10">
        <v>80</v>
      </c>
      <c r="F25" s="10">
        <v>9</v>
      </c>
      <c r="I25" s="26" t="s">
        <v>75</v>
      </c>
      <c r="J25" s="26">
        <v>10</v>
      </c>
      <c r="K25" s="26">
        <v>84.5</v>
      </c>
      <c r="L25" s="26">
        <f t="shared" si="0"/>
        <v>845</v>
      </c>
      <c r="M25" s="26">
        <v>50</v>
      </c>
    </row>
    <row r="26" spans="1:18" x14ac:dyDescent="0.3">
      <c r="A26" s="26">
        <v>66</v>
      </c>
      <c r="B26" s="26">
        <v>66</v>
      </c>
      <c r="D26" s="10" t="s">
        <v>75</v>
      </c>
      <c r="E26" s="10">
        <v>89</v>
      </c>
      <c r="F26" s="10">
        <v>10</v>
      </c>
      <c r="I26" s="26" t="s">
        <v>52</v>
      </c>
      <c r="J26" s="26">
        <f>SUM(J20:J25)</f>
        <v>50</v>
      </c>
      <c r="K26" s="26"/>
      <c r="L26" s="26">
        <f>SUM(L20:L25)</f>
        <v>3244</v>
      </c>
      <c r="M26" s="26"/>
    </row>
    <row r="27" spans="1:18" x14ac:dyDescent="0.3">
      <c r="A27" s="26">
        <v>65</v>
      </c>
      <c r="B27" s="26">
        <v>65</v>
      </c>
      <c r="D27" s="10"/>
      <c r="E27" s="10"/>
      <c r="F27" s="10">
        <f>SUM(F21:F26)</f>
        <v>50</v>
      </c>
    </row>
    <row r="28" spans="1:18" x14ac:dyDescent="0.3">
      <c r="A28" s="26">
        <v>65</v>
      </c>
      <c r="B28" s="26">
        <v>65</v>
      </c>
      <c r="Q28" t="s">
        <v>162</v>
      </c>
      <c r="R28">
        <v>62</v>
      </c>
    </row>
    <row r="29" spans="1:18" x14ac:dyDescent="0.3">
      <c r="A29" s="26">
        <v>64</v>
      </c>
      <c r="B29" s="26">
        <v>64</v>
      </c>
      <c r="I29" t="s">
        <v>25</v>
      </c>
      <c r="J29">
        <f>L26/J26</f>
        <v>64.88</v>
      </c>
      <c r="Q29" t="s">
        <v>163</v>
      </c>
      <c r="R29">
        <v>25</v>
      </c>
    </row>
    <row r="30" spans="1:18" x14ac:dyDescent="0.3">
      <c r="A30" s="26">
        <v>63</v>
      </c>
      <c r="B30" s="26">
        <v>63</v>
      </c>
      <c r="I30" t="s">
        <v>62</v>
      </c>
      <c r="J30">
        <f>R28+((R29-R31)/R30)*R32</f>
        <v>65.599999999999994</v>
      </c>
      <c r="Q30" t="s">
        <v>164</v>
      </c>
      <c r="R30">
        <v>10</v>
      </c>
    </row>
    <row r="31" spans="1:18" x14ac:dyDescent="0.3">
      <c r="A31" s="26">
        <v>61</v>
      </c>
      <c r="B31" s="26">
        <v>61</v>
      </c>
      <c r="I31" t="s">
        <v>27</v>
      </c>
      <c r="Q31" t="s">
        <v>149</v>
      </c>
      <c r="R31">
        <v>21</v>
      </c>
    </row>
    <row r="32" spans="1:18" x14ac:dyDescent="0.3">
      <c r="A32" s="26">
        <v>61</v>
      </c>
      <c r="B32" s="26">
        <v>61</v>
      </c>
      <c r="Q32" t="s">
        <v>165</v>
      </c>
      <c r="R32">
        <v>9</v>
      </c>
    </row>
    <row r="33" spans="1:2" x14ac:dyDescent="0.3">
      <c r="A33" s="26">
        <v>60</v>
      </c>
      <c r="B33" s="26">
        <v>60</v>
      </c>
    </row>
    <row r="34" spans="1:2" x14ac:dyDescent="0.3">
      <c r="A34" s="26">
        <v>59</v>
      </c>
      <c r="B34" s="26">
        <v>59</v>
      </c>
    </row>
    <row r="35" spans="1:2" x14ac:dyDescent="0.3">
      <c r="A35" s="26">
        <v>58</v>
      </c>
      <c r="B35" s="26">
        <v>58</v>
      </c>
    </row>
    <row r="36" spans="1:2" x14ac:dyDescent="0.3">
      <c r="A36" s="26">
        <v>57</v>
      </c>
      <c r="B36" s="26">
        <v>57</v>
      </c>
    </row>
    <row r="37" spans="1:2" x14ac:dyDescent="0.3">
      <c r="A37" s="26">
        <v>56</v>
      </c>
      <c r="B37" s="26">
        <v>56</v>
      </c>
    </row>
    <row r="38" spans="1:2" x14ac:dyDescent="0.3">
      <c r="A38" s="26">
        <v>54</v>
      </c>
      <c r="B38" s="26">
        <v>54</v>
      </c>
    </row>
    <row r="39" spans="1:2" x14ac:dyDescent="0.3">
      <c r="A39" s="26">
        <v>54</v>
      </c>
      <c r="B39" s="26">
        <v>54</v>
      </c>
    </row>
    <row r="40" spans="1:2" x14ac:dyDescent="0.3">
      <c r="A40" s="26">
        <v>53</v>
      </c>
      <c r="B40" s="26">
        <v>53</v>
      </c>
    </row>
    <row r="41" spans="1:2" x14ac:dyDescent="0.3">
      <c r="A41" s="26">
        <v>53</v>
      </c>
      <c r="B41" s="26">
        <v>53</v>
      </c>
    </row>
    <row r="42" spans="1:2" x14ac:dyDescent="0.3">
      <c r="A42" s="26">
        <v>51</v>
      </c>
      <c r="B42" s="26">
        <v>51</v>
      </c>
    </row>
    <row r="43" spans="1:2" x14ac:dyDescent="0.3">
      <c r="A43" s="26">
        <v>51</v>
      </c>
      <c r="B43" s="26">
        <v>51</v>
      </c>
    </row>
    <row r="44" spans="1:2" x14ac:dyDescent="0.3">
      <c r="A44" s="26">
        <v>49</v>
      </c>
      <c r="B44" s="26">
        <v>49</v>
      </c>
    </row>
    <row r="45" spans="1:2" x14ac:dyDescent="0.3">
      <c r="A45" s="26">
        <v>47</v>
      </c>
      <c r="B45" s="26">
        <v>47</v>
      </c>
    </row>
    <row r="46" spans="1:2" x14ac:dyDescent="0.3">
      <c r="A46" s="26">
        <v>46</v>
      </c>
      <c r="B46" s="26">
        <v>46</v>
      </c>
    </row>
    <row r="47" spans="1:2" x14ac:dyDescent="0.3">
      <c r="A47" s="26">
        <v>44</v>
      </c>
      <c r="B47" s="26">
        <v>44</v>
      </c>
    </row>
    <row r="48" spans="1:2" x14ac:dyDescent="0.3">
      <c r="A48" s="26">
        <v>43</v>
      </c>
      <c r="B48" s="26">
        <v>43</v>
      </c>
    </row>
    <row r="49" spans="1:2" x14ac:dyDescent="0.3">
      <c r="A49" s="26">
        <v>42</v>
      </c>
      <c r="B49" s="26">
        <v>42</v>
      </c>
    </row>
    <row r="50" spans="1:2" x14ac:dyDescent="0.3">
      <c r="A50" s="26">
        <v>36</v>
      </c>
      <c r="B50" s="26">
        <v>36</v>
      </c>
    </row>
    <row r="51" spans="1:2" x14ac:dyDescent="0.3">
      <c r="A51" s="26">
        <v>2000</v>
      </c>
      <c r="B51" s="26">
        <v>35</v>
      </c>
    </row>
  </sheetData>
  <sortState xmlns:xlrd2="http://schemas.microsoft.com/office/spreadsheetml/2017/richdata2" ref="F21:F26">
    <sortCondition ref="F21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0858F-F2D9-459E-8588-1B52640AFE75}">
  <dimension ref="A1:I23"/>
  <sheetViews>
    <sheetView topLeftCell="A4" workbookViewId="0">
      <selection activeCell="K17" sqref="K17"/>
    </sheetView>
  </sheetViews>
  <sheetFormatPr defaultRowHeight="14.4" x14ac:dyDescent="0.3"/>
  <cols>
    <col min="1" max="1" width="11.44140625" customWidth="1"/>
    <col min="3" max="3" width="14.21875" customWidth="1"/>
    <col min="4" max="4" width="13.44140625" customWidth="1"/>
  </cols>
  <sheetData>
    <row r="1" spans="1:9" ht="16.2" thickBot="1" x14ac:dyDescent="0.35">
      <c r="A1" s="29"/>
      <c r="B1" s="101" t="s">
        <v>83</v>
      </c>
      <c r="C1" s="102"/>
      <c r="D1" s="102"/>
      <c r="E1" s="102"/>
      <c r="F1" s="102"/>
      <c r="G1" s="102"/>
      <c r="H1" s="102"/>
      <c r="I1" s="103"/>
    </row>
    <row r="2" spans="1:9" ht="16.2" thickBot="1" x14ac:dyDescent="0.35">
      <c r="A2" s="30" t="s">
        <v>82</v>
      </c>
      <c r="B2" s="31">
        <v>1</v>
      </c>
      <c r="C2" s="31">
        <v>2</v>
      </c>
      <c r="D2" s="31">
        <v>3</v>
      </c>
      <c r="E2" s="31">
        <v>4</v>
      </c>
      <c r="F2" s="31">
        <v>5</v>
      </c>
      <c r="G2" s="31">
        <v>6</v>
      </c>
      <c r="H2" s="31">
        <v>7</v>
      </c>
      <c r="I2" s="31">
        <v>8</v>
      </c>
    </row>
    <row r="3" spans="1:9" ht="16.2" thickBot="1" x14ac:dyDescent="0.35">
      <c r="A3" s="32" t="s">
        <v>84</v>
      </c>
      <c r="B3" s="31">
        <v>2.5</v>
      </c>
      <c r="C3" s="31">
        <v>2.5</v>
      </c>
      <c r="D3" s="31">
        <v>3</v>
      </c>
      <c r="E3" s="31">
        <v>3.5</v>
      </c>
      <c r="F3" s="31">
        <v>3.5</v>
      </c>
      <c r="G3" s="31">
        <v>4</v>
      </c>
      <c r="H3" s="31">
        <v>3.5</v>
      </c>
      <c r="I3" s="31">
        <v>3.5</v>
      </c>
    </row>
    <row r="4" spans="1:9" ht="16.2" thickBot="1" x14ac:dyDescent="0.35">
      <c r="A4" s="32" t="s">
        <v>85</v>
      </c>
      <c r="B4" s="31">
        <v>2.5</v>
      </c>
      <c r="C4" s="31">
        <v>3</v>
      </c>
      <c r="D4" s="31">
        <v>4</v>
      </c>
      <c r="E4" s="31">
        <v>4</v>
      </c>
      <c r="F4" s="31">
        <v>4</v>
      </c>
      <c r="G4" s="31">
        <v>2</v>
      </c>
      <c r="H4" s="31">
        <v>2.5</v>
      </c>
      <c r="I4" s="31">
        <v>4</v>
      </c>
    </row>
    <row r="6" spans="1:9" ht="17.399999999999999" x14ac:dyDescent="0.3">
      <c r="A6" s="36" t="s">
        <v>86</v>
      </c>
      <c r="B6" s="37" t="s">
        <v>87</v>
      </c>
      <c r="C6" s="38" t="s">
        <v>90</v>
      </c>
      <c r="D6" s="38" t="s">
        <v>91</v>
      </c>
    </row>
    <row r="7" spans="1:9" ht="15.6" x14ac:dyDescent="0.3">
      <c r="A7" s="8">
        <v>2.5</v>
      </c>
      <c r="B7" s="35">
        <v>2.5</v>
      </c>
      <c r="C7" s="8">
        <f>(A7 - B18)^2</f>
        <v>0.5625</v>
      </c>
      <c r="D7" s="8">
        <f>(B7-B19)^2</f>
        <v>0.5625</v>
      </c>
    </row>
    <row r="8" spans="1:9" ht="15.6" x14ac:dyDescent="0.3">
      <c r="A8" s="8">
        <v>2.5</v>
      </c>
      <c r="B8" s="35">
        <v>3</v>
      </c>
      <c r="C8" s="8">
        <f>(A8 - B18)^2</f>
        <v>0.5625</v>
      </c>
      <c r="D8" s="8">
        <f>(B8-B19)^2</f>
        <v>6.25E-2</v>
      </c>
    </row>
    <row r="9" spans="1:9" ht="15.6" x14ac:dyDescent="0.3">
      <c r="A9" s="8">
        <v>3</v>
      </c>
      <c r="B9" s="35">
        <v>4</v>
      </c>
      <c r="C9" s="8">
        <f>(A9-B18)^2</f>
        <v>6.25E-2</v>
      </c>
      <c r="D9" s="8">
        <f>(B9-B19)^2</f>
        <v>0.5625</v>
      </c>
    </row>
    <row r="10" spans="1:9" ht="15.6" x14ac:dyDescent="0.3">
      <c r="A10" s="8">
        <v>3.5</v>
      </c>
      <c r="B10" s="35">
        <v>4</v>
      </c>
      <c r="C10" s="8">
        <f>(A10-B18)^2</f>
        <v>6.25E-2</v>
      </c>
      <c r="D10" s="8">
        <f>(B10-B19)^2</f>
        <v>0.5625</v>
      </c>
    </row>
    <row r="11" spans="1:9" ht="15.6" x14ac:dyDescent="0.3">
      <c r="A11" s="8">
        <v>3.5</v>
      </c>
      <c r="B11" s="35">
        <v>4</v>
      </c>
      <c r="C11" s="8">
        <f>(A11-B18)^2</f>
        <v>6.25E-2</v>
      </c>
      <c r="D11" s="8">
        <f>(B11-B19)^2</f>
        <v>0.5625</v>
      </c>
    </row>
    <row r="12" spans="1:9" ht="15.6" x14ac:dyDescent="0.3">
      <c r="A12" s="8">
        <v>4</v>
      </c>
      <c r="B12" s="35">
        <v>2</v>
      </c>
      <c r="C12" s="8">
        <f>(A12-B18)^2</f>
        <v>0.5625</v>
      </c>
      <c r="D12" s="8">
        <f>(B12-B19)^2</f>
        <v>1.5625</v>
      </c>
    </row>
    <row r="13" spans="1:9" ht="15.6" x14ac:dyDescent="0.3">
      <c r="A13" s="8">
        <v>3.5</v>
      </c>
      <c r="B13" s="35">
        <v>2.5</v>
      </c>
      <c r="C13" s="8">
        <f>(A13-B18)^2</f>
        <v>6.25E-2</v>
      </c>
      <c r="D13" s="8">
        <f>(B13-B19)^2</f>
        <v>0.5625</v>
      </c>
    </row>
    <row r="14" spans="1:9" ht="15.6" x14ac:dyDescent="0.3">
      <c r="A14" s="8">
        <v>3.5</v>
      </c>
      <c r="B14" s="35">
        <v>4</v>
      </c>
      <c r="C14" s="8">
        <f>(A14-B18)^2</f>
        <v>6.25E-2</v>
      </c>
      <c r="D14" s="8">
        <f>(B14-B19)^2</f>
        <v>0.5625</v>
      </c>
    </row>
    <row r="15" spans="1:9" x14ac:dyDescent="0.3">
      <c r="A15" s="8">
        <f>SUM(A7:A14)</f>
        <v>26</v>
      </c>
      <c r="B15" s="8">
        <f>SUM(B7:B14)</f>
        <v>26</v>
      </c>
      <c r="C15" s="8">
        <f>SUM(C7:C14)</f>
        <v>2</v>
      </c>
      <c r="D15" s="8">
        <f>SUM(D7:D14)</f>
        <v>5</v>
      </c>
    </row>
    <row r="18" spans="1:4" ht="18" x14ac:dyDescent="0.35">
      <c r="A18" s="83" t="s">
        <v>88</v>
      </c>
      <c r="B18" s="84">
        <f>AVERAGE(A7:A14)</f>
        <v>3.25</v>
      </c>
      <c r="C18" s="84"/>
      <c r="D18" s="85"/>
    </row>
    <row r="19" spans="1:4" ht="18" x14ac:dyDescent="0.35">
      <c r="A19" s="86" t="s">
        <v>89</v>
      </c>
      <c r="B19" s="33">
        <f>AVERAGE(B7:B14)</f>
        <v>3.25</v>
      </c>
      <c r="C19" s="33"/>
      <c r="D19" s="87"/>
    </row>
    <row r="20" spans="1:4" ht="18" x14ac:dyDescent="0.35">
      <c r="A20" s="86" t="s">
        <v>92</v>
      </c>
      <c r="B20" s="33">
        <f>_xlfn.STDEV.P(A7:A14)</f>
        <v>0.5</v>
      </c>
      <c r="C20" s="33" t="s">
        <v>94</v>
      </c>
      <c r="D20" s="87">
        <f>_xlfn.STDEV.P(B7:B14)</f>
        <v>0.79056941504209488</v>
      </c>
    </row>
    <row r="21" spans="1:4" ht="18" x14ac:dyDescent="0.35">
      <c r="A21" s="88" t="s">
        <v>93</v>
      </c>
      <c r="B21" s="89">
        <f>(B20/B18)*100</f>
        <v>15.384615384615385</v>
      </c>
      <c r="C21" s="89" t="s">
        <v>95</v>
      </c>
      <c r="D21" s="90">
        <f>(D20/B19)*100</f>
        <v>24.325212770525997</v>
      </c>
    </row>
    <row r="23" spans="1:4" ht="18" x14ac:dyDescent="0.35">
      <c r="A23" s="33" t="s">
        <v>96</v>
      </c>
    </row>
  </sheetData>
  <mergeCells count="1">
    <mergeCell ref="B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8E03-A208-415C-810E-74C43BBE8BE1}">
  <dimension ref="A2:S58"/>
  <sheetViews>
    <sheetView workbookViewId="0">
      <selection activeCell="Q54" sqref="Q54"/>
    </sheetView>
  </sheetViews>
  <sheetFormatPr defaultRowHeight="14.4" x14ac:dyDescent="0.3"/>
  <cols>
    <col min="2" max="2" width="12" bestFit="1" customWidth="1"/>
    <col min="5" max="5" width="14.5546875" customWidth="1"/>
    <col min="6" max="6" width="13.5546875" customWidth="1"/>
    <col min="14" max="14" width="19.6640625" customWidth="1"/>
    <col min="15" max="15" width="10.6640625" customWidth="1"/>
    <col min="16" max="16" width="12.6640625" bestFit="1" customWidth="1"/>
    <col min="17" max="17" width="12" bestFit="1" customWidth="1"/>
    <col min="18" max="18" width="12.6640625" bestFit="1" customWidth="1"/>
    <col min="19" max="19" width="11" bestFit="1" customWidth="1"/>
  </cols>
  <sheetData>
    <row r="2" spans="1:19" ht="20.399999999999999" x14ac:dyDescent="0.35">
      <c r="A2" s="39" t="s">
        <v>63</v>
      </c>
      <c r="B2" s="39" t="s">
        <v>97</v>
      </c>
      <c r="L2" s="5" t="s">
        <v>111</v>
      </c>
      <c r="M2" s="39" t="s">
        <v>63</v>
      </c>
      <c r="N2" s="39" t="s">
        <v>97</v>
      </c>
      <c r="O2" s="40" t="s">
        <v>103</v>
      </c>
      <c r="P2" s="41" t="s">
        <v>104</v>
      </c>
      <c r="Q2" s="41" t="s">
        <v>105</v>
      </c>
      <c r="R2" s="41" t="s">
        <v>106</v>
      </c>
      <c r="S2" s="41" t="s">
        <v>107</v>
      </c>
    </row>
    <row r="3" spans="1:19" x14ac:dyDescent="0.3">
      <c r="A3" s="7">
        <v>0</v>
      </c>
      <c r="B3" s="7">
        <f>_xlfn.BINOM.DIST(A3, 50, 0.6,FALSE)</f>
        <v>1.2676506002282335E-20</v>
      </c>
      <c r="D3" s="12" t="s">
        <v>15</v>
      </c>
      <c r="M3" s="7">
        <v>0</v>
      </c>
      <c r="N3" s="7">
        <f>_xlfn.BINOM.DIST(M3, 50, 0.6,FALSE)</f>
        <v>1.2676506002282335E-20</v>
      </c>
      <c r="O3" s="7">
        <f>(M3*N3)</f>
        <v>0</v>
      </c>
      <c r="P3" s="7">
        <f>(M3-30)*N3</f>
        <v>-3.8029518006847002E-19</v>
      </c>
      <c r="Q3" s="7">
        <f>(M3-30)^2*N3</f>
        <v>1.1408855402054101E-17</v>
      </c>
      <c r="R3" s="7">
        <f>(M3-30)^3*N3</f>
        <v>-3.4226566206162302E-16</v>
      </c>
      <c r="S3" s="7">
        <f>(M3-30)^4*N3</f>
        <v>1.0267969861848692E-14</v>
      </c>
    </row>
    <row r="4" spans="1:19" x14ac:dyDescent="0.3">
      <c r="A4" s="7">
        <v>1</v>
      </c>
      <c r="B4" s="7">
        <f t="shared" ref="B4:B53" si="0">_xlfn.BINOM.DIST(A4, 50, 0.6,FALSE)</f>
        <v>9.5073795017117106E-19</v>
      </c>
      <c r="M4" s="7">
        <v>1</v>
      </c>
      <c r="N4" s="7">
        <f t="shared" ref="N4:N53" si="1">_xlfn.BINOM.DIST(M4, 50, 0.6,FALSE)</f>
        <v>9.5073795017117106E-19</v>
      </c>
      <c r="O4" s="7">
        <f t="shared" ref="O4:O53" si="2">(M4*N4)</f>
        <v>9.5073795017117106E-19</v>
      </c>
      <c r="P4" s="7">
        <f t="shared" ref="P4:P53" si="3">(M4-30)*N4</f>
        <v>-2.7571400554963962E-17</v>
      </c>
      <c r="Q4" s="7">
        <f t="shared" ref="Q4:Q53" si="4">(M4-30)^2*N4</f>
        <v>7.9957061609395491E-16</v>
      </c>
      <c r="R4" s="7">
        <f t="shared" ref="R4:R53" si="5">(M4-30)^3*N4</f>
        <v>-2.3187547866724692E-14</v>
      </c>
      <c r="S4" s="7">
        <f t="shared" ref="S4:S53" si="6">(M4-30)^4*N4</f>
        <v>6.7243888813501609E-13</v>
      </c>
    </row>
    <row r="5" spans="1:19" x14ac:dyDescent="0.3">
      <c r="A5" s="7">
        <v>2</v>
      </c>
      <c r="B5" s="7">
        <f t="shared" si="0"/>
        <v>3.4939619668790754E-17</v>
      </c>
      <c r="M5" s="7">
        <v>2</v>
      </c>
      <c r="N5" s="7">
        <f t="shared" si="1"/>
        <v>3.4939619668790754E-17</v>
      </c>
      <c r="O5" s="7">
        <f t="shared" si="2"/>
        <v>6.9879239337581507E-17</v>
      </c>
      <c r="P5" s="7">
        <f t="shared" si="3"/>
        <v>-9.7830935072614117E-16</v>
      </c>
      <c r="Q5" s="7">
        <f t="shared" si="4"/>
        <v>2.739266182033195E-14</v>
      </c>
      <c r="R5" s="7">
        <f t="shared" si="5"/>
        <v>-7.669945309692946E-13</v>
      </c>
      <c r="S5" s="7">
        <f t="shared" si="6"/>
        <v>2.147584686714025E-11</v>
      </c>
    </row>
    <row r="6" spans="1:19" x14ac:dyDescent="0.3">
      <c r="A6" s="7">
        <v>3</v>
      </c>
      <c r="B6" s="7">
        <f t="shared" si="0"/>
        <v>8.3855087205096689E-16</v>
      </c>
      <c r="M6" s="7">
        <v>3</v>
      </c>
      <c r="N6" s="7">
        <f t="shared" si="1"/>
        <v>8.3855087205096689E-16</v>
      </c>
      <c r="O6" s="7">
        <f t="shared" si="2"/>
        <v>2.5156526161529006E-15</v>
      </c>
      <c r="P6" s="7">
        <f t="shared" si="3"/>
        <v>-2.2640873545376105E-14</v>
      </c>
      <c r="Q6" s="7">
        <f t="shared" si="4"/>
        <v>6.1130358572515483E-13</v>
      </c>
      <c r="R6" s="7">
        <f t="shared" si="5"/>
        <v>-1.650519681457918E-11</v>
      </c>
      <c r="S6" s="7">
        <f t="shared" si="6"/>
        <v>4.4564031399363788E-10</v>
      </c>
    </row>
    <row r="7" spans="1:19" x14ac:dyDescent="0.3">
      <c r="A7" s="7">
        <v>4</v>
      </c>
      <c r="B7" s="7">
        <f t="shared" si="0"/>
        <v>1.4779459119898525E-14</v>
      </c>
      <c r="M7" s="7">
        <v>4</v>
      </c>
      <c r="N7" s="7">
        <f t="shared" si="1"/>
        <v>1.4779459119898525E-14</v>
      </c>
      <c r="O7" s="7">
        <f t="shared" si="2"/>
        <v>5.9117836479594099E-14</v>
      </c>
      <c r="P7" s="7">
        <f t="shared" si="3"/>
        <v>-3.8426593711736163E-13</v>
      </c>
      <c r="Q7" s="7">
        <f t="shared" si="4"/>
        <v>9.990914365051403E-12</v>
      </c>
      <c r="R7" s="7">
        <f t="shared" si="5"/>
        <v>-2.5976377349133646E-10</v>
      </c>
      <c r="S7" s="7">
        <f t="shared" si="6"/>
        <v>6.7538581107747487E-9</v>
      </c>
    </row>
    <row r="8" spans="1:19" x14ac:dyDescent="0.3">
      <c r="A8" s="7">
        <v>5</v>
      </c>
      <c r="B8" s="7">
        <f t="shared" si="0"/>
        <v>2.0395653585459816E-13</v>
      </c>
      <c r="M8" s="7">
        <v>5</v>
      </c>
      <c r="N8" s="7">
        <f t="shared" si="1"/>
        <v>2.0395653585459816E-13</v>
      </c>
      <c r="O8" s="7">
        <f t="shared" si="2"/>
        <v>1.0197826792729907E-12</v>
      </c>
      <c r="P8" s="7">
        <f t="shared" si="3"/>
        <v>-5.0989133963649541E-12</v>
      </c>
      <c r="Q8" s="7">
        <f t="shared" si="4"/>
        <v>1.2747283490912386E-10</v>
      </c>
      <c r="R8" s="7">
        <f t="shared" si="5"/>
        <v>-3.1868208727280962E-9</v>
      </c>
      <c r="S8" s="7">
        <f t="shared" si="6"/>
        <v>7.9670521818202403E-8</v>
      </c>
    </row>
    <row r="9" spans="1:19" x14ac:dyDescent="0.3">
      <c r="A9" s="7">
        <v>6</v>
      </c>
      <c r="B9" s="7">
        <f t="shared" si="0"/>
        <v>2.2945110283642206E-12</v>
      </c>
      <c r="M9" s="7">
        <v>6</v>
      </c>
      <c r="N9" s="7">
        <f t="shared" si="1"/>
        <v>2.2945110283642206E-12</v>
      </c>
      <c r="O9" s="7">
        <f t="shared" si="2"/>
        <v>1.3767066170185323E-11</v>
      </c>
      <c r="P9" s="7">
        <f t="shared" si="3"/>
        <v>-5.506826468074129E-11</v>
      </c>
      <c r="Q9" s="7">
        <f t="shared" si="4"/>
        <v>1.321638352337791E-9</v>
      </c>
      <c r="R9" s="7">
        <f t="shared" si="5"/>
        <v>-3.1719320456106983E-8</v>
      </c>
      <c r="S9" s="7">
        <f t="shared" si="6"/>
        <v>7.612636909465676E-7</v>
      </c>
    </row>
    <row r="10" spans="1:19" x14ac:dyDescent="0.3">
      <c r="A10" s="7">
        <v>7</v>
      </c>
      <c r="B10" s="7">
        <f t="shared" si="0"/>
        <v>2.1633961124577119E-11</v>
      </c>
      <c r="M10" s="7">
        <v>7</v>
      </c>
      <c r="N10" s="7">
        <f t="shared" si="1"/>
        <v>2.1633961124577119E-11</v>
      </c>
      <c r="O10" s="7">
        <f t="shared" si="2"/>
        <v>1.5143772787203984E-10</v>
      </c>
      <c r="P10" s="7">
        <f t="shared" si="3"/>
        <v>-4.9758110586527374E-10</v>
      </c>
      <c r="Q10" s="7">
        <f t="shared" si="4"/>
        <v>1.1444365434901297E-8</v>
      </c>
      <c r="R10" s="7">
        <f t="shared" si="5"/>
        <v>-2.6322040500272981E-7</v>
      </c>
      <c r="S10" s="7">
        <f t="shared" si="6"/>
        <v>6.0540693150627854E-6</v>
      </c>
    </row>
    <row r="11" spans="1:19" x14ac:dyDescent="0.3">
      <c r="A11" s="7">
        <v>8</v>
      </c>
      <c r="B11" s="7">
        <f t="shared" si="0"/>
        <v>1.744238115669023E-10</v>
      </c>
      <c r="M11" s="7">
        <v>8</v>
      </c>
      <c r="N11" s="7">
        <f t="shared" si="1"/>
        <v>1.744238115669023E-10</v>
      </c>
      <c r="O11" s="7">
        <f t="shared" si="2"/>
        <v>1.3953904925352184E-9</v>
      </c>
      <c r="P11" s="7">
        <f t="shared" si="3"/>
        <v>-3.8373238544718506E-9</v>
      </c>
      <c r="Q11" s="7">
        <f t="shared" si="4"/>
        <v>8.442112479838071E-8</v>
      </c>
      <c r="R11" s="7">
        <f t="shared" si="5"/>
        <v>-1.8572647455643756E-6</v>
      </c>
      <c r="S11" s="7">
        <f t="shared" si="6"/>
        <v>4.0859824402416263E-5</v>
      </c>
    </row>
    <row r="12" spans="1:19" x14ac:dyDescent="0.3">
      <c r="A12" s="7">
        <v>9</v>
      </c>
      <c r="B12" s="7">
        <f t="shared" si="0"/>
        <v>1.2209666809683165E-9</v>
      </c>
      <c r="M12" s="7">
        <v>9</v>
      </c>
      <c r="N12" s="7">
        <f t="shared" si="1"/>
        <v>1.2209666809683165E-9</v>
      </c>
      <c r="O12" s="7">
        <f t="shared" si="2"/>
        <v>1.0988700128714849E-8</v>
      </c>
      <c r="P12" s="7">
        <f t="shared" si="3"/>
        <v>-2.5640300300334646E-8</v>
      </c>
      <c r="Q12" s="7">
        <f t="shared" si="4"/>
        <v>5.3844630630702758E-7</v>
      </c>
      <c r="R12" s="7">
        <f t="shared" si="5"/>
        <v>-1.1307372432447578E-5</v>
      </c>
      <c r="S12" s="7">
        <f t="shared" si="6"/>
        <v>2.3745482108139917E-4</v>
      </c>
    </row>
    <row r="13" spans="1:19" x14ac:dyDescent="0.3">
      <c r="A13" s="7">
        <v>10</v>
      </c>
      <c r="B13" s="7">
        <f t="shared" si="0"/>
        <v>7.5089450879551504E-9</v>
      </c>
      <c r="M13" s="7">
        <v>10</v>
      </c>
      <c r="N13" s="7">
        <f t="shared" si="1"/>
        <v>7.5089450879551504E-9</v>
      </c>
      <c r="O13" s="7">
        <f t="shared" si="2"/>
        <v>7.5089450879551504E-8</v>
      </c>
      <c r="P13" s="7">
        <f t="shared" si="3"/>
        <v>-1.5017890175910301E-7</v>
      </c>
      <c r="Q13" s="7">
        <f t="shared" si="4"/>
        <v>3.00357803518206E-6</v>
      </c>
      <c r="R13" s="7">
        <f t="shared" si="5"/>
        <v>-6.0071560703641206E-5</v>
      </c>
      <c r="S13" s="7">
        <f t="shared" si="6"/>
        <v>1.2014312140728241E-3</v>
      </c>
    </row>
    <row r="14" spans="1:19" x14ac:dyDescent="0.3">
      <c r="A14" s="7">
        <v>11</v>
      </c>
      <c r="B14" s="7">
        <f t="shared" si="0"/>
        <v>4.0957882297937133E-8</v>
      </c>
      <c r="M14" s="7">
        <v>11</v>
      </c>
      <c r="N14" s="7">
        <f t="shared" si="1"/>
        <v>4.0957882297937133E-8</v>
      </c>
      <c r="O14" s="7">
        <f t="shared" si="2"/>
        <v>4.5053670527730844E-7</v>
      </c>
      <c r="P14" s="7">
        <f t="shared" si="3"/>
        <v>-7.7819976366080556E-7</v>
      </c>
      <c r="Q14" s="7">
        <f t="shared" si="4"/>
        <v>1.4785795509555305E-5</v>
      </c>
      <c r="R14" s="7">
        <f t="shared" si="5"/>
        <v>-2.809301146815508E-4</v>
      </c>
      <c r="S14" s="7">
        <f t="shared" si="6"/>
        <v>5.3376721789494654E-3</v>
      </c>
    </row>
    <row r="15" spans="1:19" x14ac:dyDescent="0.3">
      <c r="A15" s="7">
        <v>12</v>
      </c>
      <c r="B15" s="7">
        <f t="shared" si="0"/>
        <v>1.9966967620244384E-7</v>
      </c>
      <c r="M15" s="7">
        <v>12</v>
      </c>
      <c r="N15" s="7">
        <f t="shared" si="1"/>
        <v>1.9966967620244384E-7</v>
      </c>
      <c r="O15" s="7">
        <f t="shared" si="2"/>
        <v>2.3960361144293262E-6</v>
      </c>
      <c r="P15" s="7">
        <f t="shared" si="3"/>
        <v>-3.5940541716439893E-6</v>
      </c>
      <c r="Q15" s="7">
        <f t="shared" si="4"/>
        <v>6.4692975089591803E-5</v>
      </c>
      <c r="R15" s="7">
        <f t="shared" si="5"/>
        <v>-1.1644735516126525E-3</v>
      </c>
      <c r="S15" s="7">
        <f t="shared" si="6"/>
        <v>2.0960523929027745E-2</v>
      </c>
    </row>
    <row r="16" spans="1:19" x14ac:dyDescent="0.3">
      <c r="A16" s="7">
        <v>13</v>
      </c>
      <c r="B16" s="7">
        <f t="shared" si="0"/>
        <v>8.7547473411840246E-7</v>
      </c>
      <c r="M16" s="7">
        <v>13</v>
      </c>
      <c r="N16" s="7">
        <f t="shared" si="1"/>
        <v>8.7547473411840246E-7</v>
      </c>
      <c r="O16" s="7">
        <f t="shared" si="2"/>
        <v>1.1381171543539232E-5</v>
      </c>
      <c r="P16" s="7">
        <f t="shared" si="3"/>
        <v>-1.4883070480012842E-5</v>
      </c>
      <c r="Q16" s="7">
        <f t="shared" si="4"/>
        <v>2.5301219816021832E-4</v>
      </c>
      <c r="R16" s="7">
        <f t="shared" si="5"/>
        <v>-4.3012073687237109E-3</v>
      </c>
      <c r="S16" s="7">
        <f t="shared" si="6"/>
        <v>7.3120525268303094E-2</v>
      </c>
    </row>
    <row r="17" spans="1:19" x14ac:dyDescent="0.3">
      <c r="A17" s="7">
        <v>14</v>
      </c>
      <c r="B17" s="7">
        <f t="shared" si="0"/>
        <v>3.4706319816836722E-6</v>
      </c>
      <c r="M17" s="7">
        <v>14</v>
      </c>
      <c r="N17" s="7">
        <f t="shared" si="1"/>
        <v>3.4706319816836722E-6</v>
      </c>
      <c r="O17" s="7">
        <f t="shared" si="2"/>
        <v>4.858884774357141E-5</v>
      </c>
      <c r="P17" s="7">
        <f t="shared" si="3"/>
        <v>-5.5530111706938755E-5</v>
      </c>
      <c r="Q17" s="7">
        <f t="shared" si="4"/>
        <v>8.8848178731102008E-4</v>
      </c>
      <c r="R17" s="7">
        <f t="shared" si="5"/>
        <v>-1.4215708596976321E-2</v>
      </c>
      <c r="S17" s="7">
        <f t="shared" si="6"/>
        <v>0.22745133755162114</v>
      </c>
    </row>
    <row r="18" spans="1:19" x14ac:dyDescent="0.3">
      <c r="A18" s="7">
        <v>15</v>
      </c>
      <c r="B18" s="7">
        <f t="shared" si="0"/>
        <v>1.2494275134061228E-5</v>
      </c>
      <c r="M18" s="7">
        <v>15</v>
      </c>
      <c r="N18" s="7">
        <f t="shared" si="1"/>
        <v>1.2494275134061228E-5</v>
      </c>
      <c r="O18" s="7">
        <f t="shared" si="2"/>
        <v>1.8741412701091842E-4</v>
      </c>
      <c r="P18" s="7">
        <f t="shared" si="3"/>
        <v>-1.8741412701091842E-4</v>
      </c>
      <c r="Q18" s="7">
        <f t="shared" si="4"/>
        <v>2.8112119051637761E-3</v>
      </c>
      <c r="R18" s="7">
        <f t="shared" si="5"/>
        <v>-4.2168178577456646E-2</v>
      </c>
      <c r="S18" s="7">
        <f t="shared" si="6"/>
        <v>0.63252267866184964</v>
      </c>
    </row>
    <row r="19" spans="1:19" x14ac:dyDescent="0.3">
      <c r="A19" s="7">
        <v>16</v>
      </c>
      <c r="B19" s="7">
        <f t="shared" si="0"/>
        <v>4.0996840283638554E-5</v>
      </c>
      <c r="M19" s="7">
        <v>16</v>
      </c>
      <c r="N19" s="7">
        <f t="shared" si="1"/>
        <v>4.0996840283638554E-5</v>
      </c>
      <c r="O19" s="7">
        <f t="shared" si="2"/>
        <v>6.5594944453821686E-4</v>
      </c>
      <c r="P19" s="7">
        <f t="shared" si="3"/>
        <v>-5.739557639709398E-4</v>
      </c>
      <c r="Q19" s="7">
        <f t="shared" si="4"/>
        <v>8.0353806955931559E-3</v>
      </c>
      <c r="R19" s="7">
        <f t="shared" si="5"/>
        <v>-0.11249532973830419</v>
      </c>
      <c r="S19" s="7">
        <f t="shared" si="6"/>
        <v>1.5749346163362588</v>
      </c>
    </row>
    <row r="20" spans="1:19" x14ac:dyDescent="0.3">
      <c r="A20" s="7">
        <v>17</v>
      </c>
      <c r="B20" s="7">
        <f t="shared" si="0"/>
        <v>1.2299052085091563E-4</v>
      </c>
      <c r="M20" s="7">
        <v>17</v>
      </c>
      <c r="N20" s="7">
        <f t="shared" si="1"/>
        <v>1.2299052085091563E-4</v>
      </c>
      <c r="O20" s="7">
        <f t="shared" si="2"/>
        <v>2.0908388544655658E-3</v>
      </c>
      <c r="P20" s="7">
        <f t="shared" si="3"/>
        <v>-1.5988767710619033E-3</v>
      </c>
      <c r="Q20" s="7">
        <f t="shared" si="4"/>
        <v>2.0785398023804743E-2</v>
      </c>
      <c r="R20" s="7">
        <f t="shared" si="5"/>
        <v>-0.27021017430946165</v>
      </c>
      <c r="S20" s="7">
        <f t="shared" si="6"/>
        <v>3.5127322660230016</v>
      </c>
    </row>
    <row r="21" spans="1:19" ht="15.6" x14ac:dyDescent="0.3">
      <c r="A21" s="7">
        <v>18</v>
      </c>
      <c r="B21" s="7">
        <f t="shared" si="0"/>
        <v>3.3822393234001662E-4</v>
      </c>
      <c r="D21" s="34" t="s">
        <v>98</v>
      </c>
      <c r="E21" s="34" t="s">
        <v>99</v>
      </c>
      <c r="F21" s="34">
        <f>B38</f>
        <v>4.1546672477004012E-2</v>
      </c>
      <c r="M21" s="7">
        <v>18</v>
      </c>
      <c r="N21" s="7">
        <f t="shared" si="1"/>
        <v>3.3822393234001662E-4</v>
      </c>
      <c r="O21" s="7">
        <f t="shared" si="2"/>
        <v>6.0880307821202994E-3</v>
      </c>
      <c r="P21" s="7">
        <f t="shared" si="3"/>
        <v>-4.058687188080199E-3</v>
      </c>
      <c r="Q21" s="7">
        <f t="shared" si="4"/>
        <v>4.8704246256962395E-2</v>
      </c>
      <c r="R21" s="7">
        <f t="shared" si="5"/>
        <v>-0.58445095508354872</v>
      </c>
      <c r="S21" s="7">
        <f t="shared" si="6"/>
        <v>7.0134114610025851</v>
      </c>
    </row>
    <row r="22" spans="1:19" ht="15.6" x14ac:dyDescent="0.3">
      <c r="A22" s="7">
        <v>19</v>
      </c>
      <c r="B22" s="7">
        <f t="shared" si="0"/>
        <v>8.5446046064846428E-4</v>
      </c>
      <c r="D22" s="34"/>
      <c r="E22" s="34" t="s">
        <v>100</v>
      </c>
      <c r="F22" s="34">
        <f>SUM(B3:B23)</f>
        <v>3.3603822630227458E-3</v>
      </c>
      <c r="M22" s="7">
        <v>19</v>
      </c>
      <c r="N22" s="7">
        <f t="shared" si="1"/>
        <v>8.5446046064846428E-4</v>
      </c>
      <c r="O22" s="7">
        <f t="shared" si="2"/>
        <v>1.623474875232082E-2</v>
      </c>
      <c r="P22" s="7">
        <f t="shared" si="3"/>
        <v>-9.3990650671331062E-3</v>
      </c>
      <c r="Q22" s="7">
        <f t="shared" si="4"/>
        <v>0.10338971573846417</v>
      </c>
      <c r="R22" s="7">
        <f t="shared" si="5"/>
        <v>-1.1372868731231061</v>
      </c>
      <c r="S22" s="7">
        <f t="shared" si="6"/>
        <v>12.510155604354166</v>
      </c>
    </row>
    <row r="23" spans="1:19" ht="15.6" x14ac:dyDescent="0.3">
      <c r="A23" s="7">
        <v>20</v>
      </c>
      <c r="B23" s="7">
        <f t="shared" si="0"/>
        <v>1.986620571007684E-3</v>
      </c>
      <c r="D23" s="34"/>
      <c r="E23" s="34" t="s">
        <v>101</v>
      </c>
      <c r="F23" s="34">
        <f>SUM(B19:B53)</f>
        <v>0.99998291006210771</v>
      </c>
      <c r="M23" s="7">
        <v>20</v>
      </c>
      <c r="N23" s="7">
        <f t="shared" si="1"/>
        <v>1.986620571007684E-3</v>
      </c>
      <c r="O23" s="7">
        <f t="shared" si="2"/>
        <v>3.9732411420153678E-2</v>
      </c>
      <c r="P23" s="7">
        <f t="shared" si="3"/>
        <v>-1.9866205710076839E-2</v>
      </c>
      <c r="Q23" s="7">
        <f t="shared" si="4"/>
        <v>0.1986620571007684</v>
      </c>
      <c r="R23" s="7">
        <f t="shared" si="5"/>
        <v>-1.9866205710076841</v>
      </c>
      <c r="S23" s="7">
        <f t="shared" si="6"/>
        <v>19.866205710076841</v>
      </c>
    </row>
    <row r="24" spans="1:19" ht="15.6" x14ac:dyDescent="0.3">
      <c r="A24" s="7">
        <v>21</v>
      </c>
      <c r="B24" s="7">
        <f t="shared" si="0"/>
        <v>4.2570440807307413E-3</v>
      </c>
      <c r="D24" s="34"/>
      <c r="E24" s="34" t="s">
        <v>102</v>
      </c>
      <c r="F24" s="34">
        <f>SUM(B24:B47)</f>
        <v>0.99663694320531193</v>
      </c>
      <c r="M24" s="7">
        <v>21</v>
      </c>
      <c r="N24" s="7">
        <f t="shared" si="1"/>
        <v>4.2570440807307413E-3</v>
      </c>
      <c r="O24" s="7">
        <f t="shared" si="2"/>
        <v>8.9397925695345562E-2</v>
      </c>
      <c r="P24" s="7">
        <f t="shared" si="3"/>
        <v>-3.8313396726576673E-2</v>
      </c>
      <c r="Q24" s="7">
        <f t="shared" si="4"/>
        <v>0.34482057053919002</v>
      </c>
      <c r="R24" s="7">
        <f t="shared" si="5"/>
        <v>-3.1033851348527106</v>
      </c>
      <c r="S24" s="7">
        <f t="shared" si="6"/>
        <v>27.930466213674393</v>
      </c>
    </row>
    <row r="25" spans="1:19" x14ac:dyDescent="0.3">
      <c r="A25" s="7">
        <v>22</v>
      </c>
      <c r="B25" s="7">
        <f t="shared" si="0"/>
        <v>8.4173371596267012E-3</v>
      </c>
      <c r="M25" s="7">
        <v>22</v>
      </c>
      <c r="N25" s="7">
        <f t="shared" si="1"/>
        <v>8.4173371596267012E-3</v>
      </c>
      <c r="O25" s="7">
        <f t="shared" si="2"/>
        <v>0.18518141751178743</v>
      </c>
      <c r="P25" s="7">
        <f t="shared" si="3"/>
        <v>-6.7338697277013609E-2</v>
      </c>
      <c r="Q25" s="7">
        <f t="shared" si="4"/>
        <v>0.53870957821610888</v>
      </c>
      <c r="R25" s="7">
        <f t="shared" si="5"/>
        <v>-4.309676625728871</v>
      </c>
      <c r="S25" s="7">
        <f t="shared" si="6"/>
        <v>34.477413005830968</v>
      </c>
    </row>
    <row r="26" spans="1:19" x14ac:dyDescent="0.3">
      <c r="A26" s="7">
        <v>23</v>
      </c>
      <c r="B26" s="7">
        <f t="shared" si="0"/>
        <v>1.5370789595840064E-2</v>
      </c>
      <c r="M26" s="7">
        <v>23</v>
      </c>
      <c r="N26" s="7">
        <f t="shared" si="1"/>
        <v>1.5370789595840064E-2</v>
      </c>
      <c r="O26" s="7">
        <f t="shared" si="2"/>
        <v>0.35352816070432147</v>
      </c>
      <c r="P26" s="7">
        <f t="shared" si="3"/>
        <v>-0.10759552717088045</v>
      </c>
      <c r="Q26" s="7">
        <f t="shared" si="4"/>
        <v>0.75316869019616317</v>
      </c>
      <c r="R26" s="7">
        <f t="shared" si="5"/>
        <v>-5.2721808313731424</v>
      </c>
      <c r="S26" s="7">
        <f t="shared" si="6"/>
        <v>36.905265819611991</v>
      </c>
    </row>
    <row r="27" spans="1:19" x14ac:dyDescent="0.3">
      <c r="A27" s="7">
        <v>24</v>
      </c>
      <c r="B27" s="7">
        <f t="shared" si="0"/>
        <v>2.5938207442980088E-2</v>
      </c>
      <c r="M27" s="7">
        <v>24</v>
      </c>
      <c r="N27" s="7">
        <f t="shared" si="1"/>
        <v>2.5938207442980088E-2</v>
      </c>
      <c r="O27" s="7">
        <f t="shared" si="2"/>
        <v>0.62251697863152211</v>
      </c>
      <c r="P27" s="7">
        <f t="shared" si="3"/>
        <v>-0.15562924465788053</v>
      </c>
      <c r="Q27" s="7">
        <f t="shared" si="4"/>
        <v>0.93377546794728317</v>
      </c>
      <c r="R27" s="7">
        <f t="shared" si="5"/>
        <v>-5.6026528076836986</v>
      </c>
      <c r="S27" s="7">
        <f t="shared" si="6"/>
        <v>33.615916846102195</v>
      </c>
    </row>
    <row r="28" spans="1:19" x14ac:dyDescent="0.3">
      <c r="A28" s="7">
        <v>25</v>
      </c>
      <c r="B28" s="7">
        <f t="shared" si="0"/>
        <v>4.0463603611048948E-2</v>
      </c>
      <c r="M28" s="7">
        <v>25</v>
      </c>
      <c r="N28" s="7">
        <f t="shared" si="1"/>
        <v>4.0463603611048948E-2</v>
      </c>
      <c r="O28" s="7">
        <f t="shared" si="2"/>
        <v>1.0115900902762238</v>
      </c>
      <c r="P28" s="7">
        <f t="shared" si="3"/>
        <v>-0.20231801805524474</v>
      </c>
      <c r="Q28" s="7">
        <f t="shared" si="4"/>
        <v>1.0115900902762238</v>
      </c>
      <c r="R28" s="7">
        <f t="shared" si="5"/>
        <v>-5.0579504513811182</v>
      </c>
      <c r="S28" s="7">
        <f t="shared" si="6"/>
        <v>25.289752256905594</v>
      </c>
    </row>
    <row r="29" spans="1:19" x14ac:dyDescent="0.3">
      <c r="A29" s="7">
        <v>26</v>
      </c>
      <c r="B29" s="7">
        <f t="shared" si="0"/>
        <v>5.8360966746705253E-2</v>
      </c>
      <c r="M29" s="7">
        <v>26</v>
      </c>
      <c r="N29" s="7">
        <f t="shared" si="1"/>
        <v>5.8360966746705253E-2</v>
      </c>
      <c r="O29" s="7">
        <f t="shared" si="2"/>
        <v>1.5173851354143366</v>
      </c>
      <c r="P29" s="7">
        <f t="shared" si="3"/>
        <v>-0.23344386698682101</v>
      </c>
      <c r="Q29" s="7">
        <f t="shared" si="4"/>
        <v>0.93377546794728405</v>
      </c>
      <c r="R29" s="7">
        <f t="shared" si="5"/>
        <v>-3.7351018717891362</v>
      </c>
      <c r="S29" s="7">
        <f t="shared" si="6"/>
        <v>14.940407487156545</v>
      </c>
    </row>
    <row r="30" spans="1:19" x14ac:dyDescent="0.3">
      <c r="A30" s="7">
        <v>27</v>
      </c>
      <c r="B30" s="7">
        <f t="shared" si="0"/>
        <v>7.7814622328940292E-2</v>
      </c>
      <c r="M30" s="7">
        <v>27</v>
      </c>
      <c r="N30" s="7">
        <f t="shared" si="1"/>
        <v>7.7814622328940292E-2</v>
      </c>
      <c r="O30" s="7">
        <f t="shared" si="2"/>
        <v>2.1009948028813881</v>
      </c>
      <c r="P30" s="7">
        <f t="shared" si="3"/>
        <v>-0.23344386698682087</v>
      </c>
      <c r="Q30" s="7">
        <f t="shared" si="4"/>
        <v>0.70033160096046265</v>
      </c>
      <c r="R30" s="7">
        <f t="shared" si="5"/>
        <v>-2.1009948028813881</v>
      </c>
      <c r="S30" s="7">
        <f t="shared" si="6"/>
        <v>6.3029844086441633</v>
      </c>
    </row>
    <row r="31" spans="1:19" x14ac:dyDescent="0.3">
      <c r="A31" s="7">
        <v>28</v>
      </c>
      <c r="B31" s="7">
        <f t="shared" si="0"/>
        <v>9.5878731083872876E-2</v>
      </c>
      <c r="M31" s="7">
        <v>28</v>
      </c>
      <c r="N31" s="7">
        <f t="shared" si="1"/>
        <v>9.5878731083872876E-2</v>
      </c>
      <c r="O31" s="7">
        <f t="shared" si="2"/>
        <v>2.6846044703484404</v>
      </c>
      <c r="P31" s="7">
        <f t="shared" si="3"/>
        <v>-0.19175746216774575</v>
      </c>
      <c r="Q31" s="7">
        <f t="shared" si="4"/>
        <v>0.3835149243354915</v>
      </c>
      <c r="R31" s="7">
        <f t="shared" si="5"/>
        <v>-0.76702984867098301</v>
      </c>
      <c r="S31" s="7">
        <f t="shared" si="6"/>
        <v>1.534059697341966</v>
      </c>
    </row>
    <row r="32" spans="1:19" x14ac:dyDescent="0.3">
      <c r="A32" s="7">
        <v>29</v>
      </c>
      <c r="B32" s="7">
        <f t="shared" si="0"/>
        <v>0.10910338364716567</v>
      </c>
      <c r="M32" s="7">
        <v>29</v>
      </c>
      <c r="N32" s="7">
        <f t="shared" si="1"/>
        <v>0.10910338364716567</v>
      </c>
      <c r="O32" s="7">
        <f t="shared" si="2"/>
        <v>3.1639981257678045</v>
      </c>
      <c r="P32" s="7">
        <f t="shared" si="3"/>
        <v>-0.10910338364716567</v>
      </c>
      <c r="Q32" s="7">
        <f t="shared" si="4"/>
        <v>0.10910338364716567</v>
      </c>
      <c r="R32" s="7">
        <f t="shared" si="5"/>
        <v>-0.10910338364716567</v>
      </c>
      <c r="S32" s="7">
        <f t="shared" si="6"/>
        <v>0.10910338364716567</v>
      </c>
    </row>
    <row r="33" spans="1:19" x14ac:dyDescent="0.3">
      <c r="A33" s="7">
        <v>30</v>
      </c>
      <c r="B33" s="7">
        <f t="shared" si="0"/>
        <v>0.11455855282952399</v>
      </c>
      <c r="M33" s="7">
        <v>30</v>
      </c>
      <c r="N33" s="7">
        <f t="shared" si="1"/>
        <v>0.11455855282952399</v>
      </c>
      <c r="O33" s="7">
        <f t="shared" si="2"/>
        <v>3.4367565848857193</v>
      </c>
      <c r="P33" s="7">
        <f t="shared" si="3"/>
        <v>0</v>
      </c>
      <c r="Q33" s="7">
        <f t="shared" si="4"/>
        <v>0</v>
      </c>
      <c r="R33" s="7">
        <f t="shared" si="5"/>
        <v>0</v>
      </c>
      <c r="S33" s="7">
        <f t="shared" si="6"/>
        <v>0</v>
      </c>
    </row>
    <row r="34" spans="1:19" x14ac:dyDescent="0.3">
      <c r="A34" s="7">
        <v>31</v>
      </c>
      <c r="B34" s="7">
        <f t="shared" si="0"/>
        <v>0.11086311564147482</v>
      </c>
      <c r="M34" s="7">
        <v>31</v>
      </c>
      <c r="N34" s="7">
        <f t="shared" si="1"/>
        <v>0.11086311564147482</v>
      </c>
      <c r="O34" s="7">
        <f t="shared" si="2"/>
        <v>3.4367565848857193</v>
      </c>
      <c r="P34" s="7">
        <f t="shared" si="3"/>
        <v>0.11086311564147482</v>
      </c>
      <c r="Q34" s="7">
        <f t="shared" si="4"/>
        <v>0.11086311564147482</v>
      </c>
      <c r="R34" s="7">
        <f t="shared" si="5"/>
        <v>0.11086311564147482</v>
      </c>
      <c r="S34" s="7">
        <f t="shared" si="6"/>
        <v>0.11086311564147482</v>
      </c>
    </row>
    <row r="35" spans="1:19" x14ac:dyDescent="0.3">
      <c r="A35" s="7">
        <v>32</v>
      </c>
      <c r="B35" s="7">
        <f t="shared" si="0"/>
        <v>9.8737462368188561E-2</v>
      </c>
      <c r="M35" s="7">
        <v>32</v>
      </c>
      <c r="N35" s="7">
        <f t="shared" si="1"/>
        <v>9.8737462368188561E-2</v>
      </c>
      <c r="O35" s="7">
        <f t="shared" si="2"/>
        <v>3.159598795782034</v>
      </c>
      <c r="P35" s="7">
        <f t="shared" si="3"/>
        <v>0.19747492473637712</v>
      </c>
      <c r="Q35" s="7">
        <f t="shared" si="4"/>
        <v>0.39494984947275424</v>
      </c>
      <c r="R35" s="7">
        <f t="shared" si="5"/>
        <v>0.78989969894550849</v>
      </c>
      <c r="S35" s="7">
        <f t="shared" si="6"/>
        <v>1.579799397891017</v>
      </c>
    </row>
    <row r="36" spans="1:19" x14ac:dyDescent="0.3">
      <c r="A36" s="7">
        <v>33</v>
      </c>
      <c r="B36" s="7">
        <f t="shared" si="0"/>
        <v>8.0785196483063329E-2</v>
      </c>
      <c r="M36" s="7">
        <v>33</v>
      </c>
      <c r="N36" s="7">
        <f t="shared" si="1"/>
        <v>8.0785196483063329E-2</v>
      </c>
      <c r="O36" s="7">
        <f t="shared" si="2"/>
        <v>2.6659114839410898</v>
      </c>
      <c r="P36" s="7">
        <f t="shared" si="3"/>
        <v>0.24235558944919</v>
      </c>
      <c r="Q36" s="7">
        <f t="shared" si="4"/>
        <v>0.72706676834757</v>
      </c>
      <c r="R36" s="7">
        <f t="shared" si="5"/>
        <v>2.1812003050427098</v>
      </c>
      <c r="S36" s="7">
        <f t="shared" si="6"/>
        <v>6.5436009151281294</v>
      </c>
    </row>
    <row r="37" spans="1:19" x14ac:dyDescent="0.3">
      <c r="A37" s="7">
        <v>34</v>
      </c>
      <c r="B37" s="7">
        <f t="shared" si="0"/>
        <v>6.0588897362297466E-2</v>
      </c>
      <c r="M37" s="7">
        <v>34</v>
      </c>
      <c r="N37" s="7">
        <f t="shared" si="1"/>
        <v>6.0588897362297466E-2</v>
      </c>
      <c r="O37" s="7">
        <f t="shared" si="2"/>
        <v>2.060022510318114</v>
      </c>
      <c r="P37" s="7">
        <f t="shared" si="3"/>
        <v>0.24235558944918986</v>
      </c>
      <c r="Q37" s="7">
        <f t="shared" si="4"/>
        <v>0.96942235779675945</v>
      </c>
      <c r="R37" s="7">
        <f t="shared" si="5"/>
        <v>3.8776894311870378</v>
      </c>
      <c r="S37" s="7">
        <f t="shared" si="6"/>
        <v>15.510757724748151</v>
      </c>
    </row>
    <row r="38" spans="1:19" x14ac:dyDescent="0.3">
      <c r="A38" s="7">
        <v>35</v>
      </c>
      <c r="B38" s="7">
        <f t="shared" si="0"/>
        <v>4.1546672477004012E-2</v>
      </c>
      <c r="M38" s="7">
        <v>35</v>
      </c>
      <c r="N38" s="7">
        <f t="shared" si="1"/>
        <v>4.1546672477004012E-2</v>
      </c>
      <c r="O38" s="7">
        <f t="shared" si="2"/>
        <v>1.4541335366951404</v>
      </c>
      <c r="P38" s="7">
        <f t="shared" si="3"/>
        <v>0.20773336238502005</v>
      </c>
      <c r="Q38" s="7">
        <f t="shared" si="4"/>
        <v>1.0386668119251004</v>
      </c>
      <c r="R38" s="7">
        <f t="shared" si="5"/>
        <v>5.193334059625502</v>
      </c>
      <c r="S38" s="7">
        <f t="shared" si="6"/>
        <v>25.966670298127507</v>
      </c>
    </row>
    <row r="39" spans="1:19" x14ac:dyDescent="0.3">
      <c r="A39" s="7">
        <v>36</v>
      </c>
      <c r="B39" s="7">
        <f t="shared" si="0"/>
        <v>2.596667029812751E-2</v>
      </c>
      <c r="M39" s="7">
        <v>36</v>
      </c>
      <c r="N39" s="7">
        <f t="shared" si="1"/>
        <v>2.596667029812751E-2</v>
      </c>
      <c r="O39" s="7">
        <f t="shared" si="2"/>
        <v>0.93480013073259038</v>
      </c>
      <c r="P39" s="7">
        <f t="shared" si="3"/>
        <v>0.15580002178876506</v>
      </c>
      <c r="Q39" s="7">
        <f t="shared" si="4"/>
        <v>0.93480013073259038</v>
      </c>
      <c r="R39" s="7">
        <f t="shared" si="5"/>
        <v>5.6088007843955419</v>
      </c>
      <c r="S39" s="7">
        <f t="shared" si="6"/>
        <v>33.652804706373253</v>
      </c>
    </row>
    <row r="40" spans="1:19" x14ac:dyDescent="0.3">
      <c r="A40" s="7">
        <v>37</v>
      </c>
      <c r="B40" s="7">
        <f t="shared" si="0"/>
        <v>1.4737839898937226E-2</v>
      </c>
      <c r="M40" s="7">
        <v>37</v>
      </c>
      <c r="N40" s="7">
        <f t="shared" si="1"/>
        <v>1.4737839898937226E-2</v>
      </c>
      <c r="O40" s="7">
        <f t="shared" si="2"/>
        <v>0.54530007626067734</v>
      </c>
      <c r="P40" s="7">
        <f t="shared" si="3"/>
        <v>0.10316487929256057</v>
      </c>
      <c r="Q40" s="7">
        <f t="shared" si="4"/>
        <v>0.72215415504792402</v>
      </c>
      <c r="R40" s="7">
        <f t="shared" si="5"/>
        <v>5.0550790853354686</v>
      </c>
      <c r="S40" s="7">
        <f t="shared" si="6"/>
        <v>35.385553597348277</v>
      </c>
    </row>
    <row r="41" spans="1:19" x14ac:dyDescent="0.3">
      <c r="A41" s="7">
        <v>38</v>
      </c>
      <c r="B41" s="7">
        <f t="shared" si="0"/>
        <v>7.5628388955072626E-3</v>
      </c>
      <c r="M41" s="7">
        <v>38</v>
      </c>
      <c r="N41" s="7">
        <f t="shared" si="1"/>
        <v>7.5628388955072626E-3</v>
      </c>
      <c r="O41" s="7">
        <f t="shared" si="2"/>
        <v>0.28738787802927596</v>
      </c>
      <c r="P41" s="7">
        <f t="shared" si="3"/>
        <v>6.0502711164058101E-2</v>
      </c>
      <c r="Q41" s="7">
        <f t="shared" si="4"/>
        <v>0.48402168931246481</v>
      </c>
      <c r="R41" s="7">
        <f t="shared" si="5"/>
        <v>3.8721735144997185</v>
      </c>
      <c r="S41" s="7">
        <f t="shared" si="6"/>
        <v>30.977388115997748</v>
      </c>
    </row>
    <row r="42" spans="1:19" x14ac:dyDescent="0.3">
      <c r="A42" s="7">
        <v>39</v>
      </c>
      <c r="B42" s="7">
        <f t="shared" si="0"/>
        <v>3.4905410286956537E-3</v>
      </c>
      <c r="M42" s="7">
        <v>39</v>
      </c>
      <c r="N42" s="7">
        <f t="shared" si="1"/>
        <v>3.4905410286956537E-3</v>
      </c>
      <c r="O42" s="7">
        <f t="shared" si="2"/>
        <v>0.13613110011913049</v>
      </c>
      <c r="P42" s="7">
        <f t="shared" si="3"/>
        <v>3.1414869258260883E-2</v>
      </c>
      <c r="Q42" s="7">
        <f t="shared" si="4"/>
        <v>0.28273382332434793</v>
      </c>
      <c r="R42" s="7">
        <f t="shared" si="5"/>
        <v>2.5446044099191316</v>
      </c>
      <c r="S42" s="7">
        <f t="shared" si="6"/>
        <v>22.901439689272184</v>
      </c>
    </row>
    <row r="43" spans="1:19" x14ac:dyDescent="0.3">
      <c r="A43" s="7">
        <v>40</v>
      </c>
      <c r="B43" s="7">
        <f t="shared" si="0"/>
        <v>1.4398481743369603E-3</v>
      </c>
      <c r="M43" s="7">
        <v>40</v>
      </c>
      <c r="N43" s="7">
        <f t="shared" si="1"/>
        <v>1.4398481743369603E-3</v>
      </c>
      <c r="O43" s="7">
        <f t="shared" si="2"/>
        <v>5.7593926973478413E-2</v>
      </c>
      <c r="P43" s="7">
        <f t="shared" si="3"/>
        <v>1.4398481743369603E-2</v>
      </c>
      <c r="Q43" s="7">
        <f t="shared" si="4"/>
        <v>0.14398481743369604</v>
      </c>
      <c r="R43" s="7">
        <f t="shared" si="5"/>
        <v>1.4398481743369602</v>
      </c>
      <c r="S43" s="7">
        <f t="shared" si="6"/>
        <v>14.398481743369603</v>
      </c>
    </row>
    <row r="44" spans="1:19" x14ac:dyDescent="0.3">
      <c r="A44" s="7">
        <v>41</v>
      </c>
      <c r="B44" s="7">
        <f t="shared" si="0"/>
        <v>5.2677372231839988E-4</v>
      </c>
      <c r="M44" s="7">
        <v>41</v>
      </c>
      <c r="N44" s="7">
        <f t="shared" si="1"/>
        <v>5.2677372231839988E-4</v>
      </c>
      <c r="O44" s="7">
        <f t="shared" si="2"/>
        <v>2.1597722615054396E-2</v>
      </c>
      <c r="P44" s="7">
        <f t="shared" si="3"/>
        <v>5.7945109455023987E-3</v>
      </c>
      <c r="Q44" s="7">
        <f t="shared" si="4"/>
        <v>6.3739620400526387E-2</v>
      </c>
      <c r="R44" s="7">
        <f t="shared" si="5"/>
        <v>0.70113582440579025</v>
      </c>
      <c r="S44" s="7">
        <f t="shared" si="6"/>
        <v>7.7124940684636929</v>
      </c>
    </row>
    <row r="45" spans="1:19" x14ac:dyDescent="0.3">
      <c r="A45" s="7">
        <v>42</v>
      </c>
      <c r="B45" s="7">
        <f t="shared" si="0"/>
        <v>1.6932012503091434E-4</v>
      </c>
      <c r="M45" s="7">
        <v>42</v>
      </c>
      <c r="N45" s="7">
        <f t="shared" si="1"/>
        <v>1.6932012503091434E-4</v>
      </c>
      <c r="O45" s="7">
        <f t="shared" si="2"/>
        <v>7.1114452512984023E-3</v>
      </c>
      <c r="P45" s="7">
        <f t="shared" si="3"/>
        <v>2.031841500370972E-3</v>
      </c>
      <c r="Q45" s="7">
        <f t="shared" si="4"/>
        <v>2.4382098004451666E-2</v>
      </c>
      <c r="R45" s="7">
        <f t="shared" si="5"/>
        <v>0.29258517605341999</v>
      </c>
      <c r="S45" s="7">
        <f t="shared" si="6"/>
        <v>3.5110221126410397</v>
      </c>
    </row>
    <row r="46" spans="1:19" x14ac:dyDescent="0.3">
      <c r="A46" s="7">
        <v>43</v>
      </c>
      <c r="B46" s="7">
        <f t="shared" si="0"/>
        <v>4.7252127915604095E-5</v>
      </c>
      <c r="M46" s="7">
        <v>43</v>
      </c>
      <c r="N46" s="7">
        <f t="shared" si="1"/>
        <v>4.7252127915604095E-5</v>
      </c>
      <c r="O46" s="7">
        <f t="shared" si="2"/>
        <v>2.0318415003709759E-3</v>
      </c>
      <c r="P46" s="7">
        <f t="shared" si="3"/>
        <v>6.1427766290285326E-4</v>
      </c>
      <c r="Q46" s="7">
        <f t="shared" si="4"/>
        <v>7.9856096177370918E-3</v>
      </c>
      <c r="R46" s="7">
        <f t="shared" si="5"/>
        <v>0.10381292503058219</v>
      </c>
      <c r="S46" s="7">
        <f t="shared" si="6"/>
        <v>1.3495680253975686</v>
      </c>
    </row>
    <row r="47" spans="1:19" x14ac:dyDescent="0.3">
      <c r="A47" s="7">
        <v>44</v>
      </c>
      <c r="B47" s="7">
        <f t="shared" si="0"/>
        <v>1.1276075979860058E-5</v>
      </c>
      <c r="M47" s="7">
        <v>44</v>
      </c>
      <c r="N47" s="7">
        <f t="shared" si="1"/>
        <v>1.1276075979860058E-5</v>
      </c>
      <c r="O47" s="7">
        <f t="shared" si="2"/>
        <v>4.9614734311384252E-4</v>
      </c>
      <c r="P47" s="7">
        <f t="shared" si="3"/>
        <v>1.5786506371804081E-4</v>
      </c>
      <c r="Q47" s="7">
        <f t="shared" si="4"/>
        <v>2.2101108920525715E-3</v>
      </c>
      <c r="R47" s="7">
        <f t="shared" si="5"/>
        <v>3.0941552488736E-2</v>
      </c>
      <c r="S47" s="7">
        <f t="shared" si="6"/>
        <v>0.43318173484230399</v>
      </c>
    </row>
    <row r="48" spans="1:19" x14ac:dyDescent="0.3">
      <c r="A48" s="7">
        <v>45</v>
      </c>
      <c r="B48" s="7">
        <f t="shared" si="0"/>
        <v>2.2552151959720124E-6</v>
      </c>
      <c r="M48" s="7">
        <v>45</v>
      </c>
      <c r="N48" s="7">
        <f t="shared" si="1"/>
        <v>2.2552151959720124E-6</v>
      </c>
      <c r="O48" s="7">
        <f t="shared" si="2"/>
        <v>1.0148468381874056E-4</v>
      </c>
      <c r="P48" s="7">
        <f t="shared" si="3"/>
        <v>3.3828227939580183E-5</v>
      </c>
      <c r="Q48" s="7">
        <f t="shared" si="4"/>
        <v>5.0742341909370279E-4</v>
      </c>
      <c r="R48" s="7">
        <f t="shared" si="5"/>
        <v>7.6113512864055422E-3</v>
      </c>
      <c r="S48" s="7">
        <f t="shared" si="6"/>
        <v>0.11417026929608314</v>
      </c>
    </row>
    <row r="49" spans="1:19" x14ac:dyDescent="0.3">
      <c r="A49" s="7">
        <v>46</v>
      </c>
      <c r="B49" s="7">
        <f t="shared" si="0"/>
        <v>3.6769812977804516E-7</v>
      </c>
      <c r="M49" s="7">
        <v>46</v>
      </c>
      <c r="N49" s="7">
        <f t="shared" si="1"/>
        <v>3.6769812977804516E-7</v>
      </c>
      <c r="O49" s="7">
        <f t="shared" si="2"/>
        <v>1.6914113969790078E-5</v>
      </c>
      <c r="P49" s="7">
        <f t="shared" si="3"/>
        <v>5.8831700764487226E-6</v>
      </c>
      <c r="Q49" s="7">
        <f t="shared" si="4"/>
        <v>9.4130721223179562E-5</v>
      </c>
      <c r="R49" s="7">
        <f t="shared" si="5"/>
        <v>1.506091539570873E-3</v>
      </c>
      <c r="S49" s="7">
        <f t="shared" si="6"/>
        <v>2.4097464633133968E-2</v>
      </c>
    </row>
    <row r="50" spans="1:19" x14ac:dyDescent="0.3">
      <c r="A50" s="7">
        <v>47</v>
      </c>
      <c r="B50" s="7">
        <f t="shared" si="0"/>
        <v>4.6940186780175838E-8</v>
      </c>
      <c r="M50" s="7">
        <v>47</v>
      </c>
      <c r="N50" s="7">
        <f t="shared" si="1"/>
        <v>4.6940186780175838E-8</v>
      </c>
      <c r="O50" s="7">
        <f t="shared" si="2"/>
        <v>2.2061887786682644E-6</v>
      </c>
      <c r="P50" s="7">
        <f t="shared" si="3"/>
        <v>7.979831752629892E-7</v>
      </c>
      <c r="Q50" s="7">
        <f t="shared" si="4"/>
        <v>1.3565713979470818E-5</v>
      </c>
      <c r="R50" s="7">
        <f t="shared" si="5"/>
        <v>2.3061713765100389E-4</v>
      </c>
      <c r="S50" s="7">
        <f t="shared" si="6"/>
        <v>3.9204913400670664E-3</v>
      </c>
    </row>
    <row r="51" spans="1:19" x14ac:dyDescent="0.3">
      <c r="A51" s="7">
        <v>48</v>
      </c>
      <c r="B51" s="7">
        <f t="shared" si="0"/>
        <v>4.4006425106414753E-9</v>
      </c>
      <c r="M51" s="7">
        <v>48</v>
      </c>
      <c r="N51" s="7">
        <f t="shared" si="1"/>
        <v>4.4006425106414753E-9</v>
      </c>
      <c r="O51" s="7">
        <f t="shared" si="2"/>
        <v>2.1123084051079083E-7</v>
      </c>
      <c r="P51" s="7">
        <f t="shared" si="3"/>
        <v>7.9211565191546553E-8</v>
      </c>
      <c r="Q51" s="7">
        <f t="shared" si="4"/>
        <v>1.425808173447838E-6</v>
      </c>
      <c r="R51" s="7">
        <f t="shared" si="5"/>
        <v>2.5664547122061083E-5</v>
      </c>
      <c r="S51" s="7">
        <f t="shared" si="6"/>
        <v>4.6196184819709952E-4</v>
      </c>
    </row>
    <row r="52" spans="1:19" x14ac:dyDescent="0.3">
      <c r="A52" s="7">
        <v>49</v>
      </c>
      <c r="B52" s="7">
        <f t="shared" si="0"/>
        <v>2.6942709248825439E-10</v>
      </c>
      <c r="M52" s="7">
        <v>49</v>
      </c>
      <c r="N52" s="7">
        <f t="shared" si="1"/>
        <v>2.6942709248825439E-10</v>
      </c>
      <c r="O52" s="7">
        <f t="shared" si="2"/>
        <v>1.3201927531924465E-8</v>
      </c>
      <c r="P52" s="7">
        <f t="shared" si="3"/>
        <v>5.1191147572768331E-9</v>
      </c>
      <c r="Q52" s="7">
        <f t="shared" si="4"/>
        <v>9.7263180388259832E-8</v>
      </c>
      <c r="R52" s="7">
        <f t="shared" si="5"/>
        <v>1.848000427376937E-6</v>
      </c>
      <c r="S52" s="7">
        <f t="shared" si="6"/>
        <v>3.5112008120161802E-5</v>
      </c>
    </row>
    <row r="53" spans="1:19" x14ac:dyDescent="0.3">
      <c r="A53" s="7">
        <v>50</v>
      </c>
      <c r="B53" s="7">
        <f t="shared" si="0"/>
        <v>8.0828127746476279E-12</v>
      </c>
      <c r="M53" s="7">
        <v>50</v>
      </c>
      <c r="N53" s="7">
        <f t="shared" si="1"/>
        <v>8.0828127746476279E-12</v>
      </c>
      <c r="O53" s="7">
        <f t="shared" si="2"/>
        <v>4.041406387323814E-10</v>
      </c>
      <c r="P53" s="7">
        <f t="shared" si="3"/>
        <v>1.6165625549295255E-10</v>
      </c>
      <c r="Q53" s="7">
        <f t="shared" si="4"/>
        <v>3.2331251098590512E-9</v>
      </c>
      <c r="R53" s="7">
        <f t="shared" si="5"/>
        <v>6.466250219718102E-8</v>
      </c>
      <c r="S53" s="7">
        <f t="shared" si="6"/>
        <v>1.2932500439436204E-6</v>
      </c>
    </row>
    <row r="54" spans="1:19" x14ac:dyDescent="0.3">
      <c r="M54" s="7" t="s">
        <v>52</v>
      </c>
      <c r="N54" s="7"/>
      <c r="O54" s="7">
        <f>SUM(O3:O53)</f>
        <v>29.999999999999993</v>
      </c>
      <c r="P54" s="7">
        <f>SUM(P3:P53)</f>
        <v>5.4632553537117598E-17</v>
      </c>
      <c r="Q54" s="7">
        <f>SUM(Q3:Q53)</f>
        <v>12.000000000000002</v>
      </c>
      <c r="R54" s="7">
        <f>SUM(R3:R53)</f>
        <v>-2.4</v>
      </c>
      <c r="S54" s="7">
        <f>SUM(S3:S53)</f>
        <v>426.71999999999997</v>
      </c>
    </row>
    <row r="56" spans="1:19" ht="15" thickBot="1" x14ac:dyDescent="0.35"/>
    <row r="57" spans="1:19" ht="15.6" x14ac:dyDescent="0.3">
      <c r="M57" s="5" t="s">
        <v>112</v>
      </c>
      <c r="N57" s="42" t="s">
        <v>108</v>
      </c>
      <c r="O57" s="43">
        <f>R54/SQRT(Q54^3)</f>
        <v>-5.7735026918962561E-2</v>
      </c>
      <c r="P57" s="44"/>
    </row>
    <row r="58" spans="1:19" ht="16.2" thickBot="1" x14ac:dyDescent="0.35">
      <c r="N58" s="45" t="s">
        <v>109</v>
      </c>
      <c r="O58" s="46">
        <f>S54/(Q54^2)</f>
        <v>2.963333333333332</v>
      </c>
      <c r="P58" s="47" t="s">
        <v>110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13237-D71C-4177-B309-F45E2B2934B8}">
  <dimension ref="A2:A152"/>
  <sheetViews>
    <sheetView workbookViewId="0">
      <selection activeCell="G23" sqref="G23"/>
    </sheetView>
  </sheetViews>
  <sheetFormatPr defaultRowHeight="14.4" x14ac:dyDescent="0.3"/>
  <sheetData>
    <row r="2" spans="1:1" x14ac:dyDescent="0.3">
      <c r="A2" t="s">
        <v>63</v>
      </c>
    </row>
    <row r="3" spans="1:1" x14ac:dyDescent="0.3">
      <c r="A3">
        <v>1</v>
      </c>
    </row>
    <row r="4" spans="1:1" x14ac:dyDescent="0.3">
      <c r="A4">
        <v>2</v>
      </c>
    </row>
    <row r="5" spans="1:1" x14ac:dyDescent="0.3">
      <c r="A5">
        <v>3</v>
      </c>
    </row>
    <row r="6" spans="1:1" x14ac:dyDescent="0.3">
      <c r="A6">
        <v>4</v>
      </c>
    </row>
    <row r="7" spans="1:1" x14ac:dyDescent="0.3">
      <c r="A7">
        <v>5</v>
      </c>
    </row>
    <row r="8" spans="1:1" x14ac:dyDescent="0.3">
      <c r="A8">
        <v>6</v>
      </c>
    </row>
    <row r="9" spans="1:1" x14ac:dyDescent="0.3">
      <c r="A9">
        <v>7</v>
      </c>
    </row>
    <row r="10" spans="1:1" x14ac:dyDescent="0.3">
      <c r="A10">
        <v>8</v>
      </c>
    </row>
    <row r="11" spans="1:1" x14ac:dyDescent="0.3">
      <c r="A11">
        <v>9</v>
      </c>
    </row>
    <row r="12" spans="1:1" x14ac:dyDescent="0.3">
      <c r="A12">
        <v>10</v>
      </c>
    </row>
    <row r="13" spans="1:1" x14ac:dyDescent="0.3">
      <c r="A13">
        <v>11</v>
      </c>
    </row>
    <row r="14" spans="1:1" x14ac:dyDescent="0.3">
      <c r="A14">
        <v>12</v>
      </c>
    </row>
    <row r="15" spans="1:1" x14ac:dyDescent="0.3">
      <c r="A15">
        <v>13</v>
      </c>
    </row>
    <row r="16" spans="1:1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4FCC-197C-4779-8F7A-FA3DAC82C7B8}">
  <dimension ref="A1:U84"/>
  <sheetViews>
    <sheetView topLeftCell="H1" zoomScaleNormal="100" workbookViewId="0">
      <selection activeCell="J25" sqref="J25"/>
    </sheetView>
  </sheetViews>
  <sheetFormatPr defaultRowHeight="14.4" x14ac:dyDescent="0.3"/>
  <cols>
    <col min="16" max="16" width="11" bestFit="1" customWidth="1"/>
    <col min="17" max="17" width="13.5546875" customWidth="1"/>
    <col min="20" max="20" width="17" customWidth="1"/>
    <col min="21" max="21" width="10.77734375" customWidth="1"/>
  </cols>
  <sheetData>
    <row r="1" spans="1:21" ht="17.399999999999999" x14ac:dyDescent="0.3">
      <c r="A1" s="48" t="s">
        <v>113</v>
      </c>
      <c r="B1" s="48" t="s">
        <v>114</v>
      </c>
    </row>
    <row r="2" spans="1:21" x14ac:dyDescent="0.3">
      <c r="A2" s="7">
        <v>-4</v>
      </c>
      <c r="B2" s="7">
        <f>_xlfn.NORM.S.DIST(A2,FALSE)</f>
        <v>1.3383022576488537E-4</v>
      </c>
    </row>
    <row r="3" spans="1:21" ht="15.6" x14ac:dyDescent="0.3">
      <c r="A3" s="7">
        <v>-3.9</v>
      </c>
      <c r="B3" s="7">
        <f t="shared" ref="B3:B66" si="0">_xlfn.NORM.S.DIST(A3,FALSE)</f>
        <v>1.9865547139277272E-4</v>
      </c>
      <c r="C3" s="12" t="s">
        <v>15</v>
      </c>
      <c r="L3" s="12" t="s">
        <v>115</v>
      </c>
      <c r="M3" s="49" t="s">
        <v>113</v>
      </c>
      <c r="N3" s="49" t="s">
        <v>114</v>
      </c>
      <c r="O3" s="49" t="s">
        <v>63</v>
      </c>
      <c r="P3" s="49" t="s">
        <v>97</v>
      </c>
      <c r="Q3" s="49" t="s">
        <v>116</v>
      </c>
      <c r="S3" s="50" t="s">
        <v>117</v>
      </c>
      <c r="T3" s="51" t="s">
        <v>118</v>
      </c>
      <c r="U3" s="52">
        <f>P41</f>
        <v>7.627756309210483E-4</v>
      </c>
    </row>
    <row r="4" spans="1:21" x14ac:dyDescent="0.3">
      <c r="A4" s="7">
        <v>-3.8</v>
      </c>
      <c r="B4" s="7">
        <f t="shared" si="0"/>
        <v>2.9194692579146027E-4</v>
      </c>
      <c r="M4" s="7">
        <v>-4</v>
      </c>
      <c r="N4" s="7">
        <f>_xlfn.NORM.S.DIST(M4,FALSE)</f>
        <v>1.3383022576488537E-4</v>
      </c>
      <c r="O4" s="7">
        <f>1000+(M4*500)</f>
        <v>-1000</v>
      </c>
      <c r="P4" s="7">
        <f>_xlfn.NORM.DIST(O4,1000,500,FALSE)</f>
        <v>2.6766045152977077E-7</v>
      </c>
      <c r="Q4" s="7">
        <f>_xlfn.NORM.DIST(O4,1000,500,TRUE)</f>
        <v>3.1671241833119857E-5</v>
      </c>
      <c r="T4" s="53" t="s">
        <v>119</v>
      </c>
      <c r="U4" s="54">
        <f>SUM(P49:P84)</f>
        <v>6.5252428278317299E-3</v>
      </c>
    </row>
    <row r="5" spans="1:21" x14ac:dyDescent="0.3">
      <c r="A5" s="7">
        <v>-3.7</v>
      </c>
      <c r="B5" s="7">
        <f t="shared" si="0"/>
        <v>4.2478027055075143E-4</v>
      </c>
      <c r="M5" s="7">
        <v>-3.9</v>
      </c>
      <c r="N5" s="7">
        <f t="shared" ref="N5:N68" si="1">_xlfn.NORM.S.DIST(M5,FALSE)</f>
        <v>1.9865547139277272E-4</v>
      </c>
      <c r="O5" s="7">
        <f t="shared" ref="O5:O68" si="2">1000+(M5*500)</f>
        <v>-950</v>
      </c>
      <c r="P5" s="7">
        <f t="shared" ref="P5:P68" si="3">_xlfn.NORM.DIST(O5,1000,500,FALSE)</f>
        <v>3.9731094278554548E-7</v>
      </c>
      <c r="Q5" s="7">
        <f t="shared" ref="Q5:Q68" si="4">_xlfn.NORM.DIST(O5,1000,500,TRUE)</f>
        <v>4.8096344017602614E-5</v>
      </c>
      <c r="T5" s="55" t="s">
        <v>120</v>
      </c>
      <c r="U5" s="56">
        <f>SUM(P45:P63)</f>
        <v>9.0902647158313445E-3</v>
      </c>
    </row>
    <row r="6" spans="1:21" x14ac:dyDescent="0.3">
      <c r="A6" s="7">
        <v>-3.6</v>
      </c>
      <c r="B6" s="7">
        <f t="shared" si="0"/>
        <v>6.119019301137719E-4</v>
      </c>
      <c r="M6" s="7">
        <v>-3.8</v>
      </c>
      <c r="N6" s="7">
        <f t="shared" si="1"/>
        <v>2.9194692579146027E-4</v>
      </c>
      <c r="O6" s="7">
        <f t="shared" si="2"/>
        <v>-900</v>
      </c>
      <c r="P6" s="7">
        <f t="shared" si="3"/>
        <v>5.8389385158292052E-7</v>
      </c>
      <c r="Q6" s="7">
        <f t="shared" si="4"/>
        <v>7.234804392511999E-5</v>
      </c>
    </row>
    <row r="7" spans="1:21" x14ac:dyDescent="0.3">
      <c r="A7" s="7">
        <v>-3.5</v>
      </c>
      <c r="B7" s="7">
        <f t="shared" si="0"/>
        <v>8.7268269504576015E-4</v>
      </c>
      <c r="M7" s="7">
        <v>-3.7</v>
      </c>
      <c r="N7" s="7">
        <f t="shared" si="1"/>
        <v>4.2478027055075143E-4</v>
      </c>
      <c r="O7" s="7">
        <f t="shared" si="2"/>
        <v>-850</v>
      </c>
      <c r="P7" s="7">
        <f t="shared" si="3"/>
        <v>8.4956054110150292E-7</v>
      </c>
      <c r="Q7" s="7">
        <f t="shared" si="4"/>
        <v>1.0779973347738824E-4</v>
      </c>
    </row>
    <row r="8" spans="1:21" x14ac:dyDescent="0.3">
      <c r="A8" s="7">
        <v>-3.4</v>
      </c>
      <c r="B8" s="7">
        <f t="shared" si="0"/>
        <v>1.2322191684730199E-3</v>
      </c>
      <c r="M8" s="7">
        <v>-3.6</v>
      </c>
      <c r="N8" s="7">
        <f t="shared" si="1"/>
        <v>6.119019301137719E-4</v>
      </c>
      <c r="O8" s="7">
        <f t="shared" si="2"/>
        <v>-800</v>
      </c>
      <c r="P8" s="7">
        <f t="shared" si="3"/>
        <v>1.2238038602275438E-6</v>
      </c>
      <c r="Q8" s="7">
        <f t="shared" si="4"/>
        <v>1.5910859015753364E-4</v>
      </c>
    </row>
    <row r="9" spans="1:21" x14ac:dyDescent="0.3">
      <c r="A9" s="7">
        <v>-3.3</v>
      </c>
      <c r="B9" s="7">
        <f t="shared" si="0"/>
        <v>1.7225689390536812E-3</v>
      </c>
      <c r="M9" s="7">
        <v>-3.5</v>
      </c>
      <c r="N9" s="7">
        <f t="shared" si="1"/>
        <v>8.7268269504576015E-4</v>
      </c>
      <c r="O9" s="7">
        <f t="shared" si="2"/>
        <v>-750</v>
      </c>
      <c r="P9" s="7">
        <f t="shared" si="3"/>
        <v>1.7453653900915201E-6</v>
      </c>
      <c r="Q9" s="7">
        <f t="shared" si="4"/>
        <v>2.3262907903552504E-4</v>
      </c>
    </row>
    <row r="10" spans="1:21" x14ac:dyDescent="0.3">
      <c r="A10" s="7">
        <v>-3.2</v>
      </c>
      <c r="B10" s="7">
        <f t="shared" si="0"/>
        <v>2.3840882014648404E-3</v>
      </c>
      <c r="M10" s="7">
        <v>-3.4</v>
      </c>
      <c r="N10" s="7">
        <f t="shared" si="1"/>
        <v>1.2322191684730199E-3</v>
      </c>
      <c r="O10" s="7">
        <f t="shared" si="2"/>
        <v>-700</v>
      </c>
      <c r="P10" s="7">
        <f t="shared" si="3"/>
        <v>2.4644383369460399E-6</v>
      </c>
      <c r="Q10" s="7">
        <f t="shared" si="4"/>
        <v>3.369292656768808E-4</v>
      </c>
      <c r="S10" s="12" t="s">
        <v>112</v>
      </c>
    </row>
    <row r="11" spans="1:21" x14ac:dyDescent="0.3">
      <c r="A11" s="7">
        <v>-3.1</v>
      </c>
      <c r="B11" s="7">
        <f t="shared" si="0"/>
        <v>3.2668190561999182E-3</v>
      </c>
      <c r="M11" s="7">
        <v>-3.3</v>
      </c>
      <c r="N11" s="7">
        <f t="shared" si="1"/>
        <v>1.7225689390536812E-3</v>
      </c>
      <c r="O11" s="7">
        <f t="shared" si="2"/>
        <v>-650</v>
      </c>
      <c r="P11" s="7">
        <f t="shared" si="3"/>
        <v>3.4451378781073621E-6</v>
      </c>
      <c r="Q11" s="7">
        <f t="shared" si="4"/>
        <v>4.8342414238377744E-4</v>
      </c>
    </row>
    <row r="12" spans="1:21" x14ac:dyDescent="0.3">
      <c r="A12" s="7">
        <v>-3</v>
      </c>
      <c r="B12" s="7">
        <f t="shared" si="0"/>
        <v>4.4318484119380075E-3</v>
      </c>
      <c r="M12" s="7">
        <v>-3.2</v>
      </c>
      <c r="N12" s="7">
        <f t="shared" si="1"/>
        <v>2.3840882014648404E-3</v>
      </c>
      <c r="O12" s="7">
        <f t="shared" si="2"/>
        <v>-600</v>
      </c>
      <c r="P12" s="7">
        <f t="shared" si="3"/>
        <v>4.7681764029296806E-6</v>
      </c>
      <c r="Q12" s="7">
        <f t="shared" si="4"/>
        <v>6.8713793791584719E-4</v>
      </c>
    </row>
    <row r="13" spans="1:21" x14ac:dyDescent="0.3">
      <c r="A13" s="7">
        <v>-2.9</v>
      </c>
      <c r="B13" s="7">
        <f t="shared" si="0"/>
        <v>5.9525324197758538E-3</v>
      </c>
      <c r="M13" s="7">
        <v>-3.1</v>
      </c>
      <c r="N13" s="7">
        <f t="shared" si="1"/>
        <v>3.2668190561999182E-3</v>
      </c>
      <c r="O13" s="7">
        <f t="shared" si="2"/>
        <v>-550</v>
      </c>
      <c r="P13" s="7">
        <f t="shared" si="3"/>
        <v>6.5336381123998366E-6</v>
      </c>
      <c r="Q13" s="7">
        <f t="shared" si="4"/>
        <v>9.676032132183561E-4</v>
      </c>
    </row>
    <row r="14" spans="1:21" x14ac:dyDescent="0.3">
      <c r="A14" s="7">
        <v>-2.8</v>
      </c>
      <c r="B14" s="7">
        <f t="shared" si="0"/>
        <v>7.9154515829799686E-3</v>
      </c>
      <c r="M14" s="7">
        <v>-3</v>
      </c>
      <c r="N14" s="7">
        <f t="shared" si="1"/>
        <v>4.4318484119380075E-3</v>
      </c>
      <c r="O14" s="7">
        <f t="shared" si="2"/>
        <v>-500</v>
      </c>
      <c r="P14" s="7">
        <f t="shared" si="3"/>
        <v>8.8636968238760154E-6</v>
      </c>
      <c r="Q14" s="7">
        <f t="shared" si="4"/>
        <v>1.3498980316300933E-3</v>
      </c>
    </row>
    <row r="15" spans="1:21" x14ac:dyDescent="0.3">
      <c r="A15" s="7">
        <v>-2.7</v>
      </c>
      <c r="B15" s="7">
        <f t="shared" si="0"/>
        <v>1.0420934814422592E-2</v>
      </c>
      <c r="M15" s="7">
        <v>-2.9</v>
      </c>
      <c r="N15" s="7">
        <f t="shared" si="1"/>
        <v>5.9525324197758538E-3</v>
      </c>
      <c r="O15" s="7">
        <f t="shared" si="2"/>
        <v>-450</v>
      </c>
      <c r="P15" s="7">
        <f t="shared" si="3"/>
        <v>1.1905064839551707E-5</v>
      </c>
      <c r="Q15" s="7">
        <f t="shared" si="4"/>
        <v>1.8658133003840378E-3</v>
      </c>
    </row>
    <row r="16" spans="1:21" x14ac:dyDescent="0.3">
      <c r="A16" s="7">
        <v>-2.6</v>
      </c>
      <c r="B16" s="7">
        <f t="shared" si="0"/>
        <v>1.3582969233685613E-2</v>
      </c>
      <c r="M16" s="7">
        <v>-2.8</v>
      </c>
      <c r="N16" s="7">
        <f t="shared" si="1"/>
        <v>7.9154515829799686E-3</v>
      </c>
      <c r="O16" s="7">
        <f t="shared" si="2"/>
        <v>-400</v>
      </c>
      <c r="P16" s="7">
        <f t="shared" si="3"/>
        <v>1.5830903165959934E-5</v>
      </c>
      <c r="Q16" s="7">
        <f t="shared" si="4"/>
        <v>2.5551303304279312E-3</v>
      </c>
    </row>
    <row r="17" spans="1:17" x14ac:dyDescent="0.3">
      <c r="A17" s="7">
        <v>-2.5</v>
      </c>
      <c r="B17" s="7">
        <f t="shared" si="0"/>
        <v>1.752830049356854E-2</v>
      </c>
      <c r="M17" s="7">
        <v>-2.7</v>
      </c>
      <c r="N17" s="7">
        <f t="shared" si="1"/>
        <v>1.0420934814422592E-2</v>
      </c>
      <c r="O17" s="7">
        <f t="shared" si="2"/>
        <v>-350</v>
      </c>
      <c r="P17" s="7">
        <f t="shared" si="3"/>
        <v>2.0841869628845181E-5</v>
      </c>
      <c r="Q17" s="7">
        <f t="shared" si="4"/>
        <v>3.4669738030406643E-3</v>
      </c>
    </row>
    <row r="18" spans="1:17" x14ac:dyDescent="0.3">
      <c r="A18" s="7">
        <v>-2.4</v>
      </c>
      <c r="B18" s="7">
        <f t="shared" si="0"/>
        <v>2.2394530294842899E-2</v>
      </c>
      <c r="M18" s="7">
        <v>-2.6</v>
      </c>
      <c r="N18" s="7">
        <f t="shared" si="1"/>
        <v>1.3582969233685613E-2</v>
      </c>
      <c r="O18" s="7">
        <f t="shared" si="2"/>
        <v>-300</v>
      </c>
      <c r="P18" s="7">
        <f t="shared" si="3"/>
        <v>2.7165938467371226E-5</v>
      </c>
      <c r="Q18" s="7">
        <f t="shared" si="4"/>
        <v>4.6611880237187476E-3</v>
      </c>
    </row>
    <row r="19" spans="1:17" x14ac:dyDescent="0.3">
      <c r="A19" s="7">
        <v>-2.2999999999999998</v>
      </c>
      <c r="B19" s="7">
        <f t="shared" si="0"/>
        <v>2.8327037741601186E-2</v>
      </c>
      <c r="M19" s="7">
        <v>-2.5</v>
      </c>
      <c r="N19" s="7">
        <f t="shared" si="1"/>
        <v>1.752830049356854E-2</v>
      </c>
      <c r="O19" s="7">
        <f t="shared" si="2"/>
        <v>-250</v>
      </c>
      <c r="P19" s="7">
        <f t="shared" si="3"/>
        <v>3.5056600987137081E-5</v>
      </c>
      <c r="Q19" s="7">
        <f t="shared" si="4"/>
        <v>6.2096653257761331E-3</v>
      </c>
    </row>
    <row r="20" spans="1:17" x14ac:dyDescent="0.3">
      <c r="A20" s="7">
        <v>-2.2000000000000002</v>
      </c>
      <c r="B20" s="7">
        <f t="shared" si="0"/>
        <v>3.5474592846231424E-2</v>
      </c>
      <c r="M20" s="7">
        <v>-2.4</v>
      </c>
      <c r="N20" s="7">
        <f t="shared" si="1"/>
        <v>2.2394530294842899E-2</v>
      </c>
      <c r="O20" s="7">
        <f t="shared" si="2"/>
        <v>-200</v>
      </c>
      <c r="P20" s="7">
        <f t="shared" si="3"/>
        <v>4.4789060589685803E-5</v>
      </c>
      <c r="Q20" s="7">
        <f t="shared" si="4"/>
        <v>8.1975359245961311E-3</v>
      </c>
    </row>
    <row r="21" spans="1:17" x14ac:dyDescent="0.3">
      <c r="A21" s="7">
        <v>-2.1</v>
      </c>
      <c r="B21" s="7">
        <f t="shared" si="0"/>
        <v>4.3983595980427191E-2</v>
      </c>
      <c r="M21" s="7">
        <v>-2.2999999999999998</v>
      </c>
      <c r="N21" s="7">
        <f t="shared" si="1"/>
        <v>2.8327037741601186E-2</v>
      </c>
      <c r="O21" s="7">
        <f t="shared" si="2"/>
        <v>-150</v>
      </c>
      <c r="P21" s="7">
        <f t="shared" si="3"/>
        <v>5.6654075483202381E-5</v>
      </c>
      <c r="Q21" s="7">
        <f t="shared" si="4"/>
        <v>1.0724110021675811E-2</v>
      </c>
    </row>
    <row r="22" spans="1:17" x14ac:dyDescent="0.3">
      <c r="A22" s="7">
        <v>-2</v>
      </c>
      <c r="B22" s="7">
        <f t="shared" si="0"/>
        <v>5.3990966513188063E-2</v>
      </c>
      <c r="M22" s="7">
        <v>-2.2000000000000002</v>
      </c>
      <c r="N22" s="7">
        <f t="shared" si="1"/>
        <v>3.5474592846231424E-2</v>
      </c>
      <c r="O22" s="7">
        <f t="shared" si="2"/>
        <v>-100</v>
      </c>
      <c r="P22" s="7">
        <f t="shared" si="3"/>
        <v>7.0949185692462845E-5</v>
      </c>
      <c r="Q22" s="7">
        <f t="shared" si="4"/>
        <v>1.3903447513498597E-2</v>
      </c>
    </row>
    <row r="23" spans="1:17" x14ac:dyDescent="0.3">
      <c r="A23" s="7">
        <v>-1.9</v>
      </c>
      <c r="B23" s="7">
        <f t="shared" si="0"/>
        <v>6.5615814774676595E-2</v>
      </c>
      <c r="M23" s="7">
        <v>-2.1</v>
      </c>
      <c r="N23" s="7">
        <f t="shared" si="1"/>
        <v>4.3983595980427191E-2</v>
      </c>
      <c r="O23" s="7">
        <f t="shared" si="2"/>
        <v>-50</v>
      </c>
      <c r="P23" s="7">
        <f t="shared" si="3"/>
        <v>8.7967191960854391E-5</v>
      </c>
      <c r="Q23" s="7">
        <f t="shared" si="4"/>
        <v>1.7864420562816546E-2</v>
      </c>
    </row>
    <row r="24" spans="1:17" x14ac:dyDescent="0.3">
      <c r="A24" s="7">
        <v>-1.8</v>
      </c>
      <c r="B24" s="7">
        <f t="shared" si="0"/>
        <v>7.8950158300894149E-2</v>
      </c>
      <c r="M24" s="7">
        <v>-2</v>
      </c>
      <c r="N24" s="7">
        <f t="shared" si="1"/>
        <v>5.3990966513188063E-2</v>
      </c>
      <c r="O24" s="7">
        <f t="shared" si="2"/>
        <v>0</v>
      </c>
      <c r="P24" s="7">
        <f t="shared" si="3"/>
        <v>1.0798193302637613E-4</v>
      </c>
      <c r="Q24" s="7">
        <f t="shared" si="4"/>
        <v>2.2750131948179191E-2</v>
      </c>
    </row>
    <row r="25" spans="1:17" x14ac:dyDescent="0.3">
      <c r="A25" s="7">
        <v>-1.7</v>
      </c>
      <c r="B25" s="7">
        <f t="shared" si="0"/>
        <v>9.4049077376886947E-2</v>
      </c>
      <c r="M25" s="7">
        <v>-1.9</v>
      </c>
      <c r="N25" s="7">
        <f t="shared" si="1"/>
        <v>6.5615814774676595E-2</v>
      </c>
      <c r="O25" s="7">
        <f t="shared" si="2"/>
        <v>50</v>
      </c>
      <c r="P25" s="7">
        <f t="shared" si="3"/>
        <v>1.3123162954935318E-4</v>
      </c>
      <c r="Q25" s="7">
        <f t="shared" si="4"/>
        <v>2.87165598160018E-2</v>
      </c>
    </row>
    <row r="26" spans="1:17" x14ac:dyDescent="0.3">
      <c r="A26" s="7">
        <v>-1.6</v>
      </c>
      <c r="B26" s="7">
        <f t="shared" si="0"/>
        <v>0.11092083467945554</v>
      </c>
      <c r="M26" s="7">
        <v>-1.8</v>
      </c>
      <c r="N26" s="7">
        <f t="shared" si="1"/>
        <v>7.8950158300894149E-2</v>
      </c>
      <c r="O26" s="7">
        <f t="shared" si="2"/>
        <v>100</v>
      </c>
      <c r="P26" s="7">
        <f t="shared" si="3"/>
        <v>1.5790031660178831E-4</v>
      </c>
      <c r="Q26" s="7">
        <f t="shared" si="4"/>
        <v>3.5930319112925789E-2</v>
      </c>
    </row>
    <row r="27" spans="1:17" x14ac:dyDescent="0.3">
      <c r="A27" s="7">
        <v>-1.5</v>
      </c>
      <c r="B27" s="7">
        <f t="shared" si="0"/>
        <v>0.12951759566589174</v>
      </c>
      <c r="M27" s="7">
        <v>-1.7</v>
      </c>
      <c r="N27" s="7">
        <f t="shared" si="1"/>
        <v>9.4049077376886947E-2</v>
      </c>
      <c r="O27" s="7">
        <f t="shared" si="2"/>
        <v>150</v>
      </c>
      <c r="P27" s="7">
        <f t="shared" si="3"/>
        <v>1.8809815475377388E-4</v>
      </c>
      <c r="Q27" s="7">
        <f t="shared" si="4"/>
        <v>4.4565462758543041E-2</v>
      </c>
    </row>
    <row r="28" spans="1:17" x14ac:dyDescent="0.3">
      <c r="A28" s="7">
        <v>-1.4</v>
      </c>
      <c r="B28" s="7">
        <f t="shared" si="0"/>
        <v>0.14972746563574488</v>
      </c>
      <c r="M28" s="7">
        <v>-1.6</v>
      </c>
      <c r="N28" s="7">
        <f t="shared" si="1"/>
        <v>0.11092083467945554</v>
      </c>
      <c r="O28" s="7">
        <f t="shared" si="2"/>
        <v>200</v>
      </c>
      <c r="P28" s="7">
        <f t="shared" si="3"/>
        <v>2.2184166935891109E-4</v>
      </c>
      <c r="Q28" s="7">
        <f t="shared" si="4"/>
        <v>5.4799291699557967E-2</v>
      </c>
    </row>
    <row r="29" spans="1:17" x14ac:dyDescent="0.3">
      <c r="A29" s="7">
        <v>-1.3</v>
      </c>
      <c r="B29" s="7">
        <f t="shared" si="0"/>
        <v>0.17136859204780736</v>
      </c>
      <c r="M29" s="7">
        <v>-1.5</v>
      </c>
      <c r="N29" s="7">
        <f t="shared" si="1"/>
        <v>0.12951759566589174</v>
      </c>
      <c r="O29" s="7">
        <f t="shared" si="2"/>
        <v>250</v>
      </c>
      <c r="P29" s="7">
        <f t="shared" si="3"/>
        <v>2.5903519133178349E-4</v>
      </c>
      <c r="Q29" s="7">
        <f t="shared" si="4"/>
        <v>6.6807201268858057E-2</v>
      </c>
    </row>
    <row r="30" spans="1:17" x14ac:dyDescent="0.3">
      <c r="A30" s="7">
        <v>-1.2</v>
      </c>
      <c r="B30" s="7">
        <f t="shared" si="0"/>
        <v>0.19418605498321295</v>
      </c>
      <c r="M30" s="7">
        <v>-1.4</v>
      </c>
      <c r="N30" s="7">
        <f t="shared" si="1"/>
        <v>0.14972746563574488</v>
      </c>
      <c r="O30" s="7">
        <f t="shared" si="2"/>
        <v>300</v>
      </c>
      <c r="P30" s="7">
        <f t="shared" si="3"/>
        <v>2.9945493127148977E-4</v>
      </c>
      <c r="Q30" s="7">
        <f t="shared" si="4"/>
        <v>8.0756659233771053E-2</v>
      </c>
    </row>
    <row r="31" spans="1:17" x14ac:dyDescent="0.3">
      <c r="A31" s="7">
        <v>-1.1000000000000001</v>
      </c>
      <c r="B31" s="7">
        <f t="shared" si="0"/>
        <v>0.21785217703255053</v>
      </c>
      <c r="M31" s="7">
        <v>-1.3</v>
      </c>
      <c r="N31" s="7">
        <f t="shared" si="1"/>
        <v>0.17136859204780736</v>
      </c>
      <c r="O31" s="7">
        <f t="shared" si="2"/>
        <v>350</v>
      </c>
      <c r="P31" s="7">
        <f t="shared" si="3"/>
        <v>3.427371840956147E-4</v>
      </c>
      <c r="Q31" s="7">
        <f t="shared" si="4"/>
        <v>9.6800484585610316E-2</v>
      </c>
    </row>
    <row r="32" spans="1:17" x14ac:dyDescent="0.3">
      <c r="A32" s="7">
        <v>-1</v>
      </c>
      <c r="B32" s="7">
        <f t="shared" si="0"/>
        <v>0.24197072451914337</v>
      </c>
      <c r="M32" s="7">
        <v>-1.2</v>
      </c>
      <c r="N32" s="7">
        <f t="shared" si="1"/>
        <v>0.19418605498321295</v>
      </c>
      <c r="O32" s="7">
        <f t="shared" si="2"/>
        <v>400</v>
      </c>
      <c r="P32" s="7">
        <f t="shared" si="3"/>
        <v>3.8837210996642594E-4</v>
      </c>
      <c r="Q32" s="7">
        <f t="shared" si="4"/>
        <v>0.11506967022170828</v>
      </c>
    </row>
    <row r="33" spans="1:17" x14ac:dyDescent="0.3">
      <c r="A33" s="7">
        <v>-0.9</v>
      </c>
      <c r="B33" s="7">
        <f t="shared" si="0"/>
        <v>0.26608524989875482</v>
      </c>
      <c r="M33" s="7">
        <v>-1.1000000000000001</v>
      </c>
      <c r="N33" s="7">
        <f t="shared" si="1"/>
        <v>0.21785217703255053</v>
      </c>
      <c r="O33" s="7">
        <f t="shared" si="2"/>
        <v>450</v>
      </c>
      <c r="P33" s="7">
        <f t="shared" si="3"/>
        <v>4.3570435406510105E-4</v>
      </c>
      <c r="Q33" s="7">
        <f t="shared" si="4"/>
        <v>0.13566606094638264</v>
      </c>
    </row>
    <row r="34" spans="1:17" x14ac:dyDescent="0.3">
      <c r="A34" s="7">
        <v>-0.8</v>
      </c>
      <c r="B34" s="7">
        <f t="shared" si="0"/>
        <v>0.28969155276148273</v>
      </c>
      <c r="M34" s="7">
        <v>-1</v>
      </c>
      <c r="N34" s="7">
        <f t="shared" si="1"/>
        <v>0.24197072451914337</v>
      </c>
      <c r="O34" s="7">
        <f t="shared" si="2"/>
        <v>500</v>
      </c>
      <c r="P34" s="7">
        <f t="shared" si="3"/>
        <v>4.8394144903828674E-4</v>
      </c>
      <c r="Q34" s="7">
        <f t="shared" si="4"/>
        <v>0.15865525393145699</v>
      </c>
    </row>
    <row r="35" spans="1:17" x14ac:dyDescent="0.3">
      <c r="A35" s="7">
        <v>-0.7</v>
      </c>
      <c r="B35" s="7">
        <f t="shared" si="0"/>
        <v>0.31225393336676127</v>
      </c>
      <c r="M35" s="7">
        <v>-0.9</v>
      </c>
      <c r="N35" s="7">
        <f t="shared" si="1"/>
        <v>0.26608524989875482</v>
      </c>
      <c r="O35" s="7">
        <f t="shared" si="2"/>
        <v>550</v>
      </c>
      <c r="P35" s="7">
        <f t="shared" si="3"/>
        <v>5.3217049979750958E-4</v>
      </c>
      <c r="Q35" s="7">
        <f t="shared" si="4"/>
        <v>0.1840601253467595</v>
      </c>
    </row>
    <row r="36" spans="1:17" x14ac:dyDescent="0.3">
      <c r="A36" s="7">
        <v>-0.6</v>
      </c>
      <c r="B36" s="7">
        <f t="shared" si="0"/>
        <v>0.33322460289179967</v>
      </c>
      <c r="M36" s="7">
        <v>-0.8</v>
      </c>
      <c r="N36" s="7">
        <f t="shared" si="1"/>
        <v>0.28969155276148273</v>
      </c>
      <c r="O36" s="7">
        <f t="shared" si="2"/>
        <v>600</v>
      </c>
      <c r="P36" s="7">
        <f t="shared" si="3"/>
        <v>5.7938310552296541E-4</v>
      </c>
      <c r="Q36" s="7">
        <f t="shared" si="4"/>
        <v>0.21185539858339661</v>
      </c>
    </row>
    <row r="37" spans="1:17" x14ac:dyDescent="0.3">
      <c r="A37" s="7">
        <v>-0.5</v>
      </c>
      <c r="B37" s="7">
        <f t="shared" si="0"/>
        <v>0.35206532676429952</v>
      </c>
      <c r="M37" s="7">
        <v>-0.7</v>
      </c>
      <c r="N37" s="7">
        <f t="shared" si="1"/>
        <v>0.31225393336676127</v>
      </c>
      <c r="O37" s="7">
        <f t="shared" si="2"/>
        <v>650</v>
      </c>
      <c r="P37" s="7">
        <f t="shared" si="3"/>
        <v>6.2450786673352258E-4</v>
      </c>
      <c r="Q37" s="7">
        <f t="shared" si="4"/>
        <v>0.24196365222307298</v>
      </c>
    </row>
    <row r="38" spans="1:17" x14ac:dyDescent="0.3">
      <c r="A38" s="7">
        <v>-0.4</v>
      </c>
      <c r="B38" s="7">
        <f t="shared" si="0"/>
        <v>0.36827014030332333</v>
      </c>
      <c r="M38" s="7">
        <v>-0.6</v>
      </c>
      <c r="N38" s="7">
        <f t="shared" si="1"/>
        <v>0.33322460289179967</v>
      </c>
      <c r="O38" s="7">
        <f t="shared" si="2"/>
        <v>700</v>
      </c>
      <c r="P38" s="7">
        <f t="shared" si="3"/>
        <v>6.6644920578359931E-4</v>
      </c>
      <c r="Q38" s="7">
        <f t="shared" si="4"/>
        <v>0.27425311775007355</v>
      </c>
    </row>
    <row r="39" spans="1:17" x14ac:dyDescent="0.3">
      <c r="A39" s="7">
        <v>-0.3</v>
      </c>
      <c r="B39" s="7">
        <f t="shared" si="0"/>
        <v>0.38138781546052414</v>
      </c>
      <c r="M39" s="7">
        <v>-0.5</v>
      </c>
      <c r="N39" s="7">
        <f t="shared" si="1"/>
        <v>0.35206532676429952</v>
      </c>
      <c r="O39" s="7">
        <f t="shared" si="2"/>
        <v>750</v>
      </c>
      <c r="P39" s="7">
        <f t="shared" si="3"/>
        <v>7.0413065352859904E-4</v>
      </c>
      <c r="Q39" s="7">
        <f t="shared" si="4"/>
        <v>0.30853753872598688</v>
      </c>
    </row>
    <row r="40" spans="1:17" x14ac:dyDescent="0.3">
      <c r="A40" s="7">
        <v>-0.2</v>
      </c>
      <c r="B40" s="7">
        <f t="shared" si="0"/>
        <v>0.39104269397545588</v>
      </c>
      <c r="M40" s="7">
        <v>-0.4</v>
      </c>
      <c r="N40" s="7">
        <f t="shared" si="1"/>
        <v>0.36827014030332333</v>
      </c>
      <c r="O40" s="7">
        <f t="shared" si="2"/>
        <v>800</v>
      </c>
      <c r="P40" s="7">
        <f t="shared" si="3"/>
        <v>7.3654028060664658E-4</v>
      </c>
      <c r="Q40" s="7">
        <f t="shared" si="4"/>
        <v>0.34457825838967576</v>
      </c>
    </row>
    <row r="41" spans="1:17" x14ac:dyDescent="0.3">
      <c r="A41" s="7">
        <v>-0.1</v>
      </c>
      <c r="B41" s="7">
        <f t="shared" si="0"/>
        <v>0.39695254747701181</v>
      </c>
      <c r="M41" s="7">
        <v>-0.3</v>
      </c>
      <c r="N41" s="7">
        <f t="shared" si="1"/>
        <v>0.38138781546052414</v>
      </c>
      <c r="O41" s="7">
        <f t="shared" si="2"/>
        <v>850</v>
      </c>
      <c r="P41" s="7">
        <f t="shared" si="3"/>
        <v>7.627756309210483E-4</v>
      </c>
      <c r="Q41" s="7">
        <f t="shared" si="4"/>
        <v>0.38208857781104733</v>
      </c>
    </row>
    <row r="42" spans="1:17" x14ac:dyDescent="0.3">
      <c r="A42" s="7">
        <v>0</v>
      </c>
      <c r="B42" s="7">
        <f t="shared" si="0"/>
        <v>0.3989422804014327</v>
      </c>
      <c r="M42" s="7">
        <v>-0.2</v>
      </c>
      <c r="N42" s="7">
        <f t="shared" si="1"/>
        <v>0.39104269397545588</v>
      </c>
      <c r="O42" s="7">
        <f t="shared" si="2"/>
        <v>900</v>
      </c>
      <c r="P42" s="7">
        <f t="shared" si="3"/>
        <v>7.820853879509117E-4</v>
      </c>
      <c r="Q42" s="7">
        <f t="shared" si="4"/>
        <v>0.42074029056089696</v>
      </c>
    </row>
    <row r="43" spans="1:17" x14ac:dyDescent="0.3">
      <c r="A43" s="7">
        <v>9.9999999999999603E-2</v>
      </c>
      <c r="B43" s="7">
        <f t="shared" si="0"/>
        <v>0.39695254747701181</v>
      </c>
      <c r="M43" s="7">
        <v>-0.1</v>
      </c>
      <c r="N43" s="7">
        <f t="shared" si="1"/>
        <v>0.39695254747701181</v>
      </c>
      <c r="O43" s="7">
        <f t="shared" si="2"/>
        <v>950</v>
      </c>
      <c r="P43" s="7">
        <f t="shared" si="3"/>
        <v>7.9390509495402351E-4</v>
      </c>
      <c r="Q43" s="7">
        <f t="shared" si="4"/>
        <v>0.46017216272297101</v>
      </c>
    </row>
    <row r="44" spans="1:17" x14ac:dyDescent="0.3">
      <c r="A44" s="7">
        <v>0.2</v>
      </c>
      <c r="B44" s="7">
        <f t="shared" si="0"/>
        <v>0.39104269397545588</v>
      </c>
      <c r="M44" s="7">
        <v>0</v>
      </c>
      <c r="N44" s="7">
        <f t="shared" si="1"/>
        <v>0.3989422804014327</v>
      </c>
      <c r="O44" s="7">
        <f t="shared" si="2"/>
        <v>1000</v>
      </c>
      <c r="P44" s="7">
        <f t="shared" si="3"/>
        <v>7.9788456080286542E-4</v>
      </c>
      <c r="Q44" s="7">
        <f t="shared" si="4"/>
        <v>0.5</v>
      </c>
    </row>
    <row r="45" spans="1:17" x14ac:dyDescent="0.3">
      <c r="A45" s="7">
        <v>0.3</v>
      </c>
      <c r="B45" s="7">
        <f t="shared" si="0"/>
        <v>0.38138781546052414</v>
      </c>
      <c r="M45" s="7">
        <v>9.9999999999999603E-2</v>
      </c>
      <c r="N45" s="7">
        <f t="shared" si="1"/>
        <v>0.39695254747701181</v>
      </c>
      <c r="O45" s="7">
        <f t="shared" si="2"/>
        <v>1049.9999999999998</v>
      </c>
      <c r="P45" s="7">
        <f t="shared" si="3"/>
        <v>7.9390509495402351E-4</v>
      </c>
      <c r="Q45" s="7">
        <f t="shared" si="4"/>
        <v>0.53982783727702888</v>
      </c>
    </row>
    <row r="46" spans="1:17" x14ac:dyDescent="0.3">
      <c r="A46" s="7">
        <v>0.4</v>
      </c>
      <c r="B46" s="7">
        <f t="shared" si="0"/>
        <v>0.36827014030332333</v>
      </c>
      <c r="M46" s="7">
        <v>0.2</v>
      </c>
      <c r="N46" s="7">
        <f t="shared" si="1"/>
        <v>0.39104269397545588</v>
      </c>
      <c r="O46" s="7">
        <f t="shared" si="2"/>
        <v>1100</v>
      </c>
      <c r="P46" s="7">
        <f t="shared" si="3"/>
        <v>7.820853879509117E-4</v>
      </c>
      <c r="Q46" s="7">
        <f t="shared" si="4"/>
        <v>0.57925970943910299</v>
      </c>
    </row>
    <row r="47" spans="1:17" x14ac:dyDescent="0.3">
      <c r="A47" s="7">
        <v>0.5</v>
      </c>
      <c r="B47" s="7">
        <f t="shared" si="0"/>
        <v>0.35206532676429952</v>
      </c>
      <c r="M47" s="7">
        <v>0.3</v>
      </c>
      <c r="N47" s="7">
        <f t="shared" si="1"/>
        <v>0.38138781546052414</v>
      </c>
      <c r="O47" s="7">
        <f t="shared" si="2"/>
        <v>1150</v>
      </c>
      <c r="P47" s="7">
        <f t="shared" si="3"/>
        <v>7.627756309210483E-4</v>
      </c>
      <c r="Q47" s="7">
        <f t="shared" si="4"/>
        <v>0.61791142218895267</v>
      </c>
    </row>
    <row r="48" spans="1:17" x14ac:dyDescent="0.3">
      <c r="A48" s="7">
        <v>0.6</v>
      </c>
      <c r="B48" s="7">
        <f t="shared" si="0"/>
        <v>0.33322460289179967</v>
      </c>
      <c r="M48" s="7">
        <v>0.4</v>
      </c>
      <c r="N48" s="7">
        <f t="shared" si="1"/>
        <v>0.36827014030332333</v>
      </c>
      <c r="O48" s="7">
        <f t="shared" si="2"/>
        <v>1200</v>
      </c>
      <c r="P48" s="7">
        <f t="shared" si="3"/>
        <v>7.3654028060664658E-4</v>
      </c>
      <c r="Q48" s="7">
        <f t="shared" si="4"/>
        <v>0.65542174161032429</v>
      </c>
    </row>
    <row r="49" spans="1:17" x14ac:dyDescent="0.3">
      <c r="A49" s="7">
        <v>0.7</v>
      </c>
      <c r="B49" s="7">
        <f t="shared" si="0"/>
        <v>0.31225393336676127</v>
      </c>
      <c r="M49" s="7">
        <v>0.5</v>
      </c>
      <c r="N49" s="7">
        <f t="shared" si="1"/>
        <v>0.35206532676429952</v>
      </c>
      <c r="O49" s="7">
        <f t="shared" si="2"/>
        <v>1250</v>
      </c>
      <c r="P49" s="7">
        <f t="shared" si="3"/>
        <v>7.0413065352859904E-4</v>
      </c>
      <c r="Q49" s="7">
        <f t="shared" si="4"/>
        <v>0.69146246127401312</v>
      </c>
    </row>
    <row r="50" spans="1:17" x14ac:dyDescent="0.3">
      <c r="A50" s="7">
        <v>0.8</v>
      </c>
      <c r="B50" s="7">
        <f t="shared" si="0"/>
        <v>0.28969155276148273</v>
      </c>
      <c r="M50" s="7">
        <v>0.6</v>
      </c>
      <c r="N50" s="7">
        <f t="shared" si="1"/>
        <v>0.33322460289179967</v>
      </c>
      <c r="O50" s="7">
        <f t="shared" si="2"/>
        <v>1300</v>
      </c>
      <c r="P50" s="7">
        <f t="shared" si="3"/>
        <v>6.6644920578359931E-4</v>
      </c>
      <c r="Q50" s="7">
        <f t="shared" si="4"/>
        <v>0.72574688224992645</v>
      </c>
    </row>
    <row r="51" spans="1:17" x14ac:dyDescent="0.3">
      <c r="A51" s="7">
        <v>0.9</v>
      </c>
      <c r="B51" s="7">
        <f t="shared" si="0"/>
        <v>0.26608524989875482</v>
      </c>
      <c r="M51" s="7">
        <v>0.7</v>
      </c>
      <c r="N51" s="7">
        <f t="shared" si="1"/>
        <v>0.31225393336676127</v>
      </c>
      <c r="O51" s="7">
        <f t="shared" si="2"/>
        <v>1350</v>
      </c>
      <c r="P51" s="7">
        <f t="shared" si="3"/>
        <v>6.2450786673352258E-4</v>
      </c>
      <c r="Q51" s="7">
        <f t="shared" si="4"/>
        <v>0.75803634777692697</v>
      </c>
    </row>
    <row r="52" spans="1:17" x14ac:dyDescent="0.3">
      <c r="A52" s="7">
        <v>1</v>
      </c>
      <c r="B52" s="7">
        <f t="shared" si="0"/>
        <v>0.24197072451914337</v>
      </c>
      <c r="M52" s="7">
        <v>0.8</v>
      </c>
      <c r="N52" s="7">
        <f t="shared" si="1"/>
        <v>0.28969155276148273</v>
      </c>
      <c r="O52" s="7">
        <f t="shared" si="2"/>
        <v>1400</v>
      </c>
      <c r="P52" s="7">
        <f t="shared" si="3"/>
        <v>5.7938310552296541E-4</v>
      </c>
      <c r="Q52" s="7">
        <f t="shared" si="4"/>
        <v>0.78814460141660336</v>
      </c>
    </row>
    <row r="53" spans="1:17" x14ac:dyDescent="0.3">
      <c r="A53" s="7">
        <v>1.1000000000000001</v>
      </c>
      <c r="B53" s="7">
        <f t="shared" si="0"/>
        <v>0.21785217703255053</v>
      </c>
      <c r="M53" s="7">
        <v>0.9</v>
      </c>
      <c r="N53" s="7">
        <f t="shared" si="1"/>
        <v>0.26608524989875482</v>
      </c>
      <c r="O53" s="7">
        <f t="shared" si="2"/>
        <v>1450</v>
      </c>
      <c r="P53" s="7">
        <f t="shared" si="3"/>
        <v>5.3217049979750958E-4</v>
      </c>
      <c r="Q53" s="7">
        <f t="shared" si="4"/>
        <v>0.81593987465324047</v>
      </c>
    </row>
    <row r="54" spans="1:17" x14ac:dyDescent="0.3">
      <c r="A54" s="7">
        <v>1.2</v>
      </c>
      <c r="B54" s="7">
        <f t="shared" si="0"/>
        <v>0.19418605498321295</v>
      </c>
      <c r="M54" s="7">
        <v>1</v>
      </c>
      <c r="N54" s="7">
        <f t="shared" si="1"/>
        <v>0.24197072451914337</v>
      </c>
      <c r="O54" s="7">
        <f t="shared" si="2"/>
        <v>1500</v>
      </c>
      <c r="P54" s="7">
        <f t="shared" si="3"/>
        <v>4.8394144903828674E-4</v>
      </c>
      <c r="Q54" s="7">
        <f t="shared" si="4"/>
        <v>0.84134474606854304</v>
      </c>
    </row>
    <row r="55" spans="1:17" x14ac:dyDescent="0.3">
      <c r="A55" s="7">
        <v>1.3</v>
      </c>
      <c r="B55" s="7">
        <f t="shared" si="0"/>
        <v>0.17136859204780736</v>
      </c>
      <c r="M55" s="7">
        <v>1.1000000000000001</v>
      </c>
      <c r="N55" s="7">
        <f t="shared" si="1"/>
        <v>0.21785217703255053</v>
      </c>
      <c r="O55" s="7">
        <f t="shared" si="2"/>
        <v>1550</v>
      </c>
      <c r="P55" s="7">
        <f t="shared" si="3"/>
        <v>4.3570435406510105E-4</v>
      </c>
      <c r="Q55" s="7">
        <f t="shared" si="4"/>
        <v>0.86433393905361733</v>
      </c>
    </row>
    <row r="56" spans="1:17" x14ac:dyDescent="0.3">
      <c r="A56" s="7">
        <v>1.4</v>
      </c>
      <c r="B56" s="7">
        <f t="shared" si="0"/>
        <v>0.14972746563574488</v>
      </c>
      <c r="M56" s="7">
        <v>1.2</v>
      </c>
      <c r="N56" s="7">
        <f t="shared" si="1"/>
        <v>0.19418605498321295</v>
      </c>
      <c r="O56" s="7">
        <f t="shared" si="2"/>
        <v>1600</v>
      </c>
      <c r="P56" s="7">
        <f t="shared" si="3"/>
        <v>3.8837210996642594E-4</v>
      </c>
      <c r="Q56" s="7">
        <f t="shared" si="4"/>
        <v>0.88493032977829178</v>
      </c>
    </row>
    <row r="57" spans="1:17" x14ac:dyDescent="0.3">
      <c r="A57" s="7">
        <v>1.50000000000001</v>
      </c>
      <c r="B57" s="7">
        <f t="shared" si="0"/>
        <v>0.1295175956658898</v>
      </c>
      <c r="M57" s="7">
        <v>1.3</v>
      </c>
      <c r="N57" s="7">
        <f t="shared" si="1"/>
        <v>0.17136859204780736</v>
      </c>
      <c r="O57" s="7">
        <f t="shared" si="2"/>
        <v>1650</v>
      </c>
      <c r="P57" s="7">
        <f t="shared" si="3"/>
        <v>3.427371840956147E-4</v>
      </c>
      <c r="Q57" s="7">
        <f t="shared" si="4"/>
        <v>0.9031995154143897</v>
      </c>
    </row>
    <row r="58" spans="1:17" x14ac:dyDescent="0.3">
      <c r="A58" s="7">
        <v>1.6</v>
      </c>
      <c r="B58" s="7">
        <f t="shared" si="0"/>
        <v>0.11092083467945554</v>
      </c>
      <c r="M58" s="7">
        <v>1.4</v>
      </c>
      <c r="N58" s="7">
        <f t="shared" si="1"/>
        <v>0.14972746563574488</v>
      </c>
      <c r="O58" s="7">
        <f t="shared" si="2"/>
        <v>1700</v>
      </c>
      <c r="P58" s="7">
        <f t="shared" si="3"/>
        <v>2.9945493127148977E-4</v>
      </c>
      <c r="Q58" s="7">
        <f t="shared" si="4"/>
        <v>0.91924334076622893</v>
      </c>
    </row>
    <row r="59" spans="1:17" x14ac:dyDescent="0.3">
      <c r="A59" s="7">
        <v>1.7</v>
      </c>
      <c r="B59" s="7">
        <f t="shared" si="0"/>
        <v>9.4049077376886947E-2</v>
      </c>
      <c r="M59" s="7">
        <v>1.50000000000001</v>
      </c>
      <c r="N59" s="7">
        <f t="shared" si="1"/>
        <v>0.1295175956658898</v>
      </c>
      <c r="O59" s="7">
        <f t="shared" si="2"/>
        <v>1750.000000000005</v>
      </c>
      <c r="P59" s="7">
        <f t="shared" si="3"/>
        <v>2.5903519133177959E-4</v>
      </c>
      <c r="Q59" s="7">
        <f t="shared" si="4"/>
        <v>0.93319279873114325</v>
      </c>
    </row>
    <row r="60" spans="1:17" x14ac:dyDescent="0.3">
      <c r="A60" s="7">
        <v>1.80000000000001</v>
      </c>
      <c r="B60" s="7">
        <f t="shared" si="0"/>
        <v>7.8950158300892734E-2</v>
      </c>
      <c r="M60" s="7">
        <v>1.6</v>
      </c>
      <c r="N60" s="7">
        <f t="shared" si="1"/>
        <v>0.11092083467945554</v>
      </c>
      <c r="O60" s="7">
        <f t="shared" si="2"/>
        <v>1800</v>
      </c>
      <c r="P60" s="7">
        <f t="shared" si="3"/>
        <v>2.2184166935891109E-4</v>
      </c>
      <c r="Q60" s="7">
        <f t="shared" si="4"/>
        <v>0.94520070830044201</v>
      </c>
    </row>
    <row r="61" spans="1:17" x14ac:dyDescent="0.3">
      <c r="A61" s="7">
        <v>1.9000000000000099</v>
      </c>
      <c r="B61" s="7">
        <f t="shared" si="0"/>
        <v>6.561581477467536E-2</v>
      </c>
      <c r="M61" s="7">
        <v>1.7</v>
      </c>
      <c r="N61" s="7">
        <f t="shared" si="1"/>
        <v>9.4049077376886947E-2</v>
      </c>
      <c r="O61" s="7">
        <f t="shared" si="2"/>
        <v>1850</v>
      </c>
      <c r="P61" s="7">
        <f t="shared" si="3"/>
        <v>1.8809815475377388E-4</v>
      </c>
      <c r="Q61" s="7">
        <f t="shared" si="4"/>
        <v>0.95543453724145699</v>
      </c>
    </row>
    <row r="62" spans="1:17" x14ac:dyDescent="0.3">
      <c r="A62" s="7">
        <v>2.0000000000000102</v>
      </c>
      <c r="B62" s="7">
        <f t="shared" si="0"/>
        <v>5.3990966513186953E-2</v>
      </c>
      <c r="M62" s="7">
        <v>1.80000000000001</v>
      </c>
      <c r="N62" s="7">
        <f t="shared" si="1"/>
        <v>7.8950158300892734E-2</v>
      </c>
      <c r="O62" s="7">
        <f t="shared" si="2"/>
        <v>1900.000000000005</v>
      </c>
      <c r="P62" s="7">
        <f t="shared" si="3"/>
        <v>1.5790031660178547E-4</v>
      </c>
      <c r="Q62" s="7">
        <f t="shared" si="4"/>
        <v>0.96406968088707501</v>
      </c>
    </row>
    <row r="63" spans="1:17" x14ac:dyDescent="0.3">
      <c r="A63" s="7">
        <v>2.1</v>
      </c>
      <c r="B63" s="7">
        <f t="shared" si="0"/>
        <v>4.3983595980427191E-2</v>
      </c>
      <c r="M63" s="7">
        <v>1.9000000000000099</v>
      </c>
      <c r="N63" s="7">
        <f t="shared" si="1"/>
        <v>6.561581477467536E-2</v>
      </c>
      <c r="O63" s="7">
        <f t="shared" si="2"/>
        <v>1950.000000000005</v>
      </c>
      <c r="P63" s="7">
        <f t="shared" si="3"/>
        <v>1.3123162954935071E-4</v>
      </c>
      <c r="Q63" s="7">
        <f t="shared" si="4"/>
        <v>0.97128344018399881</v>
      </c>
    </row>
    <row r="64" spans="1:17" x14ac:dyDescent="0.3">
      <c r="A64" s="7">
        <v>2.2000000000000099</v>
      </c>
      <c r="B64" s="7">
        <f t="shared" si="0"/>
        <v>3.5474592846230668E-2</v>
      </c>
      <c r="M64" s="7">
        <v>2.0000000000000102</v>
      </c>
      <c r="N64" s="7">
        <f t="shared" si="1"/>
        <v>5.3990966513186953E-2</v>
      </c>
      <c r="O64" s="7">
        <f t="shared" si="2"/>
        <v>2000.000000000005</v>
      </c>
      <c r="P64" s="7">
        <f t="shared" si="3"/>
        <v>1.0798193302637392E-4</v>
      </c>
      <c r="Q64" s="7">
        <f t="shared" si="4"/>
        <v>0.97724986805182135</v>
      </c>
    </row>
    <row r="65" spans="1:17" x14ac:dyDescent="0.3">
      <c r="A65" s="7">
        <v>2.30000000000001</v>
      </c>
      <c r="B65" s="7">
        <f t="shared" si="0"/>
        <v>2.8327037741600516E-2</v>
      </c>
      <c r="M65" s="7">
        <v>2.1</v>
      </c>
      <c r="N65" s="7">
        <f t="shared" si="1"/>
        <v>4.3983595980427191E-2</v>
      </c>
      <c r="O65" s="7">
        <f t="shared" si="2"/>
        <v>2050</v>
      </c>
      <c r="P65" s="7">
        <f t="shared" si="3"/>
        <v>8.7967191960854391E-5</v>
      </c>
      <c r="Q65" s="7">
        <f t="shared" si="4"/>
        <v>0.98213557943718344</v>
      </c>
    </row>
    <row r="66" spans="1:17" x14ac:dyDescent="0.3">
      <c r="A66" s="7">
        <v>2.4000000000000101</v>
      </c>
      <c r="B66" s="7">
        <f t="shared" si="0"/>
        <v>2.2394530294842355E-2</v>
      </c>
      <c r="M66" s="7">
        <v>2.2000000000000099</v>
      </c>
      <c r="N66" s="7">
        <f t="shared" si="1"/>
        <v>3.5474592846230668E-2</v>
      </c>
      <c r="O66" s="7">
        <f t="shared" si="2"/>
        <v>2100.000000000005</v>
      </c>
      <c r="P66" s="7">
        <f t="shared" si="3"/>
        <v>7.0949185692461327E-5</v>
      </c>
      <c r="Q66" s="7">
        <f t="shared" si="4"/>
        <v>0.98609655248650174</v>
      </c>
    </row>
    <row r="67" spans="1:17" x14ac:dyDescent="0.3">
      <c r="A67" s="7">
        <v>2.5000000000000102</v>
      </c>
      <c r="B67" s="7">
        <f t="shared" ref="B67:B82" si="5">_xlfn.NORM.S.DIST(A67,FALSE)</f>
        <v>1.7528300493568086E-2</v>
      </c>
      <c r="M67" s="7">
        <v>2.30000000000001</v>
      </c>
      <c r="N67" s="7">
        <f t="shared" si="1"/>
        <v>2.8327037741600516E-2</v>
      </c>
      <c r="O67" s="7">
        <f t="shared" si="2"/>
        <v>2150.000000000005</v>
      </c>
      <c r="P67" s="7">
        <f t="shared" si="3"/>
        <v>5.6654075483201039E-5</v>
      </c>
      <c r="Q67" s="7">
        <f t="shared" si="4"/>
        <v>0.9892758899783245</v>
      </c>
    </row>
    <row r="68" spans="1:17" x14ac:dyDescent="0.3">
      <c r="A68" s="7">
        <v>2.6000000000000099</v>
      </c>
      <c r="B68" s="7">
        <f t="shared" si="5"/>
        <v>1.3582969233685271E-2</v>
      </c>
      <c r="M68" s="7">
        <v>2.4000000000000101</v>
      </c>
      <c r="N68" s="7">
        <f t="shared" si="1"/>
        <v>2.2394530294842355E-2</v>
      </c>
      <c r="O68" s="7">
        <f t="shared" si="2"/>
        <v>2200.000000000005</v>
      </c>
      <c r="P68" s="7">
        <f t="shared" si="3"/>
        <v>4.4789060589684705E-5</v>
      </c>
      <c r="Q68" s="7">
        <f t="shared" si="4"/>
        <v>0.99180246407540407</v>
      </c>
    </row>
    <row r="69" spans="1:17" x14ac:dyDescent="0.3">
      <c r="A69" s="7">
        <v>2.7000000000000099</v>
      </c>
      <c r="B69" s="7">
        <f t="shared" si="5"/>
        <v>1.0420934814422318E-2</v>
      </c>
      <c r="M69" s="7">
        <v>2.5000000000000102</v>
      </c>
      <c r="N69" s="7">
        <f t="shared" ref="N69:N84" si="6">_xlfn.NORM.S.DIST(M69,FALSE)</f>
        <v>1.7528300493568086E-2</v>
      </c>
      <c r="O69" s="7">
        <f t="shared" ref="O69:O84" si="7">1000+(M69*500)</f>
        <v>2250.000000000005</v>
      </c>
      <c r="P69" s="7">
        <f t="shared" ref="P69:P84" si="8">_xlfn.NORM.DIST(O69,1000,500,FALSE)</f>
        <v>3.5056600987136173E-5</v>
      </c>
      <c r="Q69" s="7">
        <f t="shared" ref="Q69:Q84" si="9">_xlfn.NORM.DIST(O69,1000,500,TRUE)</f>
        <v>0.99379033467422406</v>
      </c>
    </row>
    <row r="70" spans="1:17" x14ac:dyDescent="0.3">
      <c r="A70" s="7">
        <v>2.80000000000001</v>
      </c>
      <c r="B70" s="7">
        <f t="shared" si="5"/>
        <v>7.915451582979743E-3</v>
      </c>
      <c r="M70" s="7">
        <v>2.6000000000000099</v>
      </c>
      <c r="N70" s="7">
        <f t="shared" si="6"/>
        <v>1.3582969233685271E-2</v>
      </c>
      <c r="O70" s="7">
        <f t="shared" si="7"/>
        <v>2300.000000000005</v>
      </c>
      <c r="P70" s="7">
        <f t="shared" si="8"/>
        <v>2.7165938467370538E-5</v>
      </c>
      <c r="Q70" s="7">
        <f t="shared" si="9"/>
        <v>0.99533881197628138</v>
      </c>
    </row>
    <row r="71" spans="1:17" x14ac:dyDescent="0.3">
      <c r="A71" s="7">
        <v>2.9000000000000101</v>
      </c>
      <c r="B71" s="7">
        <f t="shared" si="5"/>
        <v>5.9525324197756795E-3</v>
      </c>
      <c r="M71" s="7">
        <v>2.7000000000000099</v>
      </c>
      <c r="N71" s="7">
        <f t="shared" si="6"/>
        <v>1.0420934814422318E-2</v>
      </c>
      <c r="O71" s="7">
        <f t="shared" si="7"/>
        <v>2350.000000000005</v>
      </c>
      <c r="P71" s="7">
        <f t="shared" si="8"/>
        <v>2.0841869628844636E-5</v>
      </c>
      <c r="Q71" s="7">
        <f t="shared" si="9"/>
        <v>0.99653302619695949</v>
      </c>
    </row>
    <row r="72" spans="1:17" x14ac:dyDescent="0.3">
      <c r="A72" s="7">
        <v>3.0000000000000102</v>
      </c>
      <c r="B72" s="7">
        <f t="shared" si="5"/>
        <v>4.431848411937874E-3</v>
      </c>
      <c r="M72" s="7">
        <v>2.80000000000001</v>
      </c>
      <c r="N72" s="7">
        <f t="shared" si="6"/>
        <v>7.915451582979743E-3</v>
      </c>
      <c r="O72" s="7">
        <f t="shared" si="7"/>
        <v>2400.000000000005</v>
      </c>
      <c r="P72" s="7">
        <f t="shared" si="8"/>
        <v>1.5830903165959487E-5</v>
      </c>
      <c r="Q72" s="7">
        <f t="shared" si="9"/>
        <v>0.99744486966957213</v>
      </c>
    </row>
    <row r="73" spans="1:17" x14ac:dyDescent="0.3">
      <c r="A73" s="7">
        <v>3.1000000000000099</v>
      </c>
      <c r="B73" s="7">
        <f t="shared" si="5"/>
        <v>3.2668190561998202E-3</v>
      </c>
      <c r="M73" s="7">
        <v>2.9000000000000101</v>
      </c>
      <c r="N73" s="7">
        <f t="shared" si="6"/>
        <v>5.9525324197756795E-3</v>
      </c>
      <c r="O73" s="7">
        <f t="shared" si="7"/>
        <v>2450.000000000005</v>
      </c>
      <c r="P73" s="7">
        <f t="shared" si="8"/>
        <v>1.1905064839551358E-5</v>
      </c>
      <c r="Q73" s="7">
        <f t="shared" si="9"/>
        <v>0.99813418669961607</v>
      </c>
    </row>
    <row r="74" spans="1:17" x14ac:dyDescent="0.3">
      <c r="A74" s="7">
        <v>3.2000000000000099</v>
      </c>
      <c r="B74" s="7">
        <f t="shared" si="5"/>
        <v>2.3840882014647662E-3</v>
      </c>
      <c r="M74" s="7">
        <v>3.0000000000000102</v>
      </c>
      <c r="N74" s="7">
        <f t="shared" si="6"/>
        <v>4.431848411937874E-3</v>
      </c>
      <c r="O74" s="7">
        <f t="shared" si="7"/>
        <v>2500.000000000005</v>
      </c>
      <c r="P74" s="7">
        <f t="shared" si="8"/>
        <v>8.8636968238757477E-6</v>
      </c>
      <c r="Q74" s="7">
        <f t="shared" si="9"/>
        <v>0.9986501019683699</v>
      </c>
    </row>
    <row r="75" spans="1:17" x14ac:dyDescent="0.3">
      <c r="A75" s="7">
        <v>3.30000000000001</v>
      </c>
      <c r="B75" s="7">
        <f t="shared" si="5"/>
        <v>1.7225689390536229E-3</v>
      </c>
      <c r="M75" s="7">
        <v>3.1000000000000099</v>
      </c>
      <c r="N75" s="7">
        <f t="shared" si="6"/>
        <v>3.2668190561998202E-3</v>
      </c>
      <c r="O75" s="7">
        <f t="shared" si="7"/>
        <v>2550.000000000005</v>
      </c>
      <c r="P75" s="7">
        <f t="shared" si="8"/>
        <v>6.5336381123996401E-6</v>
      </c>
      <c r="Q75" s="7">
        <f t="shared" si="9"/>
        <v>0.99903239678678168</v>
      </c>
    </row>
    <row r="76" spans="1:17" x14ac:dyDescent="0.3">
      <c r="A76" s="7">
        <v>3.4000000000000101</v>
      </c>
      <c r="B76" s="7">
        <f t="shared" si="5"/>
        <v>1.2322191684729772E-3</v>
      </c>
      <c r="M76" s="7">
        <v>3.2000000000000099</v>
      </c>
      <c r="N76" s="7">
        <f t="shared" si="6"/>
        <v>2.3840882014647662E-3</v>
      </c>
      <c r="O76" s="7">
        <f t="shared" si="7"/>
        <v>2600.000000000005</v>
      </c>
      <c r="P76" s="7">
        <f t="shared" si="8"/>
        <v>4.7681764029295324E-6</v>
      </c>
      <c r="Q76" s="7">
        <f t="shared" si="9"/>
        <v>0.99931286206208414</v>
      </c>
    </row>
    <row r="77" spans="1:17" x14ac:dyDescent="0.3">
      <c r="A77" s="7">
        <v>3.5000000000000102</v>
      </c>
      <c r="B77" s="7">
        <f t="shared" si="5"/>
        <v>8.7268269504572915E-4</v>
      </c>
      <c r="M77" s="7">
        <v>3.30000000000001</v>
      </c>
      <c r="N77" s="7">
        <f t="shared" si="6"/>
        <v>1.7225689390536229E-3</v>
      </c>
      <c r="O77" s="7">
        <f t="shared" si="7"/>
        <v>2650.000000000005</v>
      </c>
      <c r="P77" s="7">
        <f t="shared" si="8"/>
        <v>3.4451378781072456E-6</v>
      </c>
      <c r="Q77" s="7">
        <f t="shared" si="9"/>
        <v>0.99951657585761622</v>
      </c>
    </row>
    <row r="78" spans="1:17" x14ac:dyDescent="0.3">
      <c r="A78" s="7">
        <v>3.6000000000000099</v>
      </c>
      <c r="B78" s="7">
        <f t="shared" si="5"/>
        <v>6.1190193011375076E-4</v>
      </c>
      <c r="M78" s="7">
        <v>3.4000000000000101</v>
      </c>
      <c r="N78" s="7">
        <f t="shared" si="6"/>
        <v>1.2322191684729772E-3</v>
      </c>
      <c r="O78" s="7">
        <f t="shared" si="7"/>
        <v>2700.000000000005</v>
      </c>
      <c r="P78" s="7">
        <f t="shared" si="8"/>
        <v>2.4644383369459543E-6</v>
      </c>
      <c r="Q78" s="7">
        <f t="shared" si="9"/>
        <v>0.99966307073432314</v>
      </c>
    </row>
    <row r="79" spans="1:17" x14ac:dyDescent="0.3">
      <c r="A79" s="7">
        <v>3.7000000000000099</v>
      </c>
      <c r="B79" s="7">
        <f t="shared" si="5"/>
        <v>4.2478027055073593E-4</v>
      </c>
      <c r="M79" s="7">
        <v>3.5000000000000102</v>
      </c>
      <c r="N79" s="7">
        <f t="shared" si="6"/>
        <v>8.7268269504572915E-4</v>
      </c>
      <c r="O79" s="7">
        <f t="shared" si="7"/>
        <v>2750.000000000005</v>
      </c>
      <c r="P79" s="7">
        <f t="shared" si="8"/>
        <v>1.7453653900914582E-6</v>
      </c>
      <c r="Q79" s="7">
        <f t="shared" si="9"/>
        <v>0.99976737092096446</v>
      </c>
    </row>
    <row r="80" spans="1:17" x14ac:dyDescent="0.3">
      <c r="A80" s="7">
        <v>3.80000000000001</v>
      </c>
      <c r="B80" s="7">
        <f t="shared" si="5"/>
        <v>2.919469257914491E-4</v>
      </c>
      <c r="M80" s="7">
        <v>3.6000000000000099</v>
      </c>
      <c r="N80" s="7">
        <f t="shared" si="6"/>
        <v>6.1190193011375076E-4</v>
      </c>
      <c r="O80" s="7">
        <f t="shared" si="7"/>
        <v>2800.000000000005</v>
      </c>
      <c r="P80" s="7">
        <f t="shared" si="8"/>
        <v>1.2238038602275015E-6</v>
      </c>
      <c r="Q80" s="7">
        <f t="shared" si="9"/>
        <v>0.99984089140984245</v>
      </c>
    </row>
    <row r="81" spans="1:17" x14ac:dyDescent="0.3">
      <c r="A81" s="7">
        <v>3.9000000000000101</v>
      </c>
      <c r="B81" s="7">
        <f t="shared" si="5"/>
        <v>1.9865547139276475E-4</v>
      </c>
      <c r="M81" s="7">
        <v>3.7000000000000099</v>
      </c>
      <c r="N81" s="7">
        <f t="shared" si="6"/>
        <v>4.2478027055073593E-4</v>
      </c>
      <c r="O81" s="7">
        <f t="shared" si="7"/>
        <v>2850.000000000005</v>
      </c>
      <c r="P81" s="7">
        <f t="shared" si="8"/>
        <v>8.49560541101472E-7</v>
      </c>
      <c r="Q81" s="7">
        <f t="shared" si="9"/>
        <v>0.99989220026652259</v>
      </c>
    </row>
    <row r="82" spans="1:17" x14ac:dyDescent="0.3">
      <c r="A82" s="7">
        <v>4.0000000000000098</v>
      </c>
      <c r="B82" s="7">
        <f t="shared" si="5"/>
        <v>1.3383022576488014E-4</v>
      </c>
      <c r="M82" s="7">
        <v>3.80000000000001</v>
      </c>
      <c r="N82" s="7">
        <f t="shared" si="6"/>
        <v>2.919469257914491E-4</v>
      </c>
      <c r="O82" s="7">
        <f t="shared" si="7"/>
        <v>2900.000000000005</v>
      </c>
      <c r="P82" s="7">
        <f t="shared" si="8"/>
        <v>5.8389385158289829E-7</v>
      </c>
      <c r="Q82" s="7">
        <f t="shared" si="9"/>
        <v>0.99992765195607491</v>
      </c>
    </row>
    <row r="83" spans="1:17" x14ac:dyDescent="0.3">
      <c r="M83" s="7">
        <v>3.9000000000000101</v>
      </c>
      <c r="N83" s="7">
        <f t="shared" si="6"/>
        <v>1.9865547139276475E-4</v>
      </c>
      <c r="O83" s="7">
        <f t="shared" si="7"/>
        <v>2950.000000000005</v>
      </c>
      <c r="P83" s="7">
        <f t="shared" si="8"/>
        <v>3.9731094278552949E-7</v>
      </c>
      <c r="Q83" s="7">
        <f t="shared" si="9"/>
        <v>0.99995190365598241</v>
      </c>
    </row>
    <row r="84" spans="1:17" x14ac:dyDescent="0.3">
      <c r="M84" s="7">
        <v>4.0000000000000098</v>
      </c>
      <c r="N84" s="7">
        <f t="shared" si="6"/>
        <v>1.3383022576488014E-4</v>
      </c>
      <c r="O84" s="7">
        <f t="shared" si="7"/>
        <v>3000.0000000000045</v>
      </c>
      <c r="P84" s="7">
        <f t="shared" si="8"/>
        <v>2.6766045152976119E-7</v>
      </c>
      <c r="Q84" s="7">
        <f t="shared" si="9"/>
        <v>0.99996832875816688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B0EB-2473-4543-8F84-CD86D1BCB072}">
  <dimension ref="A1:U28"/>
  <sheetViews>
    <sheetView workbookViewId="0">
      <selection activeCell="E7" sqref="E7"/>
    </sheetView>
  </sheetViews>
  <sheetFormatPr defaultRowHeight="14.4" x14ac:dyDescent="0.3"/>
  <cols>
    <col min="1" max="1" width="24.77734375" customWidth="1"/>
    <col min="2" max="2" width="13" customWidth="1"/>
    <col min="4" max="4" width="9.5546875" customWidth="1"/>
    <col min="5" max="5" width="9.44140625" customWidth="1"/>
    <col min="7" max="7" width="11.109375" customWidth="1"/>
    <col min="8" max="8" width="12" bestFit="1" customWidth="1"/>
    <col min="15" max="15" width="24.77734375" customWidth="1"/>
    <col min="16" max="16" width="13" customWidth="1"/>
    <col min="18" max="18" width="12.6640625" bestFit="1" customWidth="1"/>
  </cols>
  <sheetData>
    <row r="1" spans="1:21" ht="17.399999999999999" x14ac:dyDescent="0.3">
      <c r="A1" s="61" t="s">
        <v>121</v>
      </c>
      <c r="B1" s="62" t="s">
        <v>122</v>
      </c>
      <c r="C1" s="63" t="s">
        <v>60</v>
      </c>
      <c r="D1" s="63" t="s">
        <v>97</v>
      </c>
      <c r="E1" s="65" t="s">
        <v>127</v>
      </c>
      <c r="O1" s="61" t="s">
        <v>121</v>
      </c>
      <c r="P1" s="62" t="s">
        <v>122</v>
      </c>
      <c r="Q1" s="63" t="s">
        <v>97</v>
      </c>
      <c r="R1" s="66" t="s">
        <v>104</v>
      </c>
      <c r="S1" s="66" t="s">
        <v>105</v>
      </c>
      <c r="T1" s="66" t="s">
        <v>106</v>
      </c>
      <c r="U1" s="66" t="s">
        <v>130</v>
      </c>
    </row>
    <row r="2" spans="1:21" ht="15.6" x14ac:dyDescent="0.3">
      <c r="A2" s="58">
        <v>0</v>
      </c>
      <c r="B2" s="60">
        <v>150</v>
      </c>
      <c r="C2" s="7">
        <f>A2*B2</f>
        <v>0</v>
      </c>
      <c r="D2" s="7">
        <f>_xlfn.POISSON.DIST(A2,5.042,FALSE)</f>
        <v>6.4608137605221142E-3</v>
      </c>
      <c r="E2" s="7">
        <f>D2</f>
        <v>6.4608137605221142E-3</v>
      </c>
      <c r="G2" s="12" t="s">
        <v>98</v>
      </c>
      <c r="O2" s="58">
        <v>0</v>
      </c>
      <c r="P2" s="60">
        <v>150</v>
      </c>
      <c r="Q2" s="7">
        <f>_xlfn.POISSON.DIST(O2,5.042,FALSE)</f>
        <v>6.4608137605221142E-3</v>
      </c>
      <c r="R2" s="7">
        <f>(O2-5.042)*Q2</f>
        <v>-3.25754229805525E-2</v>
      </c>
      <c r="S2" s="7">
        <f>(O2-5.042)^2*Q2</f>
        <v>0.16424528266794569</v>
      </c>
      <c r="T2" s="7">
        <f>(O2-5.042)^3*Q2</f>
        <v>-0.8281247152117821</v>
      </c>
      <c r="U2" s="7">
        <f>(O2-5.042)^4*Q2</f>
        <v>4.1754048140978055</v>
      </c>
    </row>
    <row r="3" spans="1:21" ht="15.6" x14ac:dyDescent="0.3">
      <c r="A3" s="58">
        <v>1</v>
      </c>
      <c r="B3" s="60">
        <v>37</v>
      </c>
      <c r="C3" s="7">
        <f t="shared" ref="C3:C21" si="0">A3*B3</f>
        <v>37</v>
      </c>
      <c r="D3" s="7">
        <f t="shared" ref="D3:D21" si="1">_xlfn.POISSON.DIST(A3,5.042,FALSE)</f>
        <v>3.2575422980552493E-2</v>
      </c>
      <c r="E3" s="7">
        <f>5.042/A3*D2</f>
        <v>3.25754229805525E-2</v>
      </c>
      <c r="O3" s="58">
        <v>1</v>
      </c>
      <c r="P3" s="60">
        <v>37</v>
      </c>
      <c r="Q3" s="7">
        <f t="shared" ref="Q3:Q21" si="2">_xlfn.POISSON.DIST(O3,5.042,FALSE)</f>
        <v>3.2575422980552493E-2</v>
      </c>
      <c r="R3" s="7">
        <f t="shared" ref="R3:R21" si="3">(O3-5.042)*Q3</f>
        <v>-0.13166985968739317</v>
      </c>
      <c r="S3" s="7">
        <f t="shared" ref="S3:S21" si="4">(O3-5.042)^2*Q3</f>
        <v>0.53220957285644321</v>
      </c>
      <c r="T3" s="7">
        <f t="shared" ref="T3:T21" si="5">(O3-5.042)^3*Q3</f>
        <v>-2.1511910934857434</v>
      </c>
      <c r="U3" s="7">
        <f t="shared" ref="U3:U21" si="6">(O3-5.042)^4*Q3</f>
        <v>8.6951143998693752</v>
      </c>
    </row>
    <row r="4" spans="1:21" ht="15.6" x14ac:dyDescent="0.3">
      <c r="A4" s="58">
        <v>2</v>
      </c>
      <c r="B4" s="60">
        <v>34</v>
      </c>
      <c r="C4" s="7">
        <f t="shared" si="0"/>
        <v>68</v>
      </c>
      <c r="D4" s="7">
        <f t="shared" si="1"/>
        <v>8.2122641333972846E-2</v>
      </c>
      <c r="E4" s="7">
        <f t="shared" ref="E4:E21" si="7">5.042/A4*D3</f>
        <v>8.2122641333972832E-2</v>
      </c>
      <c r="O4" s="58">
        <v>2</v>
      </c>
      <c r="P4" s="60">
        <v>34</v>
      </c>
      <c r="Q4" s="7">
        <f t="shared" si="2"/>
        <v>8.2122641333972846E-2</v>
      </c>
      <c r="R4" s="7">
        <f t="shared" si="3"/>
        <v>-0.24981707493794539</v>
      </c>
      <c r="S4" s="7">
        <f t="shared" si="4"/>
        <v>0.75994354196122982</v>
      </c>
      <c r="T4" s="7">
        <f t="shared" si="5"/>
        <v>-2.3117482546460608</v>
      </c>
      <c r="U4" s="7">
        <f t="shared" si="6"/>
        <v>7.0323381906333164</v>
      </c>
    </row>
    <row r="5" spans="1:21" ht="15.6" x14ac:dyDescent="0.3">
      <c r="A5" s="58">
        <v>3</v>
      </c>
      <c r="B5" s="60">
        <v>30</v>
      </c>
      <c r="C5" s="7">
        <f t="shared" si="0"/>
        <v>90</v>
      </c>
      <c r="D5" s="7">
        <f t="shared" si="1"/>
        <v>0.13802078586863037</v>
      </c>
      <c r="E5" s="7">
        <f t="shared" si="7"/>
        <v>0.13802078586863034</v>
      </c>
      <c r="O5" s="58">
        <v>3</v>
      </c>
      <c r="P5" s="60">
        <v>30</v>
      </c>
      <c r="Q5" s="7">
        <f t="shared" si="2"/>
        <v>0.13802078586863037</v>
      </c>
      <c r="R5" s="7">
        <f t="shared" si="3"/>
        <v>-0.2818384447437432</v>
      </c>
      <c r="S5" s="7">
        <f t="shared" si="4"/>
        <v>0.57551410416672344</v>
      </c>
      <c r="T5" s="7">
        <f t="shared" si="5"/>
        <v>-1.1751998007084492</v>
      </c>
      <c r="U5" s="7">
        <f t="shared" si="6"/>
        <v>2.399757993046653</v>
      </c>
    </row>
    <row r="6" spans="1:21" ht="15.6" x14ac:dyDescent="0.3">
      <c r="A6" s="58">
        <v>4</v>
      </c>
      <c r="B6" s="60">
        <v>28</v>
      </c>
      <c r="C6" s="7">
        <f t="shared" si="0"/>
        <v>112</v>
      </c>
      <c r="D6" s="7">
        <f t="shared" si="1"/>
        <v>0.17397520058740859</v>
      </c>
      <c r="E6" s="7">
        <f t="shared" si="7"/>
        <v>0.17397520058740856</v>
      </c>
      <c r="O6" s="58">
        <v>4</v>
      </c>
      <c r="P6" s="60">
        <v>28</v>
      </c>
      <c r="Q6" s="7">
        <f t="shared" si="2"/>
        <v>0.17397520058740859</v>
      </c>
      <c r="R6" s="7">
        <f t="shared" si="3"/>
        <v>-0.18128215901207972</v>
      </c>
      <c r="S6" s="7">
        <f t="shared" si="4"/>
        <v>0.18889600969058701</v>
      </c>
      <c r="T6" s="7">
        <f t="shared" si="5"/>
        <v>-0.19682964209759166</v>
      </c>
      <c r="U6" s="7">
        <f t="shared" si="6"/>
        <v>0.20509648706569042</v>
      </c>
    </row>
    <row r="7" spans="1:21" ht="15.6" x14ac:dyDescent="0.3">
      <c r="A7" s="58">
        <v>5</v>
      </c>
      <c r="B7" s="60">
        <v>25</v>
      </c>
      <c r="C7" s="7">
        <f t="shared" si="0"/>
        <v>125</v>
      </c>
      <c r="D7" s="7">
        <f t="shared" si="1"/>
        <v>0.17543659227234279</v>
      </c>
      <c r="E7" s="7">
        <f t="shared" si="7"/>
        <v>0.17543659227234282</v>
      </c>
      <c r="O7" s="58">
        <v>5</v>
      </c>
      <c r="P7" s="60">
        <v>25</v>
      </c>
      <c r="Q7" s="7">
        <f t="shared" si="2"/>
        <v>0.17543659227234279</v>
      </c>
      <c r="R7" s="7">
        <f t="shared" si="3"/>
        <v>-7.3683368754383647E-3</v>
      </c>
      <c r="S7" s="7">
        <f t="shared" si="4"/>
        <v>3.0947014876840997E-4</v>
      </c>
      <c r="T7" s="7">
        <f t="shared" si="5"/>
        <v>-1.2997746248273161E-5</v>
      </c>
      <c r="U7" s="7">
        <f t="shared" si="6"/>
        <v>5.4590534242747036E-7</v>
      </c>
    </row>
    <row r="8" spans="1:21" ht="15.6" x14ac:dyDescent="0.3">
      <c r="A8" s="58">
        <v>6</v>
      </c>
      <c r="B8" s="60">
        <v>24</v>
      </c>
      <c r="C8" s="7">
        <f t="shared" si="0"/>
        <v>144</v>
      </c>
      <c r="D8" s="7">
        <f t="shared" si="1"/>
        <v>0.14742521637285874</v>
      </c>
      <c r="E8" s="7">
        <f t="shared" si="7"/>
        <v>0.14742521637285871</v>
      </c>
      <c r="O8" s="58">
        <v>6</v>
      </c>
      <c r="P8" s="60">
        <v>24</v>
      </c>
      <c r="Q8" s="7">
        <f t="shared" si="2"/>
        <v>0.14742521637285874</v>
      </c>
      <c r="R8" s="7">
        <f t="shared" si="3"/>
        <v>0.1412333572851987</v>
      </c>
      <c r="S8" s="7">
        <f t="shared" si="4"/>
        <v>0.13530155627922039</v>
      </c>
      <c r="T8" s="7">
        <f t="shared" si="5"/>
        <v>0.12961889091549317</v>
      </c>
      <c r="U8" s="7">
        <f t="shared" si="6"/>
        <v>0.12417489749704247</v>
      </c>
    </row>
    <row r="9" spans="1:21" ht="15.6" x14ac:dyDescent="0.3">
      <c r="A9" s="58">
        <v>7</v>
      </c>
      <c r="B9" s="60">
        <v>22</v>
      </c>
      <c r="C9" s="7">
        <f t="shared" si="0"/>
        <v>154</v>
      </c>
      <c r="D9" s="7">
        <f t="shared" si="1"/>
        <v>0.1061882772788505</v>
      </c>
      <c r="E9" s="7">
        <f t="shared" si="7"/>
        <v>0.10618827727885054</v>
      </c>
      <c r="O9" s="58">
        <v>7</v>
      </c>
      <c r="P9" s="60">
        <v>22</v>
      </c>
      <c r="Q9" s="7">
        <f t="shared" si="2"/>
        <v>0.1061882772788505</v>
      </c>
      <c r="R9" s="7">
        <f t="shared" si="3"/>
        <v>0.2079166469119893</v>
      </c>
      <c r="S9" s="7">
        <f t="shared" si="4"/>
        <v>0.4071007946536751</v>
      </c>
      <c r="T9" s="7">
        <f t="shared" si="5"/>
        <v>0.79710335593189585</v>
      </c>
      <c r="U9" s="7">
        <f t="shared" si="6"/>
        <v>1.5607283709146524</v>
      </c>
    </row>
    <row r="10" spans="1:21" ht="15.6" x14ac:dyDescent="0.3">
      <c r="A10" s="58">
        <v>8</v>
      </c>
      <c r="B10" s="60">
        <v>21</v>
      </c>
      <c r="C10" s="7">
        <f t="shared" si="0"/>
        <v>168</v>
      </c>
      <c r="D10" s="7">
        <f t="shared" si="1"/>
        <v>6.6925161754995494E-2</v>
      </c>
      <c r="E10" s="7">
        <f t="shared" si="7"/>
        <v>6.6925161754995521E-2</v>
      </c>
      <c r="O10" s="58">
        <v>8</v>
      </c>
      <c r="P10" s="60">
        <v>21</v>
      </c>
      <c r="Q10" s="7">
        <f t="shared" si="2"/>
        <v>6.6925161754995494E-2</v>
      </c>
      <c r="R10" s="7">
        <f t="shared" si="3"/>
        <v>0.19796462847127669</v>
      </c>
      <c r="S10" s="7">
        <f t="shared" si="4"/>
        <v>0.58557937101803648</v>
      </c>
      <c r="T10" s="7">
        <f t="shared" si="5"/>
        <v>1.7321437794713519</v>
      </c>
      <c r="U10" s="7">
        <f t="shared" si="6"/>
        <v>5.1236812996762593</v>
      </c>
    </row>
    <row r="11" spans="1:21" ht="15.6" x14ac:dyDescent="0.3">
      <c r="A11" s="58">
        <v>9</v>
      </c>
      <c r="B11" s="60">
        <v>20</v>
      </c>
      <c r="C11" s="7">
        <f t="shared" si="0"/>
        <v>180</v>
      </c>
      <c r="D11" s="7">
        <f t="shared" si="1"/>
        <v>3.7492962840965288E-2</v>
      </c>
      <c r="E11" s="7">
        <f t="shared" si="7"/>
        <v>3.7492962840965254E-2</v>
      </c>
      <c r="O11" s="58">
        <v>9</v>
      </c>
      <c r="P11" s="60">
        <v>20</v>
      </c>
      <c r="Q11" s="7">
        <f t="shared" si="2"/>
        <v>3.7492962840965288E-2</v>
      </c>
      <c r="R11" s="7">
        <f t="shared" si="3"/>
        <v>0.14839714692454062</v>
      </c>
      <c r="S11" s="7">
        <f t="shared" si="4"/>
        <v>0.5873559075273318</v>
      </c>
      <c r="T11" s="7">
        <f t="shared" si="5"/>
        <v>2.3247546819931793</v>
      </c>
      <c r="U11" s="7">
        <f t="shared" si="6"/>
        <v>9.2013790313290045</v>
      </c>
    </row>
    <row r="12" spans="1:21" ht="15.6" x14ac:dyDescent="0.3">
      <c r="A12" s="58">
        <v>10</v>
      </c>
      <c r="B12" s="60">
        <v>18</v>
      </c>
      <c r="C12" s="7">
        <f t="shared" si="0"/>
        <v>180</v>
      </c>
      <c r="D12" s="7">
        <f t="shared" si="1"/>
        <v>1.8903951864414684E-2</v>
      </c>
      <c r="E12" s="7">
        <f t="shared" si="7"/>
        <v>1.8903951864414698E-2</v>
      </c>
      <c r="G12" s="12" t="s">
        <v>117</v>
      </c>
      <c r="O12" s="58">
        <v>10</v>
      </c>
      <c r="P12" s="60">
        <v>18</v>
      </c>
      <c r="Q12" s="7">
        <f t="shared" si="2"/>
        <v>1.8903951864414684E-2</v>
      </c>
      <c r="R12" s="7">
        <f t="shared" si="3"/>
        <v>9.3725793343768002E-2</v>
      </c>
      <c r="S12" s="7">
        <f t="shared" si="4"/>
        <v>0.46469248339840186</v>
      </c>
      <c r="T12" s="7">
        <f t="shared" si="5"/>
        <v>2.3039453326892763</v>
      </c>
      <c r="U12" s="7">
        <f t="shared" si="6"/>
        <v>11.422960959473434</v>
      </c>
    </row>
    <row r="13" spans="1:21" ht="15.6" x14ac:dyDescent="0.3">
      <c r="A13" s="58">
        <v>11</v>
      </c>
      <c r="B13" s="60">
        <v>17</v>
      </c>
      <c r="C13" s="7">
        <f t="shared" si="0"/>
        <v>187</v>
      </c>
      <c r="D13" s="7">
        <f t="shared" si="1"/>
        <v>8.6648841182162591E-3</v>
      </c>
      <c r="E13" s="7">
        <f t="shared" si="7"/>
        <v>8.6648841182162574E-3</v>
      </c>
      <c r="G13" s="64" t="s">
        <v>124</v>
      </c>
      <c r="H13" s="52">
        <f>D17</f>
        <v>1.7093469886894235E-4</v>
      </c>
      <c r="O13" s="58">
        <v>11</v>
      </c>
      <c r="P13" s="60">
        <v>17</v>
      </c>
      <c r="Q13" s="7">
        <f t="shared" si="2"/>
        <v>8.6648841182162591E-3</v>
      </c>
      <c r="R13" s="7">
        <f t="shared" si="3"/>
        <v>5.1625379576332474E-2</v>
      </c>
      <c r="S13" s="7">
        <f t="shared" si="4"/>
        <v>0.3075840115157889</v>
      </c>
      <c r="T13" s="7">
        <f t="shared" si="5"/>
        <v>1.8325855406110703</v>
      </c>
      <c r="U13" s="7">
        <f t="shared" si="6"/>
        <v>10.918544650960758</v>
      </c>
    </row>
    <row r="14" spans="1:21" ht="15.6" x14ac:dyDescent="0.3">
      <c r="A14" s="58">
        <v>12</v>
      </c>
      <c r="B14" s="60">
        <v>16</v>
      </c>
      <c r="C14" s="7">
        <f t="shared" si="0"/>
        <v>192</v>
      </c>
      <c r="D14" s="7">
        <f t="shared" si="1"/>
        <v>3.640695477003865E-3</v>
      </c>
      <c r="E14" s="7">
        <f t="shared" si="7"/>
        <v>3.6406954770038646E-3</v>
      </c>
      <c r="G14" s="53" t="s">
        <v>126</v>
      </c>
      <c r="H14" s="54">
        <f>SUM(A2:A11)</f>
        <v>45</v>
      </c>
      <c r="O14" s="58">
        <v>12</v>
      </c>
      <c r="P14" s="60">
        <v>16</v>
      </c>
      <c r="Q14" s="7">
        <f t="shared" si="2"/>
        <v>3.640695477003865E-3</v>
      </c>
      <c r="R14" s="7">
        <f t="shared" si="3"/>
        <v>2.5331959128992894E-2</v>
      </c>
      <c r="S14" s="7">
        <f t="shared" si="4"/>
        <v>0.17625977161953255</v>
      </c>
      <c r="T14" s="7">
        <f t="shared" si="5"/>
        <v>1.2264154909287077</v>
      </c>
      <c r="U14" s="7">
        <f t="shared" si="6"/>
        <v>8.5333989858819468</v>
      </c>
    </row>
    <row r="15" spans="1:21" ht="15.6" x14ac:dyDescent="0.3">
      <c r="A15" s="58">
        <v>13</v>
      </c>
      <c r="B15" s="60">
        <v>14</v>
      </c>
      <c r="C15" s="7">
        <f t="shared" si="0"/>
        <v>182</v>
      </c>
      <c r="D15" s="7">
        <f t="shared" si="1"/>
        <v>1.4120297380810377E-3</v>
      </c>
      <c r="E15" s="7">
        <f t="shared" si="7"/>
        <v>1.4120297380810375E-3</v>
      </c>
      <c r="G15" s="53" t="s">
        <v>101</v>
      </c>
      <c r="H15" s="54">
        <f>SUM(D18:D21)</f>
        <v>7.550433848440675E-5</v>
      </c>
      <c r="O15" s="58">
        <v>13</v>
      </c>
      <c r="P15" s="60">
        <v>14</v>
      </c>
      <c r="Q15" s="7">
        <f t="shared" si="2"/>
        <v>1.4120297380810377E-3</v>
      </c>
      <c r="R15" s="7">
        <f t="shared" si="3"/>
        <v>1.1236932655648898E-2</v>
      </c>
      <c r="S15" s="7">
        <f t="shared" si="4"/>
        <v>8.9423510073653928E-2</v>
      </c>
      <c r="T15" s="7">
        <f t="shared" si="5"/>
        <v>0.71163229316613807</v>
      </c>
      <c r="U15" s="7">
        <f t="shared" si="6"/>
        <v>5.6631697890161261</v>
      </c>
    </row>
    <row r="16" spans="1:21" ht="15.6" x14ac:dyDescent="0.3">
      <c r="A16" s="58">
        <v>14</v>
      </c>
      <c r="B16" s="60">
        <v>11</v>
      </c>
      <c r="C16" s="7">
        <f t="shared" si="0"/>
        <v>154</v>
      </c>
      <c r="D16" s="7">
        <f t="shared" si="1"/>
        <v>5.0853242424318476E-4</v>
      </c>
      <c r="E16" s="7">
        <f t="shared" si="7"/>
        <v>5.0853242424318519E-4</v>
      </c>
      <c r="G16" s="55" t="s">
        <v>125</v>
      </c>
      <c r="H16" s="56">
        <f>SUM(D7:D18)</f>
        <v>0.56682310463782204</v>
      </c>
      <c r="O16" s="58">
        <v>14</v>
      </c>
      <c r="P16" s="60">
        <v>11</v>
      </c>
      <c r="Q16" s="7">
        <f t="shared" si="2"/>
        <v>5.0853242424318476E-4</v>
      </c>
      <c r="R16" s="7">
        <f t="shared" si="3"/>
        <v>4.5554334563704495E-3</v>
      </c>
      <c r="S16" s="7">
        <f t="shared" si="4"/>
        <v>4.0807572902166488E-2</v>
      </c>
      <c r="T16" s="7">
        <f t="shared" si="5"/>
        <v>0.36555423805760739</v>
      </c>
      <c r="U16" s="7">
        <f t="shared" si="6"/>
        <v>3.2746348645200474</v>
      </c>
    </row>
    <row r="17" spans="1:21" ht="15.6" x14ac:dyDescent="0.3">
      <c r="A17" s="58">
        <v>15</v>
      </c>
      <c r="B17" s="60">
        <v>9</v>
      </c>
      <c r="C17" s="7">
        <f t="shared" si="0"/>
        <v>135</v>
      </c>
      <c r="D17" s="7">
        <f t="shared" si="1"/>
        <v>1.7093469886894235E-4</v>
      </c>
      <c r="E17" s="7">
        <f t="shared" si="7"/>
        <v>1.7093469886894251E-4</v>
      </c>
      <c r="O17" s="58">
        <v>15</v>
      </c>
      <c r="P17" s="60">
        <v>9</v>
      </c>
      <c r="Q17" s="7">
        <f t="shared" si="2"/>
        <v>1.7093469886894235E-4</v>
      </c>
      <c r="R17" s="7">
        <f t="shared" si="3"/>
        <v>1.702167731336928E-3</v>
      </c>
      <c r="S17" s="7">
        <f t="shared" si="4"/>
        <v>1.695018626865313E-2</v>
      </c>
      <c r="T17" s="7">
        <f t="shared" si="5"/>
        <v>0.16878995486324785</v>
      </c>
      <c r="U17" s="7">
        <f t="shared" si="6"/>
        <v>1.6808103705282222</v>
      </c>
    </row>
    <row r="18" spans="1:21" ht="15.6" x14ac:dyDescent="0.3">
      <c r="A18" s="58">
        <v>16</v>
      </c>
      <c r="B18" s="60">
        <v>8</v>
      </c>
      <c r="C18" s="7">
        <f t="shared" si="0"/>
        <v>128</v>
      </c>
      <c r="D18" s="7">
        <f t="shared" si="1"/>
        <v>5.3865796981075394E-5</v>
      </c>
      <c r="E18" s="7">
        <f t="shared" si="7"/>
        <v>5.3865796981075455E-5</v>
      </c>
      <c r="O18" s="58">
        <v>16</v>
      </c>
      <c r="P18" s="60">
        <v>8</v>
      </c>
      <c r="Q18" s="7">
        <f t="shared" si="2"/>
        <v>5.3865796981075394E-5</v>
      </c>
      <c r="R18" s="7">
        <f t="shared" si="3"/>
        <v>5.9026140331862418E-4</v>
      </c>
      <c r="S18" s="7">
        <f t="shared" si="4"/>
        <v>6.4680844575654836E-3</v>
      </c>
      <c r="T18" s="7">
        <f t="shared" si="5"/>
        <v>7.0877269486002564E-2</v>
      </c>
      <c r="U18" s="7">
        <f t="shared" si="6"/>
        <v>0.77667311902761615</v>
      </c>
    </row>
    <row r="19" spans="1:21" ht="15.6" x14ac:dyDescent="0.3">
      <c r="A19" s="58">
        <v>17</v>
      </c>
      <c r="B19" s="60">
        <v>7</v>
      </c>
      <c r="C19" s="7">
        <f t="shared" si="0"/>
        <v>119</v>
      </c>
      <c r="D19" s="7">
        <f t="shared" si="1"/>
        <v>1.5975961669328336E-5</v>
      </c>
      <c r="E19" s="7">
        <f t="shared" si="7"/>
        <v>1.597596166932836E-5</v>
      </c>
      <c r="O19" s="58">
        <v>17</v>
      </c>
      <c r="P19" s="60">
        <v>7</v>
      </c>
      <c r="Q19" s="7">
        <f t="shared" si="2"/>
        <v>1.5975961669328336E-5</v>
      </c>
      <c r="R19" s="7">
        <f t="shared" si="3"/>
        <v>1.9104054964182824E-4</v>
      </c>
      <c r="S19" s="7">
        <f t="shared" si="4"/>
        <v>2.2844628926169822E-3</v>
      </c>
      <c r="T19" s="7">
        <f t="shared" si="5"/>
        <v>2.731760726991387E-2</v>
      </c>
      <c r="U19" s="7">
        <f t="shared" si="6"/>
        <v>0.32666394773363006</v>
      </c>
    </row>
    <row r="20" spans="1:21" ht="15.6" x14ac:dyDescent="0.3">
      <c r="A20" s="58">
        <v>18</v>
      </c>
      <c r="B20" s="60">
        <v>5</v>
      </c>
      <c r="C20" s="7">
        <f t="shared" si="0"/>
        <v>90</v>
      </c>
      <c r="D20" s="7">
        <f t="shared" si="1"/>
        <v>4.4750443742640945E-6</v>
      </c>
      <c r="E20" s="7">
        <f t="shared" si="7"/>
        <v>4.4750443742640809E-6</v>
      </c>
      <c r="O20" s="58">
        <v>18</v>
      </c>
      <c r="P20" s="60">
        <v>5</v>
      </c>
      <c r="Q20" s="7">
        <f t="shared" si="2"/>
        <v>4.4750443742640945E-6</v>
      </c>
      <c r="R20" s="7">
        <f t="shared" si="3"/>
        <v>5.7987625001714139E-5</v>
      </c>
      <c r="S20" s="7">
        <f t="shared" si="4"/>
        <v>7.5140364477221174E-4</v>
      </c>
      <c r="T20" s="7">
        <f t="shared" si="5"/>
        <v>9.7366884289583205E-3</v>
      </c>
      <c r="U20" s="7">
        <f t="shared" si="6"/>
        <v>0.12616800866244191</v>
      </c>
    </row>
    <row r="21" spans="1:21" ht="15.6" x14ac:dyDescent="0.3">
      <c r="A21" s="58">
        <v>19</v>
      </c>
      <c r="B21" s="60">
        <v>4</v>
      </c>
      <c r="C21" s="7">
        <f t="shared" si="0"/>
        <v>76</v>
      </c>
      <c r="D21" s="7">
        <f t="shared" si="1"/>
        <v>1.1875354597389224E-6</v>
      </c>
      <c r="E21" s="7">
        <f t="shared" si="7"/>
        <v>1.1875354597389245E-6</v>
      </c>
      <c r="O21" s="58">
        <v>19</v>
      </c>
      <c r="P21" s="60">
        <v>4</v>
      </c>
      <c r="Q21" s="7">
        <f t="shared" si="2"/>
        <v>1.1875354597389224E-6</v>
      </c>
      <c r="R21" s="7">
        <f t="shared" si="3"/>
        <v>1.6575619947035879E-5</v>
      </c>
      <c r="S21" s="7">
        <f t="shared" si="4"/>
        <v>2.3136250322072679E-4</v>
      </c>
      <c r="T21" s="7">
        <f t="shared" si="5"/>
        <v>3.2293578199549043E-3</v>
      </c>
      <c r="U21" s="7">
        <f t="shared" si="6"/>
        <v>4.5075376450930557E-2</v>
      </c>
    </row>
    <row r="22" spans="1:21" x14ac:dyDescent="0.3">
      <c r="A22" s="26" t="s">
        <v>52</v>
      </c>
      <c r="B22" s="26">
        <f>SUM(B2:B21)</f>
        <v>500</v>
      </c>
      <c r="C22" s="26">
        <f>SUM(C2:C21)</f>
        <v>2521</v>
      </c>
      <c r="D22" s="26"/>
      <c r="E22" s="7"/>
      <c r="O22" s="26" t="s">
        <v>52</v>
      </c>
      <c r="P22" s="26">
        <f>SUM(P2:P21)</f>
        <v>500</v>
      </c>
      <c r="Q22" s="26"/>
      <c r="R22" s="7">
        <f>SUM(R2:R21)</f>
        <v>-5.9875537881004655E-6</v>
      </c>
      <c r="S22" s="7">
        <f>SUM(S2:S21)</f>
        <v>5.0419084602463329</v>
      </c>
      <c r="T22" s="7">
        <f>SUM(T2:T21)</f>
        <v>5.0405979777369225</v>
      </c>
      <c r="U22" s="7">
        <f>SUM(U2:U21)</f>
        <v>81.285776102290313</v>
      </c>
    </row>
    <row r="23" spans="1:21" ht="17.399999999999999" x14ac:dyDescent="0.3">
      <c r="A23" s="6" t="s">
        <v>123</v>
      </c>
      <c r="B23" s="6">
        <f>C22/B22</f>
        <v>5.0419999999999998</v>
      </c>
      <c r="O23" s="6" t="s">
        <v>123</v>
      </c>
      <c r="P23" s="6">
        <v>5.0419999999999998</v>
      </c>
    </row>
    <row r="26" spans="1:21" ht="15.6" x14ac:dyDescent="0.3">
      <c r="O26" s="67" t="s">
        <v>112</v>
      </c>
      <c r="P26" s="68"/>
    </row>
    <row r="27" spans="1:21" ht="15.6" x14ac:dyDescent="0.3">
      <c r="O27" s="69" t="s">
        <v>128</v>
      </c>
      <c r="P27" s="70">
        <f>T22/SQRT(S22^3)</f>
        <v>0.44523533749114963</v>
      </c>
    </row>
    <row r="28" spans="1:21" ht="15.6" x14ac:dyDescent="0.3">
      <c r="O28" s="71" t="s">
        <v>129</v>
      </c>
      <c r="P28" s="72">
        <f>U22/(S22^2)</f>
        <v>3.1976037438450939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9405C-9305-4003-B936-60CCC7D8FBAD}">
  <dimension ref="A1:Q47"/>
  <sheetViews>
    <sheetView workbookViewId="0">
      <selection activeCell="G47" sqref="G47"/>
    </sheetView>
  </sheetViews>
  <sheetFormatPr defaultRowHeight="14.4" x14ac:dyDescent="0.3"/>
  <cols>
    <col min="2" max="2" width="25.6640625" customWidth="1"/>
    <col min="3" max="3" width="13" customWidth="1"/>
    <col min="4" max="4" width="14.21875" customWidth="1"/>
    <col min="7" max="7" width="12.44140625" customWidth="1"/>
    <col min="8" max="8" width="11.77734375" customWidth="1"/>
    <col min="9" max="9" width="12.44140625" customWidth="1"/>
    <col min="10" max="10" width="12.33203125" customWidth="1"/>
  </cols>
  <sheetData>
    <row r="1" spans="1:16" x14ac:dyDescent="0.3">
      <c r="A1" s="10" t="s">
        <v>131</v>
      </c>
      <c r="B1" s="10">
        <v>70</v>
      </c>
      <c r="C1" s="10">
        <v>65</v>
      </c>
      <c r="D1" s="10">
        <v>90</v>
      </c>
      <c r="E1" s="10">
        <v>95</v>
      </c>
      <c r="F1" s="10">
        <v>110</v>
      </c>
      <c r="G1" s="10">
        <v>115</v>
      </c>
      <c r="H1" s="10">
        <v>120</v>
      </c>
      <c r="I1" s="10">
        <v>140</v>
      </c>
      <c r="J1" s="10">
        <v>155</v>
      </c>
      <c r="K1" s="10">
        <v>150</v>
      </c>
      <c r="O1" t="s">
        <v>159</v>
      </c>
      <c r="P1" t="s">
        <v>160</v>
      </c>
    </row>
    <row r="2" spans="1:16" x14ac:dyDescent="0.3">
      <c r="A2" s="10" t="s">
        <v>63</v>
      </c>
      <c r="B2" s="10">
        <v>80</v>
      </c>
      <c r="C2" s="10">
        <v>100</v>
      </c>
      <c r="D2" s="10">
        <v>120</v>
      </c>
      <c r="E2" s="10">
        <v>140</v>
      </c>
      <c r="F2" s="10">
        <v>160</v>
      </c>
      <c r="G2" s="10">
        <v>180</v>
      </c>
      <c r="H2" s="10">
        <v>200</v>
      </c>
      <c r="I2" s="10">
        <v>220</v>
      </c>
      <c r="J2" s="10">
        <v>240</v>
      </c>
      <c r="K2" s="10">
        <v>260</v>
      </c>
      <c r="O2">
        <v>70</v>
      </c>
      <c r="P2">
        <v>80</v>
      </c>
    </row>
    <row r="3" spans="1:16" x14ac:dyDescent="0.3">
      <c r="O3">
        <v>65</v>
      </c>
      <c r="P3">
        <v>100</v>
      </c>
    </row>
    <row r="4" spans="1:16" x14ac:dyDescent="0.3">
      <c r="O4">
        <v>90</v>
      </c>
      <c r="P4">
        <v>120</v>
      </c>
    </row>
    <row r="5" spans="1:16" x14ac:dyDescent="0.3">
      <c r="A5" s="12" t="s">
        <v>132</v>
      </c>
      <c r="O5">
        <v>95</v>
      </c>
      <c r="P5">
        <v>140</v>
      </c>
    </row>
    <row r="6" spans="1:16" x14ac:dyDescent="0.3">
      <c r="O6">
        <v>110</v>
      </c>
      <c r="P6">
        <v>160</v>
      </c>
    </row>
    <row r="7" spans="1:16" x14ac:dyDescent="0.3">
      <c r="O7">
        <v>115</v>
      </c>
      <c r="P7">
        <v>180</v>
      </c>
    </row>
    <row r="8" spans="1:16" x14ac:dyDescent="0.3">
      <c r="O8">
        <v>120</v>
      </c>
      <c r="P8">
        <v>200</v>
      </c>
    </row>
    <row r="9" spans="1:16" x14ac:dyDescent="0.3">
      <c r="O9">
        <v>140</v>
      </c>
      <c r="P9">
        <v>220</v>
      </c>
    </row>
    <row r="10" spans="1:16" x14ac:dyDescent="0.3">
      <c r="O10">
        <v>155</v>
      </c>
      <c r="P10">
        <v>240</v>
      </c>
    </row>
    <row r="11" spans="1:16" x14ac:dyDescent="0.3">
      <c r="O11">
        <v>150</v>
      </c>
      <c r="P11">
        <v>260</v>
      </c>
    </row>
    <row r="21" spans="1:17" x14ac:dyDescent="0.3">
      <c r="A21" s="91" t="s">
        <v>133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</row>
    <row r="24" spans="1:17" ht="15.6" x14ac:dyDescent="0.3">
      <c r="A24" s="59" t="s">
        <v>115</v>
      </c>
      <c r="B24" s="93" t="s">
        <v>134</v>
      </c>
      <c r="C24" s="94">
        <f>CORREL(A1:K1,A2:K2)</f>
        <v>0.98084736859857935</v>
      </c>
    </row>
    <row r="26" spans="1:17" x14ac:dyDescent="0.3">
      <c r="A26" s="12" t="s">
        <v>111</v>
      </c>
      <c r="H26" s="12" t="s">
        <v>112</v>
      </c>
      <c r="I26" s="100" t="s">
        <v>161</v>
      </c>
      <c r="J26" s="100">
        <f>C43+C44*175</f>
        <v>113.54545454545455</v>
      </c>
    </row>
    <row r="27" spans="1:17" x14ac:dyDescent="0.3">
      <c r="B27" s="12" t="s">
        <v>135</v>
      </c>
      <c r="C27" s="12"/>
      <c r="D27" s="57"/>
      <c r="E27" s="57"/>
      <c r="F27" s="57"/>
      <c r="G27" s="57"/>
      <c r="H27" s="57"/>
      <c r="I27" s="57"/>
      <c r="J27" s="57"/>
    </row>
    <row r="28" spans="1:17" ht="15" thickBot="1" x14ac:dyDescent="0.35">
      <c r="B28" s="57"/>
      <c r="C28" s="57"/>
      <c r="D28" s="57"/>
      <c r="E28" s="57"/>
      <c r="F28" s="57"/>
      <c r="G28" s="57"/>
      <c r="H28" s="57"/>
      <c r="I28" s="57"/>
      <c r="J28" s="57"/>
    </row>
    <row r="29" spans="1:17" x14ac:dyDescent="0.3">
      <c r="B29" s="95" t="s">
        <v>136</v>
      </c>
      <c r="C29" s="95"/>
      <c r="D29" s="57"/>
      <c r="E29" s="57"/>
      <c r="F29" s="57"/>
      <c r="G29" s="57"/>
      <c r="H29" s="57"/>
      <c r="I29" s="57"/>
      <c r="J29" s="57"/>
    </row>
    <row r="30" spans="1:17" x14ac:dyDescent="0.3">
      <c r="B30" s="57" t="s">
        <v>137</v>
      </c>
      <c r="C30" s="57">
        <v>0.98084736859857935</v>
      </c>
      <c r="D30" s="57"/>
      <c r="E30" s="57"/>
      <c r="F30" s="57"/>
      <c r="G30" s="57"/>
      <c r="H30" s="57"/>
      <c r="I30" s="57"/>
      <c r="J30" s="57"/>
    </row>
    <row r="31" spans="1:17" x14ac:dyDescent="0.3">
      <c r="B31" s="57" t="s">
        <v>138</v>
      </c>
      <c r="C31" s="57">
        <v>0.96206156048675728</v>
      </c>
      <c r="D31" s="57"/>
      <c r="E31" s="57"/>
      <c r="F31" s="57"/>
      <c r="G31" s="57"/>
      <c r="H31" s="57"/>
      <c r="I31" s="57"/>
      <c r="J31" s="57"/>
    </row>
    <row r="32" spans="1:17" x14ac:dyDescent="0.3">
      <c r="B32" s="57" t="s">
        <v>139</v>
      </c>
      <c r="C32" s="57">
        <v>0.957319255547602</v>
      </c>
      <c r="D32" s="57"/>
      <c r="E32" s="57"/>
      <c r="F32" s="57"/>
      <c r="G32" s="57"/>
      <c r="H32" s="57"/>
      <c r="I32" s="57"/>
      <c r="J32" s="57"/>
    </row>
    <row r="33" spans="2:10" x14ac:dyDescent="0.3">
      <c r="B33" s="57" t="s">
        <v>140</v>
      </c>
      <c r="C33" s="57">
        <v>6.4930032272509246</v>
      </c>
      <c r="D33" s="57"/>
      <c r="E33" s="57"/>
      <c r="F33" s="57"/>
      <c r="G33" s="57"/>
      <c r="H33" s="57"/>
      <c r="I33" s="57"/>
      <c r="J33" s="57"/>
    </row>
    <row r="34" spans="2:10" ht="15" thickBot="1" x14ac:dyDescent="0.35">
      <c r="B34" s="96" t="s">
        <v>141</v>
      </c>
      <c r="C34" s="96">
        <v>10</v>
      </c>
      <c r="D34" s="57"/>
      <c r="E34" s="57"/>
      <c r="F34" s="57"/>
      <c r="G34" s="57"/>
      <c r="H34" s="57"/>
      <c r="I34" s="57"/>
      <c r="J34" s="57"/>
    </row>
    <row r="35" spans="2:10" x14ac:dyDescent="0.3">
      <c r="B35" s="57"/>
      <c r="C35" s="57"/>
      <c r="D35" s="57"/>
      <c r="E35" s="57"/>
      <c r="F35" s="57"/>
      <c r="G35" s="57"/>
      <c r="H35" s="57"/>
      <c r="I35" s="57"/>
      <c r="J35" s="57"/>
    </row>
    <row r="36" spans="2:10" ht="15" thickBot="1" x14ac:dyDescent="0.35">
      <c r="B36" s="57" t="s">
        <v>142</v>
      </c>
      <c r="C36" s="57"/>
      <c r="D36" s="57"/>
      <c r="E36" s="57"/>
      <c r="F36" s="57"/>
      <c r="G36" s="57"/>
      <c r="H36" s="57"/>
      <c r="I36" s="57"/>
      <c r="J36" s="57"/>
    </row>
    <row r="37" spans="2:10" x14ac:dyDescent="0.3">
      <c r="B37" s="97"/>
      <c r="C37" s="97" t="s">
        <v>146</v>
      </c>
      <c r="D37" s="97" t="s">
        <v>147</v>
      </c>
      <c r="E37" s="97" t="s">
        <v>148</v>
      </c>
      <c r="F37" s="97" t="s">
        <v>149</v>
      </c>
      <c r="G37" s="97" t="s">
        <v>150</v>
      </c>
      <c r="H37" s="57"/>
      <c r="I37" s="57"/>
      <c r="J37" s="57"/>
    </row>
    <row r="38" spans="2:10" x14ac:dyDescent="0.3">
      <c r="B38" s="57" t="s">
        <v>143</v>
      </c>
      <c r="C38" s="57">
        <v>1</v>
      </c>
      <c r="D38" s="57">
        <v>8552.7272727272721</v>
      </c>
      <c r="E38" s="57">
        <v>8552.7272727272721</v>
      </c>
      <c r="F38" s="57">
        <v>202.86792452830181</v>
      </c>
      <c r="G38" s="57">
        <v>5.7527461167326375E-7</v>
      </c>
      <c r="H38" s="57"/>
      <c r="I38" s="57"/>
      <c r="J38" s="57"/>
    </row>
    <row r="39" spans="2:10" x14ac:dyDescent="0.3">
      <c r="B39" s="57" t="s">
        <v>144</v>
      </c>
      <c r="C39" s="57">
        <v>8</v>
      </c>
      <c r="D39" s="57">
        <v>337.27272727272737</v>
      </c>
      <c r="E39" s="57">
        <v>42.159090909090921</v>
      </c>
      <c r="F39" s="57"/>
      <c r="G39" s="57"/>
      <c r="H39" s="57"/>
      <c r="I39" s="57"/>
      <c r="J39" s="57"/>
    </row>
    <row r="40" spans="2:10" ht="15" thickBot="1" x14ac:dyDescent="0.35">
      <c r="B40" s="96" t="s">
        <v>76</v>
      </c>
      <c r="C40" s="96">
        <v>9</v>
      </c>
      <c r="D40" s="96">
        <v>8890</v>
      </c>
      <c r="E40" s="96"/>
      <c r="F40" s="96"/>
      <c r="G40" s="96"/>
      <c r="H40" s="57"/>
      <c r="I40" s="57"/>
      <c r="J40" s="57"/>
    </row>
    <row r="41" spans="2:10" ht="15" thickBot="1" x14ac:dyDescent="0.35">
      <c r="B41" s="57"/>
      <c r="C41" s="57"/>
      <c r="D41" s="57"/>
      <c r="E41" s="57"/>
      <c r="F41" s="57"/>
      <c r="G41" s="57"/>
      <c r="H41" s="57"/>
      <c r="I41" s="57"/>
      <c r="J41" s="57"/>
    </row>
    <row r="42" spans="2:10" x14ac:dyDescent="0.3">
      <c r="B42" s="97"/>
      <c r="C42" s="97" t="s">
        <v>151</v>
      </c>
      <c r="D42" s="97" t="s">
        <v>140</v>
      </c>
      <c r="E42" s="97" t="s">
        <v>152</v>
      </c>
      <c r="F42" s="97" t="s">
        <v>153</v>
      </c>
      <c r="G42" s="97" t="s">
        <v>154</v>
      </c>
      <c r="H42" s="97" t="s">
        <v>155</v>
      </c>
      <c r="I42" s="97" t="s">
        <v>156</v>
      </c>
      <c r="J42" s="97" t="s">
        <v>157</v>
      </c>
    </row>
    <row r="43" spans="2:10" x14ac:dyDescent="0.3">
      <c r="B43" s="57" t="s">
        <v>145</v>
      </c>
      <c r="C43" s="57">
        <v>24.454545454545425</v>
      </c>
      <c r="D43" s="57">
        <v>6.4138172987385449</v>
      </c>
      <c r="E43" s="57">
        <v>3.8127910907838127</v>
      </c>
      <c r="F43" s="57">
        <v>5.1421720416935197E-3</v>
      </c>
      <c r="G43" s="57">
        <v>9.6642562412103192</v>
      </c>
      <c r="H43" s="57">
        <v>39.244834667880532</v>
      </c>
      <c r="I43" s="57">
        <v>9.6642562412103192</v>
      </c>
      <c r="J43" s="57">
        <v>39.244834667880532</v>
      </c>
    </row>
    <row r="44" spans="2:10" ht="15" thickBot="1" x14ac:dyDescent="0.35">
      <c r="B44" s="96" t="s">
        <v>158</v>
      </c>
      <c r="C44" s="96">
        <v>0.50909090909090926</v>
      </c>
      <c r="D44" s="96">
        <v>3.5742806400258946E-2</v>
      </c>
      <c r="E44" s="96">
        <v>14.243171154216393</v>
      </c>
      <c r="F44" s="96">
        <v>5.7527461167326174E-7</v>
      </c>
      <c r="G44" s="96">
        <v>0.42666784972811017</v>
      </c>
      <c r="H44" s="96">
        <v>0.59151396845370841</v>
      </c>
      <c r="I44" s="96">
        <v>0.42666784972811017</v>
      </c>
      <c r="J44" s="96">
        <v>0.59151396845370841</v>
      </c>
    </row>
    <row r="47" spans="2:10" x14ac:dyDescent="0.3">
      <c r="B47" s="98" t="s">
        <v>166</v>
      </c>
      <c r="C47" s="99">
        <f>C43+C44</f>
        <v>24.963636363636333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Q.1</vt:lpstr>
      <vt:lpstr>Q.2</vt:lpstr>
      <vt:lpstr>Q.3</vt:lpstr>
      <vt:lpstr>Q.4</vt:lpstr>
      <vt:lpstr>Q.5</vt:lpstr>
      <vt:lpstr>Q.6</vt:lpstr>
      <vt:lpstr>Q.7</vt:lpstr>
      <vt:lpstr>Q.8</vt:lpstr>
      <vt:lpstr>Q.9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Naima Islam</dc:creator>
  <cp:lastModifiedBy>Naima Islam</cp:lastModifiedBy>
  <dcterms:created xsi:type="dcterms:W3CDTF">2023-01-06T03:18:39Z</dcterms:created>
  <dcterms:modified xsi:type="dcterms:W3CDTF">2023-01-13T07:09:58Z</dcterms:modified>
</cp:coreProperties>
</file>