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0" yWindow="120" windowWidth="20490" windowHeight="8025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C40" i="1"/>
  <c r="C41" s="1"/>
  <c r="E35"/>
  <c r="F14"/>
  <c r="E32"/>
  <c r="E29"/>
  <c r="E28"/>
  <c r="E24"/>
  <c r="C60" s="1"/>
  <c r="F6"/>
  <c r="F7"/>
  <c r="E25"/>
  <c r="C59"/>
  <c r="C37"/>
  <c r="N11" l="1"/>
  <c r="N10"/>
  <c r="L11"/>
  <c r="C50"/>
  <c r="C52" s="1"/>
  <c r="C53" s="1"/>
  <c r="C55" s="1"/>
  <c r="C28"/>
  <c r="C30" s="1"/>
  <c r="C31" s="1"/>
  <c r="F11"/>
  <c r="F10"/>
  <c r="C10"/>
  <c r="E53" l="1"/>
  <c r="E45"/>
  <c r="E46"/>
  <c r="C57"/>
  <c r="C58" s="1"/>
  <c r="C61" s="1"/>
  <c r="L13"/>
  <c r="L14" s="1"/>
  <c r="C12"/>
  <c r="C13" s="1"/>
  <c r="C32" s="1"/>
  <c r="C38"/>
  <c r="C39" s="1"/>
  <c r="N7" l="1"/>
  <c r="N6"/>
  <c r="N14"/>
  <c r="L16"/>
  <c r="L17" s="1"/>
  <c r="C33"/>
  <c r="F17"/>
  <c r="C17" s="1"/>
  <c r="C15"/>
  <c r="C16" s="1"/>
  <c r="N16" l="1"/>
  <c r="L19" s="1"/>
  <c r="L20" s="1"/>
  <c r="C18"/>
  <c r="C35"/>
  <c r="C36" s="1"/>
  <c r="C63" l="1"/>
  <c r="E55"/>
  <c r="C62"/>
</calcChain>
</file>

<file path=xl/sharedStrings.xml><?xml version="1.0" encoding="utf-8"?>
<sst xmlns="http://schemas.openxmlformats.org/spreadsheetml/2006/main" count="142" uniqueCount="57">
  <si>
    <t>ECV</t>
  </si>
  <si>
    <t>Sanction Amount</t>
  </si>
  <si>
    <t>Work Done</t>
  </si>
  <si>
    <t>Tender Amount</t>
  </si>
  <si>
    <t>Current Pay</t>
  </si>
  <si>
    <t>Tender Perc (Less)</t>
  </si>
  <si>
    <t>Inclusions</t>
  </si>
  <si>
    <t>Price Adj (Less)</t>
  </si>
  <si>
    <t>Actual Work Done</t>
  </si>
  <si>
    <t>Without Deducting Tender Percentage</t>
  </si>
  <si>
    <t>GST (0, 5, 12, 18)</t>
  </si>
  <si>
    <t>First and Part Bill</t>
  </si>
  <si>
    <t>After Tender % Pay</t>
  </si>
  <si>
    <t>Deductions</t>
  </si>
  <si>
    <t xml:space="preserve">FSD 7.5% </t>
  </si>
  <si>
    <t>Departmental Supply</t>
  </si>
  <si>
    <t>Entry</t>
  </si>
  <si>
    <t>Seigniorage Charges</t>
  </si>
  <si>
    <t>SMET</t>
  </si>
  <si>
    <t>2 % on Seign charges</t>
  </si>
  <si>
    <t>IT</t>
  </si>
  <si>
    <t>DMF</t>
  </si>
  <si>
    <t>10% on Seign</t>
  </si>
  <si>
    <t>EOT</t>
  </si>
  <si>
    <t>QC</t>
  </si>
  <si>
    <t>Labour Cess</t>
  </si>
  <si>
    <t>Others</t>
  </si>
  <si>
    <t>Entry if entered Remarks Mandatory</t>
  </si>
  <si>
    <t>Total Deductions</t>
  </si>
  <si>
    <t>GST Amount</t>
  </si>
  <si>
    <t>Current Pay Round</t>
  </si>
  <si>
    <t>Work Done - Price Adj</t>
  </si>
  <si>
    <t>After GST Pay</t>
  </si>
  <si>
    <t>Second and Part Bill</t>
  </si>
  <si>
    <t>With Held Amount</t>
  </si>
  <si>
    <t>Prev Pay</t>
  </si>
  <si>
    <t>Present Pay</t>
  </si>
  <si>
    <t>Prev Withhold</t>
  </si>
  <si>
    <t>FSD</t>
  </si>
  <si>
    <t>Prev Sei 2500</t>
  </si>
  <si>
    <t>1% on Actual Work Done</t>
  </si>
  <si>
    <t>Present Sei 2500</t>
  </si>
  <si>
    <t>Calculte on Present</t>
  </si>
  <si>
    <t>Third and Final Bill</t>
  </si>
  <si>
    <t xml:space="preserve">Adjusted </t>
  </si>
  <si>
    <t>Prev Cum 5000</t>
  </si>
  <si>
    <t>Pres 0</t>
  </si>
  <si>
    <t>First and Final Bill</t>
  </si>
  <si>
    <t>Prev FSD</t>
  </si>
  <si>
    <t>Work done in this bill</t>
  </si>
  <si>
    <t>Work Done in this Bill</t>
  </si>
  <si>
    <t>Calculate on Work done on this bill</t>
  </si>
  <si>
    <t>7.5% on After Tender % Pay</t>
  </si>
  <si>
    <t>2% on After Tender % Pay</t>
  </si>
  <si>
    <t xml:space="preserve">RMD 2.5% </t>
  </si>
  <si>
    <t>Add Others input with mandatory remarks in Inclusions</t>
  </si>
  <si>
    <t>Pass Order Calculations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</si>
</sst>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/>
    <xf numFmtId="0" fontId="0" fillId="2" borderId="13" xfId="0" applyFill="1" applyBorder="1" applyAlignment="1">
      <alignment wrapText="1"/>
    </xf>
    <xf numFmtId="0" fontId="0" fillId="2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/>
    <xf numFmtId="0" fontId="0" fillId="4" borderId="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10" fontId="0" fillId="2" borderId="13" xfId="0" applyNumberFormat="1" applyFill="1" applyBorder="1" applyAlignment="1">
      <alignment horizontal="center" vertical="center"/>
    </xf>
    <xf numFmtId="9" fontId="0" fillId="2" borderId="13" xfId="0" applyNumberForma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7" xfId="0" applyFill="1" applyBorder="1"/>
    <xf numFmtId="0" fontId="0" fillId="3" borderId="2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29" xfId="0" applyFill="1" applyBorder="1" applyAlignment="1">
      <alignment horizontal="center" vertical="center"/>
    </xf>
    <xf numFmtId="10" fontId="0" fillId="0" borderId="0" xfId="0" applyNumberFormat="1"/>
    <xf numFmtId="0" fontId="0" fillId="2" borderId="23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29" xfId="0" applyFill="1" applyBorder="1"/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/>
    <xf numFmtId="0" fontId="0" fillId="2" borderId="31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topLeftCell="A37" zoomScaleNormal="100" workbookViewId="0">
      <selection activeCell="B43" sqref="B43:E43"/>
    </sheetView>
  </sheetViews>
  <sheetFormatPr defaultRowHeight="15"/>
  <cols>
    <col min="1" max="1" width="9.7109375" customWidth="1"/>
    <col min="2" max="2" width="31.140625" customWidth="1"/>
    <col min="3" max="3" width="13.28515625" style="2" customWidth="1"/>
    <col min="4" max="4" width="22.42578125" bestFit="1" customWidth="1"/>
    <col min="5" max="5" width="22.42578125" style="2" bestFit="1" customWidth="1"/>
    <col min="6" max="6" width="17" style="2" customWidth="1"/>
    <col min="7" max="7" width="23.28515625" bestFit="1" customWidth="1"/>
    <col min="8" max="8" width="16.140625" customWidth="1"/>
    <col min="11" max="11" width="18.140625" bestFit="1" customWidth="1"/>
    <col min="12" max="12" width="11" bestFit="1" customWidth="1"/>
    <col min="13" max="13" width="22.42578125" bestFit="1" customWidth="1"/>
    <col min="14" max="14" width="11" customWidth="1"/>
  </cols>
  <sheetData>
    <row r="1" spans="1:14" ht="15.75" thickBot="1"/>
    <row r="2" spans="1:14" ht="15.75" thickBot="1">
      <c r="D2" s="60" t="s">
        <v>56</v>
      </c>
      <c r="E2" s="61"/>
      <c r="F2" s="61"/>
      <c r="G2" s="61"/>
      <c r="H2" s="61"/>
      <c r="I2" s="61"/>
      <c r="J2" s="61"/>
      <c r="K2" s="62"/>
    </row>
    <row r="3" spans="1:14" ht="15.75" thickBot="1"/>
    <row r="4" spans="1:14" ht="15.75" thickBot="1">
      <c r="B4" s="67" t="s">
        <v>11</v>
      </c>
      <c r="C4" s="68"/>
      <c r="D4" s="68"/>
      <c r="E4" s="68"/>
      <c r="F4" s="68"/>
      <c r="G4" s="73"/>
      <c r="K4" s="67" t="s">
        <v>47</v>
      </c>
      <c r="L4" s="68"/>
      <c r="M4" s="68"/>
      <c r="N4" s="68"/>
    </row>
    <row r="5" spans="1:14" ht="15.75" thickBot="1">
      <c r="B5" s="69" t="s">
        <v>6</v>
      </c>
      <c r="C5" s="70"/>
      <c r="D5" s="74"/>
      <c r="E5" s="75" t="s">
        <v>13</v>
      </c>
      <c r="F5" s="76"/>
      <c r="G5" s="77"/>
      <c r="K5" s="65" t="s">
        <v>6</v>
      </c>
      <c r="L5" s="66"/>
      <c r="M5" s="63" t="s">
        <v>13</v>
      </c>
      <c r="N5" s="64"/>
    </row>
    <row r="6" spans="1:14" ht="30">
      <c r="B6" s="7" t="s">
        <v>1</v>
      </c>
      <c r="C6" s="8">
        <v>1000000</v>
      </c>
      <c r="D6" s="9"/>
      <c r="E6" s="38" t="s">
        <v>38</v>
      </c>
      <c r="F6" s="15">
        <f>C13*7.5%</f>
        <v>39808.526249999995</v>
      </c>
      <c r="G6" s="16" t="s">
        <v>52</v>
      </c>
      <c r="K6" s="7" t="s">
        <v>1</v>
      </c>
      <c r="L6" s="24">
        <v>1000000</v>
      </c>
      <c r="M6" s="14" t="s">
        <v>54</v>
      </c>
      <c r="N6" s="49">
        <f>L14*2.5%</f>
        <v>20645.625</v>
      </c>
    </row>
    <row r="7" spans="1:14" ht="30">
      <c r="B7" s="10" t="s">
        <v>0</v>
      </c>
      <c r="C7" s="3">
        <v>850000</v>
      </c>
      <c r="D7" s="11"/>
      <c r="E7" s="5" t="s">
        <v>20</v>
      </c>
      <c r="F7" s="6">
        <f>C13*2%</f>
        <v>10615.607</v>
      </c>
      <c r="G7" s="18" t="s">
        <v>53</v>
      </c>
      <c r="K7" s="10" t="s">
        <v>0</v>
      </c>
      <c r="L7" s="25">
        <v>850000</v>
      </c>
      <c r="M7" s="17" t="s">
        <v>20</v>
      </c>
      <c r="N7" s="29">
        <f>L14*2%</f>
        <v>16516.5</v>
      </c>
    </row>
    <row r="8" spans="1:14">
      <c r="B8" s="10" t="s">
        <v>2</v>
      </c>
      <c r="C8" s="3">
        <v>544326</v>
      </c>
      <c r="D8" s="11"/>
      <c r="E8" s="5" t="s">
        <v>15</v>
      </c>
      <c r="F8" s="6">
        <v>100</v>
      </c>
      <c r="G8" s="19" t="s">
        <v>16</v>
      </c>
      <c r="K8" s="10" t="s">
        <v>2</v>
      </c>
      <c r="L8" s="25">
        <v>900000</v>
      </c>
      <c r="M8" s="17" t="s">
        <v>15</v>
      </c>
      <c r="N8" s="29">
        <v>0</v>
      </c>
    </row>
    <row r="9" spans="1:14" ht="30">
      <c r="B9" s="10" t="s">
        <v>7</v>
      </c>
      <c r="C9" s="3">
        <v>2500</v>
      </c>
      <c r="D9" s="12" t="s">
        <v>9</v>
      </c>
      <c r="E9" s="5" t="s">
        <v>17</v>
      </c>
      <c r="F9" s="6">
        <v>2500</v>
      </c>
      <c r="G9" s="19"/>
      <c r="K9" s="10" t="s">
        <v>44</v>
      </c>
      <c r="L9" s="25">
        <v>850000</v>
      </c>
      <c r="M9" s="17" t="s">
        <v>17</v>
      </c>
      <c r="N9" s="29">
        <v>5000</v>
      </c>
    </row>
    <row r="10" spans="1:14">
      <c r="B10" s="10" t="s">
        <v>8</v>
      </c>
      <c r="C10" s="3">
        <f>C8-C9</f>
        <v>541826</v>
      </c>
      <c r="D10" s="11" t="s">
        <v>31</v>
      </c>
      <c r="E10" s="5" t="s">
        <v>18</v>
      </c>
      <c r="F10" s="6">
        <f>F9*2%</f>
        <v>50</v>
      </c>
      <c r="G10" s="20" t="s">
        <v>19</v>
      </c>
      <c r="K10" s="10" t="s">
        <v>7</v>
      </c>
      <c r="L10" s="25">
        <v>3000</v>
      </c>
      <c r="M10" s="17" t="s">
        <v>18</v>
      </c>
      <c r="N10" s="29">
        <f>N9*2%</f>
        <v>100</v>
      </c>
    </row>
    <row r="11" spans="1:14">
      <c r="B11" s="10" t="s">
        <v>5</v>
      </c>
      <c r="C11" s="4">
        <v>2.5000000000000001E-2</v>
      </c>
      <c r="D11" s="11"/>
      <c r="E11" s="5" t="s">
        <v>21</v>
      </c>
      <c r="F11" s="6">
        <f>F9*10%</f>
        <v>250</v>
      </c>
      <c r="G11" s="21" t="s">
        <v>22</v>
      </c>
      <c r="K11" s="28" t="s">
        <v>8</v>
      </c>
      <c r="L11" s="25">
        <f>L9-L10</f>
        <v>847000</v>
      </c>
      <c r="M11" s="17" t="s">
        <v>21</v>
      </c>
      <c r="N11" s="29">
        <f>N9*10%</f>
        <v>500</v>
      </c>
    </row>
    <row r="12" spans="1:14">
      <c r="B12" s="10" t="s">
        <v>3</v>
      </c>
      <c r="C12" s="3">
        <f>C10*C11</f>
        <v>13545.650000000001</v>
      </c>
      <c r="D12" s="11"/>
      <c r="E12" s="5" t="s">
        <v>23</v>
      </c>
      <c r="F12" s="6">
        <v>0</v>
      </c>
      <c r="G12" s="21"/>
      <c r="K12" s="10" t="s">
        <v>5</v>
      </c>
      <c r="L12" s="39">
        <v>2.5000000000000001E-2</v>
      </c>
      <c r="M12" s="17" t="s">
        <v>23</v>
      </c>
      <c r="N12" s="29">
        <v>0</v>
      </c>
    </row>
    <row r="13" spans="1:14">
      <c r="B13" s="10" t="s">
        <v>12</v>
      </c>
      <c r="C13" s="3">
        <f>C8-C12</f>
        <v>530780.35</v>
      </c>
      <c r="D13" s="11"/>
      <c r="E13" s="5" t="s">
        <v>24</v>
      </c>
      <c r="F13" s="6">
        <v>5400</v>
      </c>
      <c r="G13" s="21"/>
      <c r="K13" s="10" t="s">
        <v>3</v>
      </c>
      <c r="L13" s="25">
        <f>L11*L12</f>
        <v>21175</v>
      </c>
      <c r="M13" s="17" t="s">
        <v>24</v>
      </c>
      <c r="N13" s="29">
        <v>1500</v>
      </c>
    </row>
    <row r="14" spans="1:14">
      <c r="B14" s="10" t="s">
        <v>10</v>
      </c>
      <c r="C14" s="26">
        <v>0.12</v>
      </c>
      <c r="D14" s="11"/>
      <c r="E14" s="5" t="s">
        <v>25</v>
      </c>
      <c r="F14" s="6">
        <f>C13*F161%</f>
        <v>0</v>
      </c>
      <c r="G14" s="21" t="s">
        <v>40</v>
      </c>
      <c r="K14" s="10" t="s">
        <v>12</v>
      </c>
      <c r="L14" s="25">
        <f>L11-L13</f>
        <v>825825</v>
      </c>
      <c r="M14" s="17" t="s">
        <v>25</v>
      </c>
      <c r="N14" s="29">
        <f>L14*1%</f>
        <v>8258.25</v>
      </c>
    </row>
    <row r="15" spans="1:14">
      <c r="B15" s="10" t="s">
        <v>29</v>
      </c>
      <c r="C15" s="3">
        <f>C13*12%</f>
        <v>63693.641999999993</v>
      </c>
      <c r="D15" s="11"/>
      <c r="E15" s="5" t="s">
        <v>34</v>
      </c>
      <c r="F15" s="6">
        <v>10000</v>
      </c>
      <c r="G15" s="21"/>
      <c r="K15" s="10" t="s">
        <v>10</v>
      </c>
      <c r="L15" s="40">
        <v>0.12</v>
      </c>
      <c r="M15" s="17" t="s">
        <v>26</v>
      </c>
      <c r="N15" s="29">
        <v>0</v>
      </c>
    </row>
    <row r="16" spans="1:14" ht="30.75" thickBot="1">
      <c r="A16" s="2"/>
      <c r="B16" s="13" t="s">
        <v>32</v>
      </c>
      <c r="C16" s="3">
        <f>C13+C15</f>
        <v>594473.99199999997</v>
      </c>
      <c r="D16" s="11"/>
      <c r="E16" s="5" t="s">
        <v>26</v>
      </c>
      <c r="F16" s="6">
        <v>0</v>
      </c>
      <c r="G16" s="20" t="s">
        <v>27</v>
      </c>
      <c r="K16" s="10" t="s">
        <v>29</v>
      </c>
      <c r="L16" s="25">
        <f>L14*L15</f>
        <v>99099</v>
      </c>
      <c r="M16" s="22" t="s">
        <v>28</v>
      </c>
      <c r="N16" s="30">
        <f>SUM(N6:N8,N10:N15)</f>
        <v>47520.375</v>
      </c>
    </row>
    <row r="17" spans="2:12" ht="15.75" thickBot="1">
      <c r="B17" s="34" t="s">
        <v>4</v>
      </c>
      <c r="C17" s="57">
        <f>C16-F17</f>
        <v>525749.85875000001</v>
      </c>
      <c r="D17" s="58"/>
      <c r="E17" s="31" t="s">
        <v>28</v>
      </c>
      <c r="F17" s="42">
        <f>SUM(F6:F16)</f>
        <v>68724.133249999999</v>
      </c>
      <c r="G17" s="23"/>
      <c r="K17" s="27" t="s">
        <v>32</v>
      </c>
      <c r="L17" s="32">
        <f>L14+L16</f>
        <v>924924</v>
      </c>
    </row>
    <row r="18" spans="2:12" ht="15.75" thickBot="1">
      <c r="B18" s="33" t="s">
        <v>30</v>
      </c>
      <c r="C18" s="55">
        <f>ROUND(C17,0)</f>
        <v>525750</v>
      </c>
      <c r="D18" s="56"/>
      <c r="K18" s="54"/>
      <c r="L18" s="37"/>
    </row>
    <row r="19" spans="2:12" ht="30.75" thickBot="1">
      <c r="B19" s="59" t="s">
        <v>55</v>
      </c>
      <c r="K19" s="34" t="s">
        <v>4</v>
      </c>
      <c r="L19" s="35">
        <f>L17-N16</f>
        <v>877403.625</v>
      </c>
    </row>
    <row r="20" spans="2:12" ht="15.75" thickBot="1">
      <c r="K20" s="33" t="s">
        <v>30</v>
      </c>
      <c r="L20" s="48">
        <f>ROUND(L19,0)</f>
        <v>877404</v>
      </c>
    </row>
    <row r="21" spans="2:12" ht="15.75" thickBot="1"/>
    <row r="22" spans="2:12" ht="15.75" thickBot="1">
      <c r="B22" s="67" t="s">
        <v>33</v>
      </c>
      <c r="C22" s="68"/>
      <c r="D22" s="68"/>
      <c r="E22" s="73"/>
    </row>
    <row r="23" spans="2:12" ht="15.75" thickBot="1">
      <c r="B23" s="78" t="s">
        <v>6</v>
      </c>
      <c r="C23" s="79"/>
      <c r="D23" s="71" t="s">
        <v>13</v>
      </c>
      <c r="E23" s="72"/>
    </row>
    <row r="24" spans="2:12" ht="45">
      <c r="B24" s="7" t="s">
        <v>1</v>
      </c>
      <c r="C24" s="24">
        <v>1000000</v>
      </c>
      <c r="D24" s="38" t="s">
        <v>14</v>
      </c>
      <c r="E24" s="46">
        <f>C33*7.5%</f>
        <v>15213.063749999998</v>
      </c>
      <c r="F24" s="45" t="s">
        <v>51</v>
      </c>
      <c r="H24">
        <v>174095.48250000001</v>
      </c>
    </row>
    <row r="25" spans="2:12" ht="45">
      <c r="B25" s="10" t="s">
        <v>0</v>
      </c>
      <c r="C25" s="25">
        <v>850000</v>
      </c>
      <c r="D25" s="5" t="s">
        <v>20</v>
      </c>
      <c r="E25" s="19">
        <f>C33*2%</f>
        <v>4056.8169999999996</v>
      </c>
      <c r="F25" s="45" t="s">
        <v>51</v>
      </c>
      <c r="H25">
        <v>46425.462</v>
      </c>
    </row>
    <row r="26" spans="2:12">
      <c r="B26" s="10" t="s">
        <v>2</v>
      </c>
      <c r="C26" s="25">
        <v>755432</v>
      </c>
      <c r="D26" s="5" t="s">
        <v>15</v>
      </c>
      <c r="E26" s="19">
        <v>0</v>
      </c>
      <c r="H26">
        <v>8</v>
      </c>
    </row>
    <row r="27" spans="2:12">
      <c r="B27" s="10" t="s">
        <v>7</v>
      </c>
      <c r="C27" s="25">
        <v>3000</v>
      </c>
      <c r="D27" s="5" t="s">
        <v>17</v>
      </c>
      <c r="E27" s="19">
        <v>2500</v>
      </c>
      <c r="F27" s="43" t="s">
        <v>39</v>
      </c>
      <c r="G27" s="1" t="s">
        <v>41</v>
      </c>
      <c r="H27">
        <v>40</v>
      </c>
    </row>
    <row r="28" spans="2:12">
      <c r="B28" s="10" t="s">
        <v>8</v>
      </c>
      <c r="C28" s="25">
        <f>C26-C27</f>
        <v>752432</v>
      </c>
      <c r="D28" s="5" t="s">
        <v>18</v>
      </c>
      <c r="E28" s="19">
        <f>E27*2%</f>
        <v>50</v>
      </c>
      <c r="F28" s="43" t="s">
        <v>42</v>
      </c>
    </row>
    <row r="29" spans="2:12">
      <c r="B29" s="10" t="s">
        <v>5</v>
      </c>
      <c r="C29" s="39">
        <v>2.5000000000000001E-2</v>
      </c>
      <c r="D29" s="5" t="s">
        <v>21</v>
      </c>
      <c r="E29" s="19">
        <f>E27*10%</f>
        <v>250</v>
      </c>
    </row>
    <row r="30" spans="2:12">
      <c r="B30" s="10" t="s">
        <v>3</v>
      </c>
      <c r="C30" s="25">
        <f>C28*C29</f>
        <v>18810.8</v>
      </c>
      <c r="D30" s="5" t="s">
        <v>23</v>
      </c>
      <c r="E30" s="19">
        <v>0</v>
      </c>
    </row>
    <row r="31" spans="2:12">
      <c r="B31" s="10" t="s">
        <v>12</v>
      </c>
      <c r="C31" s="25">
        <f>C28-C30</f>
        <v>733621.2</v>
      </c>
      <c r="D31" s="5" t="s">
        <v>24</v>
      </c>
      <c r="E31" s="19">
        <v>0</v>
      </c>
    </row>
    <row r="32" spans="2:12">
      <c r="B32" s="10" t="s">
        <v>35</v>
      </c>
      <c r="C32" s="25">
        <f>C13</f>
        <v>530780.35</v>
      </c>
      <c r="D32" s="5" t="s">
        <v>25</v>
      </c>
      <c r="E32" s="19">
        <f>C33*1%</f>
        <v>2028.4084999999998</v>
      </c>
    </row>
    <row r="33" spans="2:7">
      <c r="B33" s="13" t="s">
        <v>49</v>
      </c>
      <c r="C33" s="25">
        <f>C31-C32</f>
        <v>202840.84999999998</v>
      </c>
      <c r="D33" s="5" t="s">
        <v>34</v>
      </c>
      <c r="E33" s="19">
        <v>0</v>
      </c>
    </row>
    <row r="34" spans="2:7">
      <c r="B34" s="10" t="s">
        <v>10</v>
      </c>
      <c r="C34" s="40">
        <v>0.12</v>
      </c>
      <c r="D34" s="5" t="s">
        <v>26</v>
      </c>
      <c r="E34" s="19">
        <v>0</v>
      </c>
    </row>
    <row r="35" spans="2:7" ht="15.75" thickBot="1">
      <c r="B35" s="10" t="s">
        <v>29</v>
      </c>
      <c r="C35" s="25">
        <f>C33*C34</f>
        <v>24340.901999999995</v>
      </c>
      <c r="D35" s="31" t="s">
        <v>28</v>
      </c>
      <c r="E35" s="47">
        <f>SUM(E24:E34)</f>
        <v>24098.289249999998</v>
      </c>
    </row>
    <row r="36" spans="2:7">
      <c r="B36" s="13" t="s">
        <v>32</v>
      </c>
      <c r="C36" s="41">
        <f>C33+C35</f>
        <v>227181.75199999998</v>
      </c>
    </row>
    <row r="37" spans="2:7">
      <c r="B37" s="10" t="s">
        <v>37</v>
      </c>
      <c r="C37" s="25">
        <f>F15</f>
        <v>10000</v>
      </c>
    </row>
    <row r="38" spans="2:7">
      <c r="B38" s="10" t="s">
        <v>48</v>
      </c>
      <c r="C38" s="25">
        <f>F6</f>
        <v>39808.526249999995</v>
      </c>
    </row>
    <row r="39" spans="2:7">
      <c r="B39" s="10" t="s">
        <v>36</v>
      </c>
      <c r="C39" s="41">
        <f>C36+C37+C38</f>
        <v>276990.27824999997</v>
      </c>
    </row>
    <row r="40" spans="2:7" ht="15.75" thickBot="1">
      <c r="B40" s="27" t="s">
        <v>4</v>
      </c>
      <c r="C40" s="32" t="e">
        <f>C39-D38E35</f>
        <v>#NAME?</v>
      </c>
    </row>
    <row r="41" spans="2:7" ht="15.75" thickBot="1">
      <c r="B41" s="34" t="s">
        <v>30</v>
      </c>
      <c r="C41" s="36" t="e">
        <f>ROUND(C40,0)</f>
        <v>#NAME?</v>
      </c>
    </row>
    <row r="42" spans="2:7" ht="15.75" thickBot="1"/>
    <row r="43" spans="2:7" ht="15.75" thickBot="1">
      <c r="B43" s="67" t="s">
        <v>43</v>
      </c>
      <c r="C43" s="68"/>
      <c r="D43" s="68"/>
      <c r="E43" s="68"/>
    </row>
    <row r="44" spans="2:7" ht="15.75" thickBot="1">
      <c r="B44" s="69" t="s">
        <v>6</v>
      </c>
      <c r="C44" s="70"/>
      <c r="D44" s="71" t="s">
        <v>13</v>
      </c>
      <c r="E44" s="72"/>
      <c r="F44" s="44"/>
    </row>
    <row r="45" spans="2:7" ht="45">
      <c r="B45" s="7" t="s">
        <v>1</v>
      </c>
      <c r="C45" s="24">
        <v>1000000</v>
      </c>
      <c r="D45" s="14" t="s">
        <v>54</v>
      </c>
      <c r="E45" s="49">
        <f>C55*2.5%</f>
        <v>2305.0950000000012</v>
      </c>
      <c r="F45" s="45" t="s">
        <v>51</v>
      </c>
    </row>
    <row r="46" spans="2:7" ht="45">
      <c r="B46" s="10" t="s">
        <v>0</v>
      </c>
      <c r="C46" s="25">
        <v>850000</v>
      </c>
      <c r="D46" s="17" t="s">
        <v>20</v>
      </c>
      <c r="E46" s="29">
        <f>C55*2%</f>
        <v>1844.0760000000009</v>
      </c>
      <c r="F46" s="45" t="s">
        <v>51</v>
      </c>
    </row>
    <row r="47" spans="2:7">
      <c r="B47" s="10" t="s">
        <v>2</v>
      </c>
      <c r="C47" s="25">
        <v>900000</v>
      </c>
      <c r="D47" s="17" t="s">
        <v>15</v>
      </c>
      <c r="E47" s="29">
        <v>0</v>
      </c>
    </row>
    <row r="48" spans="2:7">
      <c r="B48" s="10" t="s">
        <v>44</v>
      </c>
      <c r="C48" s="25">
        <v>850000</v>
      </c>
      <c r="D48" s="17" t="s">
        <v>17</v>
      </c>
      <c r="E48" s="29">
        <v>0</v>
      </c>
      <c r="F48" s="2" t="s">
        <v>45</v>
      </c>
      <c r="G48" t="s">
        <v>46</v>
      </c>
    </row>
    <row r="49" spans="2:7">
      <c r="B49" s="10" t="s">
        <v>7</v>
      </c>
      <c r="C49" s="25">
        <v>3000</v>
      </c>
      <c r="D49" s="17" t="s">
        <v>18</v>
      </c>
      <c r="E49" s="29">
        <v>0</v>
      </c>
    </row>
    <row r="50" spans="2:7">
      <c r="B50" s="10" t="s">
        <v>8</v>
      </c>
      <c r="C50" s="25">
        <f>C48-C49</f>
        <v>847000</v>
      </c>
      <c r="D50" s="17" t="s">
        <v>21</v>
      </c>
      <c r="E50" s="29">
        <v>0</v>
      </c>
    </row>
    <row r="51" spans="2:7">
      <c r="B51" s="10" t="s">
        <v>5</v>
      </c>
      <c r="C51" s="39">
        <v>2.5000000000000001E-2</v>
      </c>
      <c r="D51" s="17" t="s">
        <v>23</v>
      </c>
      <c r="E51" s="29">
        <v>0</v>
      </c>
    </row>
    <row r="52" spans="2:7">
      <c r="B52" s="10" t="s">
        <v>3</v>
      </c>
      <c r="C52" s="25">
        <f>C50*C51</f>
        <v>21175</v>
      </c>
      <c r="D52" s="17" t="s">
        <v>24</v>
      </c>
      <c r="E52" s="29">
        <v>1500</v>
      </c>
    </row>
    <row r="53" spans="2:7">
      <c r="B53" s="10" t="s">
        <v>12</v>
      </c>
      <c r="C53" s="25">
        <f>C50-C52</f>
        <v>825825</v>
      </c>
      <c r="D53" s="17" t="s">
        <v>25</v>
      </c>
      <c r="E53" s="29">
        <f>C55*1%</f>
        <v>922.03800000000047</v>
      </c>
      <c r="G53" s="53"/>
    </row>
    <row r="54" spans="2:7">
      <c r="B54" s="10" t="s">
        <v>35</v>
      </c>
      <c r="C54" s="25">
        <v>733621.2</v>
      </c>
      <c r="D54" s="17" t="s">
        <v>26</v>
      </c>
      <c r="E54" s="29">
        <v>0</v>
      </c>
    </row>
    <row r="55" spans="2:7" ht="15.75" thickBot="1">
      <c r="B55" s="10" t="s">
        <v>50</v>
      </c>
      <c r="C55" s="25">
        <f>C53-C54</f>
        <v>92203.800000000047</v>
      </c>
      <c r="D55" s="22" t="s">
        <v>28</v>
      </c>
      <c r="E55" s="30">
        <f ca="1">SUM(E45:E55)</f>
        <v>6571.2090000000026</v>
      </c>
    </row>
    <row r="56" spans="2:7">
      <c r="B56" s="10" t="s">
        <v>10</v>
      </c>
      <c r="C56" s="40">
        <v>0.12</v>
      </c>
    </row>
    <row r="57" spans="2:7">
      <c r="B57" s="10" t="s">
        <v>29</v>
      </c>
      <c r="C57" s="25">
        <f>C55*C56</f>
        <v>11064.456000000006</v>
      </c>
    </row>
    <row r="58" spans="2:7">
      <c r="B58" s="13" t="s">
        <v>32</v>
      </c>
      <c r="C58" s="25">
        <f>C55+C57</f>
        <v>103268.25600000005</v>
      </c>
    </row>
    <row r="59" spans="2:7">
      <c r="B59" s="10" t="s">
        <v>37</v>
      </c>
      <c r="C59" s="50">
        <f>E33</f>
        <v>0</v>
      </c>
    </row>
    <row r="60" spans="2:7">
      <c r="B60" s="10" t="s">
        <v>48</v>
      </c>
      <c r="C60" s="50">
        <f>E24</f>
        <v>15213.063749999998</v>
      </c>
    </row>
    <row r="61" spans="2:7" ht="15.75" thickBot="1">
      <c r="B61" s="27" t="s">
        <v>36</v>
      </c>
      <c r="C61" s="51">
        <f>C58+C59+C60</f>
        <v>118481.31975000005</v>
      </c>
    </row>
    <row r="62" spans="2:7" ht="15.75" thickBot="1">
      <c r="B62" s="34" t="s">
        <v>4</v>
      </c>
      <c r="C62" s="36">
        <f ca="1">C61-E55</f>
        <v>111910.11075000005</v>
      </c>
    </row>
    <row r="63" spans="2:7" ht="15.75" thickBot="1">
      <c r="B63" s="33" t="s">
        <v>30</v>
      </c>
      <c r="C63" s="52">
        <f ca="1">ROUND(C62,0)</f>
        <v>111910</v>
      </c>
    </row>
  </sheetData>
  <mergeCells count="13">
    <mergeCell ref="D2:K2"/>
    <mergeCell ref="M5:N5"/>
    <mergeCell ref="K5:L5"/>
    <mergeCell ref="K4:N4"/>
    <mergeCell ref="B44:C44"/>
    <mergeCell ref="B43:E43"/>
    <mergeCell ref="D44:E44"/>
    <mergeCell ref="D23:E23"/>
    <mergeCell ref="B22:E22"/>
    <mergeCell ref="B5:D5"/>
    <mergeCell ref="E5:G5"/>
    <mergeCell ref="B4:G4"/>
    <mergeCell ref="B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"/>
  <sheetViews>
    <sheetView workbookViewId="0">
      <selection activeCell="C3" sqref="C3"/>
    </sheetView>
  </sheetViews>
  <sheetFormatPr defaultRowHeight="15"/>
  <cols>
    <col min="2" max="2" width="20.28515625" customWidth="1"/>
  </cols>
  <sheetData>
    <row r="2" spans="2:2">
      <c r="B2">
        <v>174095.48250000001</v>
      </c>
    </row>
    <row r="3" spans="2:2">
      <c r="B3">
        <v>46425.462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2018-08-29T09:35:47Z</dcterms:modified>
</cp:coreProperties>
</file>