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035E41D-FEA6-4F75-B69B-68FA73A140B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sk" sheetId="2" r:id="rId1"/>
    <sheet name="Answ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8" i="1"/>
  <c r="I2" i="1"/>
  <c r="B13" i="1"/>
  <c r="C13" i="1"/>
  <c r="D13" i="1"/>
  <c r="E13" i="1"/>
  <c r="F13" i="1"/>
  <c r="C12" i="1"/>
  <c r="D12" i="1"/>
  <c r="E12" i="1"/>
  <c r="F12" i="1"/>
  <c r="B12" i="1"/>
  <c r="B9" i="1"/>
  <c r="C8" i="1"/>
  <c r="C10" i="1" s="1"/>
  <c r="D8" i="1"/>
  <c r="E8" i="1"/>
  <c r="F8" i="1"/>
  <c r="B8" i="1"/>
  <c r="B10" i="1" s="1"/>
  <c r="B5" i="1"/>
  <c r="C4" i="1"/>
  <c r="D4" i="1"/>
  <c r="E4" i="1"/>
  <c r="F4" i="1"/>
  <c r="B4" i="1"/>
  <c r="B6" i="1" s="1"/>
  <c r="C2" i="1"/>
  <c r="C6" i="1" l="1"/>
  <c r="C15" i="1" s="1"/>
  <c r="C17" i="1" s="1"/>
  <c r="C19" i="1" s="1"/>
  <c r="B14" i="1"/>
  <c r="B16" i="1" s="1"/>
  <c r="B18" i="1" s="1"/>
  <c r="B15" i="1"/>
  <c r="B17" i="1" s="1"/>
  <c r="B19" i="1" s="1"/>
  <c r="C9" i="1"/>
  <c r="C5" i="1"/>
  <c r="D2" i="1"/>
  <c r="B21" i="1" l="1"/>
  <c r="C30" i="1"/>
  <c r="C21" i="1"/>
  <c r="D30" i="1"/>
  <c r="B20" i="1"/>
  <c r="C28" i="1"/>
  <c r="C14" i="1"/>
  <c r="C16" i="1" s="1"/>
  <c r="C18" i="1" s="1"/>
  <c r="D9" i="1"/>
  <c r="D10" i="1"/>
  <c r="D5" i="1"/>
  <c r="D6" i="1"/>
  <c r="E2" i="1"/>
  <c r="C20" i="1" l="1"/>
  <c r="D28" i="1"/>
  <c r="E9" i="1"/>
  <c r="E10" i="1"/>
  <c r="D14" i="1"/>
  <c r="D16" i="1" s="1"/>
  <c r="D18" i="1" s="1"/>
  <c r="D15" i="1"/>
  <c r="D17" i="1" s="1"/>
  <c r="D19" i="1" s="1"/>
  <c r="E5" i="1"/>
  <c r="E6" i="1"/>
  <c r="F2" i="1"/>
  <c r="D21" i="1" l="1"/>
  <c r="E30" i="1"/>
  <c r="D20" i="1"/>
  <c r="E28" i="1"/>
  <c r="F9" i="1"/>
  <c r="F10" i="1"/>
  <c r="E15" i="1"/>
  <c r="E17" i="1" s="1"/>
  <c r="E19" i="1" s="1"/>
  <c r="E14" i="1"/>
  <c r="E16" i="1" s="1"/>
  <c r="E18" i="1" s="1"/>
  <c r="F5" i="1"/>
  <c r="F6" i="1"/>
  <c r="E20" i="1" l="1"/>
  <c r="F28" i="1"/>
  <c r="E21" i="1"/>
  <c r="F30" i="1"/>
  <c r="F15" i="1"/>
  <c r="F17" i="1" s="1"/>
  <c r="F19" i="1" s="1"/>
  <c r="F14" i="1"/>
  <c r="F16" i="1" s="1"/>
  <c r="F18" i="1" s="1"/>
  <c r="F21" i="1" l="1"/>
  <c r="G21" i="1" s="1"/>
  <c r="G30" i="1"/>
  <c r="B31" i="1" s="1"/>
  <c r="F20" i="1"/>
  <c r="G20" i="1" s="1"/>
  <c r="G28" i="1"/>
  <c r="B29" i="1" s="1"/>
  <c r="B27" i="1"/>
  <c r="B26" i="1" l="1"/>
  <c r="B23" i="1"/>
  <c r="B25" i="1"/>
  <c r="B22" i="1"/>
  <c r="B24" i="1"/>
</calcChain>
</file>

<file path=xl/sharedStrings.xml><?xml version="1.0" encoding="utf-8"?>
<sst xmlns="http://schemas.openxmlformats.org/spreadsheetml/2006/main" count="53" uniqueCount="51">
  <si>
    <t>Indicators</t>
  </si>
  <si>
    <t>Quantity</t>
  </si>
  <si>
    <t>P</t>
  </si>
  <si>
    <t>P(i)</t>
  </si>
  <si>
    <t>Revenue</t>
  </si>
  <si>
    <t>VCU</t>
  </si>
  <si>
    <t>VCU(i)</t>
  </si>
  <si>
    <t>TVC</t>
  </si>
  <si>
    <t>FC</t>
  </si>
  <si>
    <t>FC(i)</t>
  </si>
  <si>
    <t>DC</t>
  </si>
  <si>
    <t>Investment</t>
  </si>
  <si>
    <t>EBIT</t>
  </si>
  <si>
    <t>Inflation Rate</t>
  </si>
  <si>
    <t>Real Rate</t>
  </si>
  <si>
    <t>Nominal Rate</t>
  </si>
  <si>
    <t>NP</t>
  </si>
  <si>
    <t>Revenue(i)</t>
  </si>
  <si>
    <t>TVC(i)</t>
  </si>
  <si>
    <t>EBIT(i)</t>
  </si>
  <si>
    <t>NP(i)</t>
  </si>
  <si>
    <t>After tax</t>
  </si>
  <si>
    <t>CF</t>
  </si>
  <si>
    <t>CF(i)</t>
  </si>
  <si>
    <t>DCF</t>
  </si>
  <si>
    <t>DCF(i)</t>
  </si>
  <si>
    <t>NPV</t>
  </si>
  <si>
    <t>NPV(i)</t>
  </si>
  <si>
    <t>PI</t>
  </si>
  <si>
    <t>PI(i)</t>
  </si>
  <si>
    <t>IRR</t>
  </si>
  <si>
    <t>IRR(i)</t>
  </si>
  <si>
    <t>DPP (i) 4years 119days</t>
  </si>
  <si>
    <t>DPP 4years 125days</t>
  </si>
  <si>
    <t>Assess the effectiveness of an investment project taking into account inflation</t>
  </si>
  <si>
    <t>Volume of production, units (Q); increases by 20% every year</t>
  </si>
  <si>
    <t>Price of one product, USD (P)</t>
  </si>
  <si>
    <t>Inflation rate for product prices</t>
  </si>
  <si>
    <t>Variable costs for 1 product, USD (VCU)</t>
  </si>
  <si>
    <t>Inflation rate for variable costs</t>
  </si>
  <si>
    <t>Fixed costs, USD (FC)</t>
  </si>
  <si>
    <t>Inflation rate for fixed costs</t>
  </si>
  <si>
    <t>Initial investment, USD</t>
  </si>
  <si>
    <t>Liquidation value of depreciation charges in all options - 0 USD</t>
  </si>
  <si>
    <t>Income tax, (in %)</t>
  </si>
  <si>
    <t>Real rate</t>
  </si>
  <si>
    <t>Inflation rate</t>
  </si>
  <si>
    <t>Project duruation (years)</t>
  </si>
  <si>
    <t>The straight-line method is used</t>
  </si>
  <si>
    <t>Full name</t>
  </si>
  <si>
    <t>Sharofjon Rashidov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</si>
</sst>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F458-94DC-4CA5-9A5D-6E09AA3219E6}">
  <dimension ref="A1:M5"/>
  <sheetViews>
    <sheetView workbookViewId="0">
      <selection activeCell="E9" sqref="E9"/>
    </sheetView>
  </sheetViews>
  <sheetFormatPr defaultRowHeight="14.4" x14ac:dyDescent="0.3"/>
  <cols>
    <col min="1" max="1" width="9.109375" bestFit="1" customWidth="1"/>
    <col min="9" max="9" width="11.5546875" customWidth="1"/>
  </cols>
  <sheetData>
    <row r="1" spans="1:13" ht="18" x14ac:dyDescent="0.3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72" x14ac:dyDescent="0.3">
      <c r="A2" s="3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</row>
    <row r="3" spans="1:13" ht="34.200000000000003" x14ac:dyDescent="0.3">
      <c r="A3" s="4">
        <v>34000</v>
      </c>
      <c r="B3" s="4">
        <v>10.5</v>
      </c>
      <c r="C3" s="5">
        <v>0.05</v>
      </c>
      <c r="D3" s="4">
        <v>6.3</v>
      </c>
      <c r="E3" s="5">
        <v>0.04</v>
      </c>
      <c r="F3" s="4">
        <v>13600</v>
      </c>
      <c r="G3" s="5">
        <v>0.06</v>
      </c>
      <c r="H3" s="4">
        <v>680000</v>
      </c>
      <c r="I3" s="6" t="s">
        <v>48</v>
      </c>
      <c r="J3" s="4">
        <v>13.8</v>
      </c>
      <c r="K3" s="4">
        <v>0.46600000000000003</v>
      </c>
      <c r="L3" s="4">
        <v>0.57999999999999996</v>
      </c>
      <c r="M3" s="4">
        <v>5</v>
      </c>
    </row>
    <row r="5" spans="1:13" x14ac:dyDescent="0.3">
      <c r="A5" s="14" t="s">
        <v>49</v>
      </c>
      <c r="B5" s="15" t="s">
        <v>50</v>
      </c>
      <c r="C5" s="15"/>
      <c r="D5" s="15"/>
    </row>
  </sheetData>
  <mergeCells count="2">
    <mergeCell ref="A1:M1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110" zoomScaleNormal="110" workbookViewId="0">
      <selection activeCell="K11" sqref="K11"/>
    </sheetView>
  </sheetViews>
  <sheetFormatPr defaultRowHeight="14.4" x14ac:dyDescent="0.3"/>
  <cols>
    <col min="1" max="1" width="20.21875" bestFit="1" customWidth="1"/>
    <col min="2" max="2" width="12.21875" bestFit="1" customWidth="1"/>
    <col min="8" max="8" width="13.21875" bestFit="1" customWidth="1"/>
  </cols>
  <sheetData>
    <row r="1" spans="1:9" x14ac:dyDescent="0.3">
      <c r="A1" s="7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H1" s="8" t="s">
        <v>11</v>
      </c>
      <c r="I1" s="2">
        <v>680000</v>
      </c>
    </row>
    <row r="2" spans="1:9" x14ac:dyDescent="0.3">
      <c r="A2" s="7" t="s">
        <v>1</v>
      </c>
      <c r="B2" s="1">
        <v>34000</v>
      </c>
      <c r="C2" s="1">
        <f>B2*1.2</f>
        <v>40800</v>
      </c>
      <c r="D2" s="1">
        <f t="shared" ref="D2:F2" si="0">C2*1.2</f>
        <v>48960</v>
      </c>
      <c r="E2" s="1">
        <f t="shared" si="0"/>
        <v>58752</v>
      </c>
      <c r="F2" s="1">
        <f t="shared" si="0"/>
        <v>70502.399999999994</v>
      </c>
      <c r="H2" s="8" t="s">
        <v>15</v>
      </c>
      <c r="I2" s="2">
        <f>(1+I3)*(1+I4)-1</f>
        <v>0.10730280000000003</v>
      </c>
    </row>
    <row r="3" spans="1:9" x14ac:dyDescent="0.3">
      <c r="A3" s="7" t="s">
        <v>2</v>
      </c>
      <c r="B3" s="1">
        <v>10.5</v>
      </c>
      <c r="C3" s="1">
        <v>10.5</v>
      </c>
      <c r="D3" s="1">
        <v>10.5</v>
      </c>
      <c r="E3" s="1">
        <v>10.5</v>
      </c>
      <c r="F3" s="1">
        <v>10.5</v>
      </c>
      <c r="H3" s="8" t="s">
        <v>14</v>
      </c>
      <c r="I3" s="2">
        <v>4.6600000000000003E-2</v>
      </c>
    </row>
    <row r="4" spans="1:9" x14ac:dyDescent="0.3">
      <c r="A4" s="7" t="s">
        <v>3</v>
      </c>
      <c r="B4" s="1">
        <f>B3*1.05^B1</f>
        <v>11.025</v>
      </c>
      <c r="C4" s="1">
        <f t="shared" ref="C4:F4" si="1">C3*1.05^C1</f>
        <v>11.57625</v>
      </c>
      <c r="D4" s="1">
        <f t="shared" si="1"/>
        <v>12.155062500000001</v>
      </c>
      <c r="E4" s="1">
        <f t="shared" si="1"/>
        <v>12.762815625</v>
      </c>
      <c r="F4" s="1">
        <f t="shared" si="1"/>
        <v>13.400956406250002</v>
      </c>
      <c r="H4" s="8" t="s">
        <v>13</v>
      </c>
      <c r="I4" s="2">
        <v>5.8000000000000003E-2</v>
      </c>
    </row>
    <row r="5" spans="1:9" x14ac:dyDescent="0.3">
      <c r="A5" s="7" t="s">
        <v>4</v>
      </c>
      <c r="B5" s="1">
        <f>B2*B3</f>
        <v>357000</v>
      </c>
      <c r="C5" s="1">
        <f t="shared" ref="C5:F5" si="2">C2*C3</f>
        <v>428400</v>
      </c>
      <c r="D5" s="1">
        <f t="shared" si="2"/>
        <v>514080</v>
      </c>
      <c r="E5" s="1">
        <f t="shared" si="2"/>
        <v>616896</v>
      </c>
      <c r="F5" s="1">
        <f t="shared" si="2"/>
        <v>740275.19999999995</v>
      </c>
      <c r="H5" s="8" t="s">
        <v>21</v>
      </c>
      <c r="I5" s="2">
        <v>0.86199999999999999</v>
      </c>
    </row>
    <row r="6" spans="1:9" x14ac:dyDescent="0.3">
      <c r="A6" s="7" t="s">
        <v>17</v>
      </c>
      <c r="B6" s="1">
        <f>B2*B4</f>
        <v>374850</v>
      </c>
      <c r="C6" s="1">
        <f t="shared" ref="C6:F6" si="3">C2*C4</f>
        <v>472311</v>
      </c>
      <c r="D6" s="1">
        <f t="shared" si="3"/>
        <v>595111.8600000001</v>
      </c>
      <c r="E6" s="1">
        <f t="shared" si="3"/>
        <v>749840.9436</v>
      </c>
      <c r="F6" s="1">
        <f t="shared" si="3"/>
        <v>944799.58893600001</v>
      </c>
    </row>
    <row r="7" spans="1:9" x14ac:dyDescent="0.3">
      <c r="A7" s="7" t="s">
        <v>5</v>
      </c>
      <c r="B7" s="1">
        <v>6.3</v>
      </c>
      <c r="C7" s="1">
        <v>6.3</v>
      </c>
      <c r="D7" s="1">
        <v>6.3</v>
      </c>
      <c r="E7" s="1">
        <v>6.3</v>
      </c>
      <c r="F7" s="1">
        <v>6.3</v>
      </c>
    </row>
    <row r="8" spans="1:9" x14ac:dyDescent="0.3">
      <c r="A8" s="7" t="s">
        <v>6</v>
      </c>
      <c r="B8" s="1">
        <f>B7*1.04^B1</f>
        <v>6.5519999999999996</v>
      </c>
      <c r="C8" s="1">
        <f t="shared" ref="C8:F8" si="4">C7*1.04^C1</f>
        <v>6.8140800000000006</v>
      </c>
      <c r="D8" s="1">
        <f t="shared" si="4"/>
        <v>7.0866432000000001</v>
      </c>
      <c r="E8" s="1">
        <f t="shared" si="4"/>
        <v>7.3701089280000014</v>
      </c>
      <c r="F8" s="1">
        <f t="shared" si="4"/>
        <v>7.6649132851200017</v>
      </c>
    </row>
    <row r="9" spans="1:9" x14ac:dyDescent="0.3">
      <c r="A9" s="7" t="s">
        <v>7</v>
      </c>
      <c r="B9" s="1">
        <f>B7*B2</f>
        <v>214200</v>
      </c>
      <c r="C9" s="1">
        <f t="shared" ref="C9:F9" si="5">C7*C2</f>
        <v>257040</v>
      </c>
      <c r="D9" s="1">
        <f t="shared" si="5"/>
        <v>308448</v>
      </c>
      <c r="E9" s="1">
        <f t="shared" si="5"/>
        <v>370137.59999999998</v>
      </c>
      <c r="F9" s="1">
        <f t="shared" si="5"/>
        <v>444165.11999999994</v>
      </c>
    </row>
    <row r="10" spans="1:9" x14ac:dyDescent="0.3">
      <c r="A10" s="7" t="s">
        <v>18</v>
      </c>
      <c r="B10" s="1">
        <f>B8*B2</f>
        <v>222768</v>
      </c>
      <c r="C10" s="1">
        <f t="shared" ref="C10:E10" si="6">C8*C2</f>
        <v>278014.46400000004</v>
      </c>
      <c r="D10" s="1">
        <f t="shared" si="6"/>
        <v>346962.051072</v>
      </c>
      <c r="E10" s="1">
        <f t="shared" si="6"/>
        <v>433008.63973785611</v>
      </c>
      <c r="F10" s="1">
        <f>F8*F2</f>
        <v>540394.78239284432</v>
      </c>
    </row>
    <row r="11" spans="1:9" x14ac:dyDescent="0.3">
      <c r="A11" s="7" t="s">
        <v>8</v>
      </c>
      <c r="B11" s="1">
        <v>13600</v>
      </c>
      <c r="C11" s="1">
        <v>13600</v>
      </c>
      <c r="D11" s="1">
        <v>13600</v>
      </c>
      <c r="E11" s="1">
        <v>13600</v>
      </c>
      <c r="F11" s="1">
        <v>13600</v>
      </c>
    </row>
    <row r="12" spans="1:9" x14ac:dyDescent="0.3">
      <c r="A12" s="7" t="s">
        <v>9</v>
      </c>
      <c r="B12" s="1">
        <f>B11*1.06^B1</f>
        <v>14416</v>
      </c>
      <c r="C12" s="1">
        <f t="shared" ref="C12:F12" si="7">C11*1.06^C1</f>
        <v>15280.960000000003</v>
      </c>
      <c r="D12" s="1">
        <f t="shared" si="7"/>
        <v>16197.817600000004</v>
      </c>
      <c r="E12" s="1">
        <f t="shared" si="7"/>
        <v>17169.686656000005</v>
      </c>
      <c r="F12" s="1">
        <f t="shared" si="7"/>
        <v>18199.867855360008</v>
      </c>
    </row>
    <row r="13" spans="1:9" x14ac:dyDescent="0.3">
      <c r="A13" s="7" t="s">
        <v>10</v>
      </c>
      <c r="B13" s="1">
        <f>$I$1/5</f>
        <v>136000</v>
      </c>
      <c r="C13" s="1">
        <f t="shared" ref="C13:F13" si="8">$I$1/5</f>
        <v>136000</v>
      </c>
      <c r="D13" s="1">
        <f t="shared" si="8"/>
        <v>136000</v>
      </c>
      <c r="E13" s="1">
        <f t="shared" si="8"/>
        <v>136000</v>
      </c>
      <c r="F13" s="1">
        <f t="shared" si="8"/>
        <v>136000</v>
      </c>
    </row>
    <row r="14" spans="1:9" x14ac:dyDescent="0.3">
      <c r="A14" s="7" t="s">
        <v>12</v>
      </c>
      <c r="B14" s="1">
        <f>B5-B9-B11-B13</f>
        <v>-6800</v>
      </c>
      <c r="C14" s="1">
        <f t="shared" ref="C14:F14" si="9">C5-C9-C11-C13</f>
        <v>21760</v>
      </c>
      <c r="D14" s="1">
        <f t="shared" si="9"/>
        <v>56032</v>
      </c>
      <c r="E14" s="1">
        <f t="shared" si="9"/>
        <v>97158.400000000023</v>
      </c>
      <c r="F14" s="1">
        <f t="shared" si="9"/>
        <v>146510.08000000002</v>
      </c>
    </row>
    <row r="15" spans="1:9" x14ac:dyDescent="0.3">
      <c r="A15" s="7" t="s">
        <v>19</v>
      </c>
      <c r="B15" s="1">
        <f>B6-B10-B12-B13</f>
        <v>1666</v>
      </c>
      <c r="C15" s="1">
        <f t="shared" ref="C15:F15" si="10">C6-C10-C12-C13</f>
        <v>43015.575999999972</v>
      </c>
      <c r="D15" s="1">
        <f t="shared" si="10"/>
        <v>95951.991328000091</v>
      </c>
      <c r="E15" s="1">
        <f t="shared" si="10"/>
        <v>163662.61720614391</v>
      </c>
      <c r="F15" s="1">
        <f t="shared" si="10"/>
        <v>250204.93868779566</v>
      </c>
    </row>
    <row r="16" spans="1:9" x14ac:dyDescent="0.3">
      <c r="A16" s="7" t="s">
        <v>16</v>
      </c>
      <c r="B16" s="1">
        <f>B14</f>
        <v>-6800</v>
      </c>
      <c r="C16" s="1">
        <f>C14*$I$5</f>
        <v>18757.12</v>
      </c>
      <c r="D16" s="1">
        <f t="shared" ref="D16:F16" si="11">D14*$I$5</f>
        <v>48299.584000000003</v>
      </c>
      <c r="E16" s="1">
        <f t="shared" si="11"/>
        <v>83750.540800000017</v>
      </c>
      <c r="F16" s="1">
        <f t="shared" si="11"/>
        <v>126291.68896000001</v>
      </c>
    </row>
    <row r="17" spans="1:7" x14ac:dyDescent="0.3">
      <c r="A17" s="7" t="s">
        <v>20</v>
      </c>
      <c r="B17" s="1">
        <f>B15</f>
        <v>1666</v>
      </c>
      <c r="C17" s="1">
        <f>C15*$I$5</f>
        <v>37079.426511999976</v>
      </c>
      <c r="D17" s="1">
        <f t="shared" ref="D17:F17" si="12">D15*$I$5</f>
        <v>82710.616524736077</v>
      </c>
      <c r="E17" s="1">
        <f t="shared" si="12"/>
        <v>141077.17603169606</v>
      </c>
      <c r="F17" s="1">
        <f t="shared" si="12"/>
        <v>215676.65714887987</v>
      </c>
    </row>
    <row r="18" spans="1:7" x14ac:dyDescent="0.3">
      <c r="A18" s="7" t="s">
        <v>22</v>
      </c>
      <c r="B18" s="1">
        <f>B16+B13</f>
        <v>129200</v>
      </c>
      <c r="C18" s="1">
        <f t="shared" ref="C18:F18" si="13">C16+C13</f>
        <v>154757.12</v>
      </c>
      <c r="D18" s="1">
        <f t="shared" si="13"/>
        <v>184299.584</v>
      </c>
      <c r="E18" s="1">
        <f t="shared" si="13"/>
        <v>219750.54080000002</v>
      </c>
      <c r="F18" s="1">
        <f t="shared" si="13"/>
        <v>262291.68896</v>
      </c>
    </row>
    <row r="19" spans="1:7" x14ac:dyDescent="0.3">
      <c r="A19" s="7" t="s">
        <v>23</v>
      </c>
      <c r="B19" s="1">
        <f>B17+B13</f>
        <v>137666</v>
      </c>
      <c r="C19" s="1">
        <f t="shared" ref="C19:F19" si="14">C17+C13</f>
        <v>173079.42651199998</v>
      </c>
      <c r="D19" s="1">
        <f t="shared" si="14"/>
        <v>218710.61652473608</v>
      </c>
      <c r="E19" s="1">
        <f t="shared" si="14"/>
        <v>277077.17603169603</v>
      </c>
      <c r="F19" s="1">
        <f t="shared" si="14"/>
        <v>351676.65714887984</v>
      </c>
    </row>
    <row r="20" spans="1:7" x14ac:dyDescent="0.3">
      <c r="A20" s="7" t="s">
        <v>24</v>
      </c>
      <c r="B20" s="1">
        <f>B18/(1+$I$3)^B1</f>
        <v>123447.35333460731</v>
      </c>
      <c r="C20" s="1">
        <f t="shared" ref="C20:F20" si="15">C18/(1+$I$3)^C1</f>
        <v>141282.76253584673</v>
      </c>
      <c r="D20" s="1">
        <f t="shared" si="15"/>
        <v>160761.54218369621</v>
      </c>
      <c r="E20" s="1">
        <f t="shared" si="15"/>
        <v>183150.04551130405</v>
      </c>
      <c r="F20" s="1">
        <f t="shared" si="15"/>
        <v>208872.31376561607</v>
      </c>
      <c r="G20" s="1">
        <f>SUM(B20:F20)</f>
        <v>817514.01733107038</v>
      </c>
    </row>
    <row r="21" spans="1:7" x14ac:dyDescent="0.3">
      <c r="A21" s="7" t="s">
        <v>25</v>
      </c>
      <c r="B21" s="1">
        <f>B19/(1+$I$2)^B1</f>
        <v>124325.52324440975</v>
      </c>
      <c r="C21" s="1">
        <f t="shared" ref="C21:F21" si="16">C19/(1+$I$2)^C1</f>
        <v>141160.32556229262</v>
      </c>
      <c r="D21" s="1">
        <f t="shared" si="16"/>
        <v>161090.77486065213</v>
      </c>
      <c r="E21" s="1">
        <f t="shared" si="16"/>
        <v>184304.1694606184</v>
      </c>
      <c r="F21" s="1">
        <f t="shared" si="16"/>
        <v>211257.21591518592</v>
      </c>
      <c r="G21" s="1">
        <f>SUM(B21:F21)</f>
        <v>822138.00904315873</v>
      </c>
    </row>
    <row r="22" spans="1:7" x14ac:dyDescent="0.3">
      <c r="A22" s="7" t="s">
        <v>26</v>
      </c>
      <c r="B22" s="13">
        <f>G20-I1</f>
        <v>137514.01733107038</v>
      </c>
      <c r="C22" s="13"/>
      <c r="D22" s="13"/>
      <c r="E22" s="13"/>
      <c r="F22" s="13"/>
    </row>
    <row r="23" spans="1:7" x14ac:dyDescent="0.3">
      <c r="A23" s="7" t="s">
        <v>27</v>
      </c>
      <c r="B23" s="13">
        <f>G21-I1</f>
        <v>142138.00904315873</v>
      </c>
      <c r="C23" s="13"/>
      <c r="D23" s="13"/>
      <c r="E23" s="13"/>
      <c r="F23" s="13"/>
    </row>
    <row r="24" spans="1:7" x14ac:dyDescent="0.3">
      <c r="A24" s="7" t="s">
        <v>28</v>
      </c>
      <c r="B24" s="13">
        <f>G20/I1</f>
        <v>1.2022264960751035</v>
      </c>
      <c r="C24" s="13"/>
      <c r="D24" s="13"/>
      <c r="E24" s="13"/>
      <c r="F24" s="13"/>
    </row>
    <row r="25" spans="1:7" x14ac:dyDescent="0.3">
      <c r="A25" s="7" t="s">
        <v>29</v>
      </c>
      <c r="B25" s="13">
        <f>G21/I1</f>
        <v>1.2090264838869982</v>
      </c>
      <c r="C25" s="13"/>
      <c r="D25" s="13"/>
      <c r="E25" s="13"/>
      <c r="F25" s="13"/>
    </row>
    <row r="26" spans="1:7" x14ac:dyDescent="0.3">
      <c r="A26" s="7" t="s">
        <v>33</v>
      </c>
      <c r="B26" s="13">
        <f>(I1-B20-C20-D20-E20)/F20*365</f>
        <v>124.69713064909206</v>
      </c>
      <c r="C26" s="13"/>
      <c r="D26" s="13"/>
      <c r="E26" s="13"/>
      <c r="F26" s="13"/>
    </row>
    <row r="27" spans="1:7" x14ac:dyDescent="0.3">
      <c r="A27" s="7" t="s">
        <v>32</v>
      </c>
      <c r="B27" s="13">
        <f>(I1-B21-C21-D21-E21)/F21*365</f>
        <v>119.42082261662713</v>
      </c>
      <c r="C27" s="13"/>
      <c r="D27" s="13"/>
      <c r="E27" s="13"/>
      <c r="F27" s="13"/>
    </row>
    <row r="28" spans="1:7" x14ac:dyDescent="0.3">
      <c r="A28" s="7" t="s">
        <v>30</v>
      </c>
      <c r="B28" s="1">
        <f>-I1</f>
        <v>-680000</v>
      </c>
      <c r="C28" s="1">
        <f>B18</f>
        <v>129200</v>
      </c>
      <c r="D28" s="1">
        <f t="shared" ref="D28:G28" si="17">C18</f>
        <v>154757.12</v>
      </c>
      <c r="E28" s="1">
        <f t="shared" si="17"/>
        <v>184299.584</v>
      </c>
      <c r="F28" s="1">
        <f t="shared" si="17"/>
        <v>219750.54080000002</v>
      </c>
      <c r="G28" s="1">
        <f t="shared" si="17"/>
        <v>262291.68896</v>
      </c>
    </row>
    <row r="29" spans="1:7" x14ac:dyDescent="0.3">
      <c r="A29" s="7" t="s">
        <v>30</v>
      </c>
      <c r="B29" s="12">
        <f>IRR(B28:G28)</f>
        <v>0.10853079541028254</v>
      </c>
      <c r="C29" s="12"/>
      <c r="D29" s="12"/>
      <c r="E29" s="12"/>
      <c r="F29" s="12"/>
    </row>
    <row r="30" spans="1:7" x14ac:dyDescent="0.3">
      <c r="A30" s="7" t="s">
        <v>31</v>
      </c>
      <c r="B30" s="1">
        <f>-I1</f>
        <v>-680000</v>
      </c>
      <c r="C30" s="1">
        <f>B19</f>
        <v>137666</v>
      </c>
      <c r="D30" s="1">
        <f t="shared" ref="D30:G30" si="18">C19</f>
        <v>173079.42651199998</v>
      </c>
      <c r="E30" s="1">
        <f t="shared" si="18"/>
        <v>218710.61652473608</v>
      </c>
      <c r="F30" s="1">
        <f t="shared" si="18"/>
        <v>277077.17603169603</v>
      </c>
      <c r="G30" s="1">
        <f t="shared" si="18"/>
        <v>351676.65714887984</v>
      </c>
    </row>
    <row r="31" spans="1:7" x14ac:dyDescent="0.3">
      <c r="A31" s="7" t="s">
        <v>31</v>
      </c>
      <c r="B31" s="12">
        <f>IRR(B30:G30)</f>
        <v>0.17485031549499408</v>
      </c>
      <c r="C31" s="12"/>
      <c r="D31" s="12"/>
      <c r="E31" s="12"/>
      <c r="F31" s="12"/>
    </row>
  </sheetData>
  <mergeCells count="8">
    <mergeCell ref="B29:F29"/>
    <mergeCell ref="B31:F31"/>
    <mergeCell ref="B22:F22"/>
    <mergeCell ref="B23:F23"/>
    <mergeCell ref="B24:F24"/>
    <mergeCell ref="B25:F25"/>
    <mergeCell ref="B26:F26"/>
    <mergeCell ref="B27:F27"/>
  </mergeCells>
  <pageMargins left="0.7" right="0.7" top="0.75" bottom="0.75" header="0.3" footer="0.3"/>
  <ignoredErrors>
    <ignoredError sqref="B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Sharofjon Rashidov</dc:creator>
  <cp:lastModifiedBy>Sharofjon Rashidov</cp:lastModifiedBy>
  <dcterms:created xsi:type="dcterms:W3CDTF">2024-12-19T10:15:20Z</dcterms:created>
  <dcterms:modified xsi:type="dcterms:W3CDTF">2025-08-16T14:00:44Z</dcterms:modified>
</cp:coreProperties>
</file>