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rabeysinghe/Documents/PycharmProjects/GO_automatic_patterns/Evaluation/Final - combined/"/>
    </mc:Choice>
  </mc:AlternateContent>
  <xr:revisionPtr revIDLastSave="0" documentId="13_ncr:1_{077E42C2-0FE9-EF48-8B30-97A32FECF331}" xr6:coauthVersionLast="47" xr6:coauthVersionMax="47" xr10:uidLastSave="{00000000-0000-0000-0000-000000000000}"/>
  <bookViews>
    <workbookView xWindow="-38240" yWindow="460" windowWidth="36140" windowHeight="17680" xr2:uid="{00000000-000D-0000-FFFF-FFFF00000000}"/>
  </bookViews>
  <sheets>
    <sheet name="eval_sample_200_linksAdded" sheetId="1" r:id="rId1"/>
  </sheets>
  <definedNames>
    <definedName name="_xlnm._FilterDatabase" localSheetId="0" hidden="1">eval_sample_200_linksAdded!$G$1:$G$989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iyYbqM4R5utxK4gkkXTWr279vWGQ=="/>
    </ext>
  </extLst>
</workbook>
</file>

<file path=xl/calcChain.xml><?xml version="1.0" encoding="utf-8"?>
<calcChain xmlns="http://schemas.openxmlformats.org/spreadsheetml/2006/main">
  <c r="F112" i="1" l="1"/>
  <c r="E112" i="1"/>
  <c r="F190" i="1"/>
  <c r="E190" i="1"/>
  <c r="F189" i="1"/>
  <c r="E189" i="1"/>
  <c r="F188" i="1"/>
  <c r="E188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<sst xmlns="http://schemas.openxmlformats.org/spreadsheetml/2006/main" count="957" uniqueCount="500">
  <si>
    <t>Sample #</t>
  </si>
  <si>
    <t>Descendant</t>
  </si>
  <si>
    <t>Relation</t>
  </si>
  <si>
    <t>Ancestor</t>
  </si>
  <si>
    <t>Descendant ID</t>
  </si>
  <si>
    <t>Ancestor ID</t>
  </si>
  <si>
    <t>Agree/Disagree</t>
  </si>
  <si>
    <t>ganglion formation</t>
  </si>
  <si>
    <t>is_a</t>
  </si>
  <si>
    <t>animal organ formation</t>
  </si>
  <si>
    <t>RNA biosynthetic process</t>
  </si>
  <si>
    <t>cellular macromolecule biosynthetic process</t>
  </si>
  <si>
    <t>Agree</t>
  </si>
  <si>
    <t>RNA is cellular macromolecule.</t>
  </si>
  <si>
    <t>dCMP biosynthetic process</t>
  </si>
  <si>
    <t>nucleobase-containing small molecule biosynthetic process</t>
  </si>
  <si>
    <t>dCMP is a nucleobase-containing small molecule.</t>
  </si>
  <si>
    <t>very long-chain fatty-acyl-CoA catabolic process</t>
  </si>
  <si>
    <t>cellular amide catabolic process</t>
  </si>
  <si>
    <t>negative regulation of bicoid mRNA localization</t>
  </si>
  <si>
    <t>negative regulation of cell maturation</t>
  </si>
  <si>
    <t>pyrimidine nucleobase catabolic process</t>
  </si>
  <si>
    <t>nucleobase-containing compound catabolic process</t>
  </si>
  <si>
    <t>positive regulation of RIG-I signaling pathway</t>
  </si>
  <si>
    <t>positive regulation of defense response</t>
  </si>
  <si>
    <t>RIG-I is invovled in detecting infected viral sequence and activate cellular defense machanism</t>
  </si>
  <si>
    <t>succinyl-CoA catabolic process</t>
  </si>
  <si>
    <t>small molecule catabolic process</t>
  </si>
  <si>
    <t>Succinyl-CoA is a small molecule.</t>
  </si>
  <si>
    <t>positive regulation of B cell antigen processing and presentation</t>
  </si>
  <si>
    <t>positive regulation of immune response</t>
  </si>
  <si>
    <t>B cell antigen processing and presentation is immune response.</t>
  </si>
  <si>
    <t>positive regulation of anterior/posterior axon guidance</t>
  </si>
  <si>
    <t>positive regulation of response to external stimulus</t>
  </si>
  <si>
    <t>Regulation of anterior/posterior axon guidance is a regulation of response to external stimulus.</t>
  </si>
  <si>
    <t>TTP catabolic process</t>
  </si>
  <si>
    <t>nucleobase-containing small molecule catabolic process</t>
  </si>
  <si>
    <t>TTP is a nuleobase-containing small molecule.</t>
  </si>
  <si>
    <t>ion homeostasis</t>
  </si>
  <si>
    <t>6-alpha-maltosylglucose catabolic process</t>
  </si>
  <si>
    <t>cellular macromolecule catabolic process</t>
  </si>
  <si>
    <t>achromobactin metabolic process</t>
  </si>
  <si>
    <t>peptide metabolic process</t>
  </si>
  <si>
    <t>poly(glycerol phosphate) teichoic acid metabolic process</t>
  </si>
  <si>
    <t>organic acid metabolic process</t>
  </si>
  <si>
    <t>Teichoic acid is a kind of organic acid.</t>
  </si>
  <si>
    <t>positive regulation of atrial cardiac muscle cell action potential</t>
  </si>
  <si>
    <t>positive regulation of cardiac muscle cell contraction</t>
  </si>
  <si>
    <t>fluorene metabolic process</t>
  </si>
  <si>
    <t>xenobiotic metabolic process</t>
  </si>
  <si>
    <t>Fluorenes has role xenobiotic.</t>
  </si>
  <si>
    <t>ribonucleotide biosynthetic process</t>
  </si>
  <si>
    <t xml:space="preserve">Ribonucleotide is a kind of nucleobase-containing small molecule. </t>
  </si>
  <si>
    <t>hypochlorous acid biosynthetic process</t>
  </si>
  <si>
    <t>cellular biosynthetic process</t>
  </si>
  <si>
    <t>Hypochlorous acid biosynthetic process is a kind of cellular biosynthetic process.</t>
  </si>
  <si>
    <t>positive regulation of erythrocyte enucleation</t>
  </si>
  <si>
    <t>positive regulation of cell development</t>
  </si>
  <si>
    <t>Erthrocyte enucleation is a cell development.</t>
  </si>
  <si>
    <t>purine nucleobase biosynthetic process</t>
  </si>
  <si>
    <t>small molecule biosynthetic process</t>
  </si>
  <si>
    <t>Purine nucleobase is small molecule.</t>
  </si>
  <si>
    <t>lipoxin B4 biosynthetic process</t>
  </si>
  <si>
    <t>cellular lipid biosynthetic process</t>
  </si>
  <si>
    <t>diphosphoinositol polyphosphate catabolic process</t>
  </si>
  <si>
    <t>cellular catabolic process</t>
  </si>
  <si>
    <t>Diphosphoinositol polyphosphate catabolic process is a kind of cellular catabolic process.</t>
  </si>
  <si>
    <t>positive regulation of leukocyte tethering or rolling</t>
  </si>
  <si>
    <t>positive regulation of cell motility</t>
  </si>
  <si>
    <t>Leukocyte tethering or rolling is cell motility.</t>
  </si>
  <si>
    <t>(1-&gt;3)-beta-D-glucan catabolic process</t>
  </si>
  <si>
    <t>Glucan is macromolecule.</t>
  </si>
  <si>
    <t>peptide antibiotic catabolic process</t>
  </si>
  <si>
    <t>Bacitracin, a polypeptide antibiotic, belongs to amide.</t>
  </si>
  <si>
    <t>negative regulation of leukocyte differentiation</t>
  </si>
  <si>
    <t>negative regulation of leukocyte activation</t>
  </si>
  <si>
    <t>nucleobase catabolic process</t>
  </si>
  <si>
    <t>cellular nitrogen compound catabolic process</t>
  </si>
  <si>
    <t>Nucleobase is a nitrogen-containing biological compounds.</t>
  </si>
  <si>
    <t>teichoic acid metabolic process</t>
  </si>
  <si>
    <t>cell wall macromolecule metabolic process</t>
  </si>
  <si>
    <t>Teichoic acid is cell wall macromolecule.</t>
  </si>
  <si>
    <t>purine ribonucleoside triphosphate biosynthetic process</t>
  </si>
  <si>
    <t>Purine ribonucleoside triphosphate is small molecule.</t>
  </si>
  <si>
    <t>rhamnogalacturonan I biosynthetic process</t>
  </si>
  <si>
    <t>pectin biosynthetic process</t>
  </si>
  <si>
    <t xml:space="preserve">Rhamnogalacturonans (RGs) are a group of closely related cell wall pectic polysaccharides that contain a backbone of the repeating disaccharide. </t>
  </si>
  <si>
    <t>geranyl diphosphate biosynthetic process</t>
  </si>
  <si>
    <t>positive regulation of primary cell septum biogenesis</t>
  </si>
  <si>
    <t>positive regulation of cellular component organization</t>
  </si>
  <si>
    <t>N-cyclopropylmelamine metabolic process</t>
  </si>
  <si>
    <t>cellular nitrogen compound metabolic process</t>
  </si>
  <si>
    <t>N-cyclopropylmelamine is a kind of nitrogen compound.</t>
  </si>
  <si>
    <t>tyrosine catabolic process</t>
  </si>
  <si>
    <t>cellular amino acid catabolic process</t>
  </si>
  <si>
    <t>Tyrosine is a kind of amino acid</t>
  </si>
  <si>
    <t>2-methylbutanoyl-CoA(4-) biosynthetic process</t>
  </si>
  <si>
    <t>2-methylbutanoyl-CoA(4-) is a kind of small molecule.</t>
  </si>
  <si>
    <t>deoxyribonucleotide biosynthetic process</t>
  </si>
  <si>
    <t>Deoxyribonucleotide is a kind of small molecule.</t>
  </si>
  <si>
    <t>terpenoid indole alkaloid metabolic process</t>
  </si>
  <si>
    <t>Indole alkaloids have a bicyclic structure, consisting of a six-membered benzene ring fused to a five-membered nitrogen-containing pyrrole ring.</t>
  </si>
  <si>
    <t>stomatal complex morphogenesis</t>
  </si>
  <si>
    <t>tissue morphogenesis</t>
  </si>
  <si>
    <t>ascospore wall chitin biosynthetic process</t>
  </si>
  <si>
    <t>Chitin is macromolecule.</t>
  </si>
  <si>
    <t>uracil catabolic process</t>
  </si>
  <si>
    <t>cell wall pectin metabolic process</t>
  </si>
  <si>
    <t>cellular polysaccharide metabolic process</t>
  </si>
  <si>
    <t>Pectin is a kind of polysaccharide.</t>
  </si>
  <si>
    <t>negative regulation of transcription by glucose</t>
  </si>
  <si>
    <t>negative regulation of cellular biosynthetic process</t>
  </si>
  <si>
    <t>Transcription by glucose is a cellular biosynthetic process.</t>
  </si>
  <si>
    <t>dTMP biosynthetic process</t>
  </si>
  <si>
    <t>dTMP contains the nucleobase thymine.</t>
  </si>
  <si>
    <t>anthocyanin-containing compound biosynthetic process</t>
  </si>
  <si>
    <t>glycoside biosynthetic process</t>
  </si>
  <si>
    <t>Anthocyanins are glycosides of anthocyanidins.</t>
  </si>
  <si>
    <t>choline metabolic process</t>
  </si>
  <si>
    <t>organonitrogen compound metabolic process</t>
  </si>
  <si>
    <t>Choline is a kind of organonitrogen compound.</t>
  </si>
  <si>
    <t>GDP-L-galactose biosynthetic process</t>
  </si>
  <si>
    <t>Galactose is small molecule.</t>
  </si>
  <si>
    <t>positive regulation of presynapse assembly</t>
  </si>
  <si>
    <t>positive regulation of developmental process</t>
  </si>
  <si>
    <t>Presynapse assembly is a nervous system developmental process.</t>
  </si>
  <si>
    <t>peptidyl-serine acetylation</t>
  </si>
  <si>
    <t>peptidyl-serine modification</t>
  </si>
  <si>
    <t>Acetylation is a kind of modification.</t>
  </si>
  <si>
    <t>neutrophil aggregation</t>
  </si>
  <si>
    <t>cell aggregation</t>
  </si>
  <si>
    <t>Neutrophil is a neutrophilic white blood cell.</t>
  </si>
  <si>
    <t>ribonucleoside triphosphate biosynthetic process</t>
  </si>
  <si>
    <t>Ribonucleoside triphosphate is small molecule.</t>
  </si>
  <si>
    <t>ganglioside catabolic process</t>
  </si>
  <si>
    <t>Ganglioside is a cellular nitrogen compound.</t>
  </si>
  <si>
    <t>Purkinje myocyte development</t>
  </si>
  <si>
    <t>cell development</t>
  </si>
  <si>
    <t>Purkinje myocyte is muscle cell.</t>
  </si>
  <si>
    <t>NAD metabolic process</t>
  </si>
  <si>
    <t>heterocycle metabolic process</t>
  </si>
  <si>
    <t>NAD is a kind of heterocycle.</t>
  </si>
  <si>
    <t>positive regulation of synaptic vesicle fusion to presynaptic active zone membrane</t>
  </si>
  <si>
    <t>positive regulation of neurotransmitter transport</t>
  </si>
  <si>
    <t>Mo-molybdopterin cofactor biosynthetic process</t>
  </si>
  <si>
    <t>prosthetic group biosynthetic process</t>
  </si>
  <si>
    <t>negative regulation of glucose catabolic process to lactate via pyruvate</t>
  </si>
  <si>
    <t>negative regulation of cellular carbohydrate metabolic process</t>
  </si>
  <si>
    <t>Glucose is a kind of carbohydrate.</t>
  </si>
  <si>
    <t>negative regulation of mitotic spindle elongation</t>
  </si>
  <si>
    <t>negative regulation of chromosome segregation</t>
  </si>
  <si>
    <t>positive regulation of centriole replication</t>
  </si>
  <si>
    <t>positive regulation of centrosome cycle</t>
  </si>
  <si>
    <t>siderophore catabolic process</t>
  </si>
  <si>
    <t>organonitrogen compound catabolic process</t>
  </si>
  <si>
    <t>Siderophore is a organonitrogen compound.</t>
  </si>
  <si>
    <t>(+)-pinoresinol catabolic process</t>
  </si>
  <si>
    <t>Pinoresinol is small molecule.</t>
  </si>
  <si>
    <t>peptidyl-diphthamide catabolic process</t>
  </si>
  <si>
    <t>protein catabolic process</t>
  </si>
  <si>
    <t>Peptidyl-diphthamide catabolic process is a protein catabolic process.</t>
  </si>
  <si>
    <t>pyoverdine catabolic process</t>
  </si>
  <si>
    <t>Pyoverdine is a kind of organonitrogen compound.</t>
  </si>
  <si>
    <t>positive regulation of leukocyte proliferation</t>
  </si>
  <si>
    <t>regulation of leukocyte activation</t>
  </si>
  <si>
    <t>negative regulation of conidiophore stalk development</t>
  </si>
  <si>
    <t>negative regulation of spore-bearing organ development</t>
  </si>
  <si>
    <t>positive regulation of neutrophil differentiation</t>
  </si>
  <si>
    <t>regulation of neutrophil activation</t>
  </si>
  <si>
    <t>tertiary granule lumen</t>
  </si>
  <si>
    <t>cytoplasmic vesicle lumen</t>
  </si>
  <si>
    <t>lysobisphosphatidic acid biosynthetic process</t>
  </si>
  <si>
    <t>Lysobisphosphatidic acid is a kind of lipid.</t>
  </si>
  <si>
    <t>ecgonine methyl ester metabolic process</t>
  </si>
  <si>
    <t>Ecgonine methyl ester is a kind of cellular nitrogen compound.</t>
  </si>
  <si>
    <t>positive regulation of bone resorption</t>
  </si>
  <si>
    <t>positive regulation of multicellular organismal process</t>
  </si>
  <si>
    <t>purine ribonucleoside diphosphate catabolic process</t>
  </si>
  <si>
    <t>negative regulation of determination of dorsal identity</t>
  </si>
  <si>
    <t>negative regulation of developmental process</t>
  </si>
  <si>
    <t>o-xylene metabolic process</t>
  </si>
  <si>
    <t>nucleotide-sugar biosynthetic process</t>
  </si>
  <si>
    <t>Nucleotide-sugar is a nucleobase-containing small molecule.</t>
  </si>
  <si>
    <t>piRNA biosynthetic process</t>
  </si>
  <si>
    <t>piRNA is macromolecule.</t>
  </si>
  <si>
    <t>dCTP catabolic process</t>
  </si>
  <si>
    <t>dCTP is small molecule.</t>
  </si>
  <si>
    <t>carbohydrate biosynthetic process</t>
  </si>
  <si>
    <t>Chitin is a modified carbohydrate for containing nitrogen.</t>
  </si>
  <si>
    <t>negative regulation of macrophage proliferation</t>
  </si>
  <si>
    <t>regulation of macrophage activation</t>
  </si>
  <si>
    <t>negative regulation of prosthetic group metabolic process</t>
  </si>
  <si>
    <t>negative regulation of cellular process</t>
  </si>
  <si>
    <t>Prosthetic group metabolic process is a kind of cellular process.</t>
  </si>
  <si>
    <t>serine family amino acid catabolic process</t>
  </si>
  <si>
    <t>Serine family amino acid is cellular amino acid.</t>
  </si>
  <si>
    <t>CMP catabolic process</t>
  </si>
  <si>
    <t>ansamycin biosynthetic process</t>
  </si>
  <si>
    <t>antibiotic biosynthetic process</t>
  </si>
  <si>
    <t>Ansamycin is a kind of antibiotic.</t>
  </si>
  <si>
    <t>positive regulation of proteinase activated receptor activity</t>
  </si>
  <si>
    <t>positive regulation of response to stimulus</t>
  </si>
  <si>
    <t>positive regulation of AMPA receptor activity</t>
  </si>
  <si>
    <t>positive regulation of cell communication</t>
  </si>
  <si>
    <t>guanine catabolic process</t>
  </si>
  <si>
    <t>deoxyribonucleoside diphosphate catabolic process</t>
  </si>
  <si>
    <t>Deoxyribonucleoside diphosphate is a nucleobase-containing small molecule.</t>
  </si>
  <si>
    <t>pyrimidine deoxyribonucleotide catabolic process</t>
  </si>
  <si>
    <t>positive regulation of muscle filament sliding</t>
  </si>
  <si>
    <t>induction by symbiont of host immune response</t>
  </si>
  <si>
    <t>regulation of immune response</t>
  </si>
  <si>
    <t>negative regulation of histone ubiquitination</t>
  </si>
  <si>
    <t>negative regulation of chromosome organization</t>
  </si>
  <si>
    <t>triethanolamine catabolic process</t>
  </si>
  <si>
    <t>Triethanolamine is a cellular nitrogen compound.</t>
  </si>
  <si>
    <t>anaerobic toluene catabolic process</t>
  </si>
  <si>
    <t>anaerobic toluene metabolic process</t>
  </si>
  <si>
    <t>Metabolism includes both anabolism and catabolism.</t>
  </si>
  <si>
    <t>citrulline catabolic process</t>
  </si>
  <si>
    <t>carboxylic acid catabolic process</t>
  </si>
  <si>
    <t>Citrulline is a kind of carboxylic acid.</t>
  </si>
  <si>
    <t>atrial cardiac muscle tissue development</t>
  </si>
  <si>
    <t>muscle tissue development</t>
  </si>
  <si>
    <t>Atrial cardiac muscle tissue is a kind of muscle tissue.</t>
  </si>
  <si>
    <t>positive regulation of RNA-directed 5'-3' RNA polymerase activity</t>
  </si>
  <si>
    <t>positive regulation of biosynthetic process</t>
  </si>
  <si>
    <t>phagolysosome vesicle membrane</t>
  </si>
  <si>
    <t>endocytic vesicle membrane</t>
  </si>
  <si>
    <t>negative regulation of proteasome-activating ATPase activity</t>
  </si>
  <si>
    <t>negative regulation of biological process</t>
  </si>
  <si>
    <t>Proteasome-activating ATPase activity is a kind of biological process.</t>
  </si>
  <si>
    <t>negative regulation of cytolysis in other organism involved in symbiotic interaction</t>
  </si>
  <si>
    <t>negative regulation of cell death</t>
  </si>
  <si>
    <t>Cytolysis is a cause of cell death in multicellular organisms.</t>
  </si>
  <si>
    <t>positive regulation of mitochondrial outer membrane permeabilization involved in apoptotic signaling pathway</t>
  </si>
  <si>
    <t>positive regulation of cell death</t>
  </si>
  <si>
    <t>Mitochondrial outer membrane permeabilization (MOMP) is a crucial event for most apoptotic pathways.</t>
  </si>
  <si>
    <t>positive regulation of dauer entry</t>
  </si>
  <si>
    <t>DNA dephosphorylation</t>
  </si>
  <si>
    <t>DNA metabolic process</t>
  </si>
  <si>
    <t>detection of insect</t>
  </si>
  <si>
    <t>detection of external stimulus</t>
  </si>
  <si>
    <t>External stimulus include insect.</t>
  </si>
  <si>
    <t>urate homeostasis</t>
  </si>
  <si>
    <t>negative regulation of circadian sleep/wake cycle, wakefulness</t>
  </si>
  <si>
    <t>negative regulation of multicellular organismal process</t>
  </si>
  <si>
    <t>Circadian sleep/wake cycle, wakefulness is a multicellular organismal process.</t>
  </si>
  <si>
    <t>copper ion import across plasma membrane</t>
  </si>
  <si>
    <t>copper ion homeostasis</t>
  </si>
  <si>
    <t>regulation of neutrophil differentiation</t>
  </si>
  <si>
    <t>organophosphate metabolic process</t>
  </si>
  <si>
    <t>NAD contains phosphate groups.</t>
  </si>
  <si>
    <t>positive regulation of synaptic vesicle uncoating</t>
  </si>
  <si>
    <t>positive regulation of synaptic vesicle recycling</t>
  </si>
  <si>
    <t>chlorophyll metabolic process</t>
  </si>
  <si>
    <t>Chlorophyll is a kind of nitrogen compound.</t>
  </si>
  <si>
    <t>beta-lactam antibiotic catabolic process</t>
  </si>
  <si>
    <t>drug catabolic process</t>
  </si>
  <si>
    <t>Beta-lactam antibiotic is a kind of drug.</t>
  </si>
  <si>
    <t>regulation of postsynaptic density assembly</t>
  </si>
  <si>
    <t>regulation of postsynapse assembly</t>
  </si>
  <si>
    <t>negative regulation by host of cytolysis of symbiont cells</t>
  </si>
  <si>
    <t>positive regulation of adaptive immune response based on somatic recombination of immune receptors built from immunoglobulin superfamily domains</t>
  </si>
  <si>
    <t>3alpha(S)-strictosidine metabolic process</t>
  </si>
  <si>
    <t>3alpha(S)-strictosidine is a nitrogen compound.</t>
  </si>
  <si>
    <t>positive regulation of nephron tubule epithelial cell differentiation</t>
  </si>
  <si>
    <t>Nephron tubule epithelial cell differentiation is multicellular organismal process.</t>
  </si>
  <si>
    <t>cardiac muscle tissue development</t>
  </si>
  <si>
    <t xml:space="preserve">Cardiac muscle forms both the atria and the ventricles of the heart. </t>
  </si>
  <si>
    <t>UDP-rhamnose biosynthetic process</t>
  </si>
  <si>
    <t>UDP-rhamnose is small molecule.</t>
  </si>
  <si>
    <t>ureteric bud development</t>
  </si>
  <si>
    <t>nephron epithelium development</t>
  </si>
  <si>
    <t xml:space="preserve">The ureteric bud (UB) is an epithelial tube. </t>
  </si>
  <si>
    <t>neurotransmitter receptor catabolic process</t>
  </si>
  <si>
    <t>Neurotransmitter receptor is a macromolecule.</t>
  </si>
  <si>
    <t>phosphatidylethanolamine biosynthetic process</t>
  </si>
  <si>
    <t>Phosphatidylethanolamines are a class of phospholipids found in biological membranes.</t>
  </si>
  <si>
    <t>regulation of ATP metabolic process</t>
  </si>
  <si>
    <t>regulation of nucleotide metabolic process</t>
  </si>
  <si>
    <t>ATP is a kind of nucleotide.</t>
  </si>
  <si>
    <t>positive regulation of mitochondrial translational elongation</t>
  </si>
  <si>
    <t>positive regulation of mitochondrial translation</t>
  </si>
  <si>
    <t>Transcription by glucose is a cellular process.</t>
  </si>
  <si>
    <t>positive regulation of sterol regulatory element binding protein cleavage</t>
  </si>
  <si>
    <t>positive regulation of signaling</t>
  </si>
  <si>
    <t>dATP catabolic process</t>
  </si>
  <si>
    <t>dATP is small molecule.</t>
  </si>
  <si>
    <t>negative regulation of glucomannan catabolic process</t>
  </si>
  <si>
    <t>negative regulation of cellular metabolic process</t>
  </si>
  <si>
    <t>Glucomannan catabolic process is a cellular metabolic process.</t>
  </si>
  <si>
    <t>dCDP biosynthetic process</t>
  </si>
  <si>
    <t>dCDP is small molecule.</t>
  </si>
  <si>
    <t>adenylate cyclase inhibitor activity</t>
  </si>
  <si>
    <t>cyclase inhibitor activity</t>
  </si>
  <si>
    <t>Adenylate cyclase is a kind of cyclase.</t>
  </si>
  <si>
    <t>penicillin biosynthetic process</t>
  </si>
  <si>
    <t>amine biosynthetic process</t>
  </si>
  <si>
    <t>Penicillin contains amine.</t>
  </si>
  <si>
    <t>CTP biosynthetic process</t>
  </si>
  <si>
    <t>Cytidine 5′-triphosphate (CTP) is a pyrimidine nucleoside triphosphate.</t>
  </si>
  <si>
    <t>Gucomannan catabolic process is a cellular process.</t>
  </si>
  <si>
    <t>negative regulation of neutrophil differentiation</t>
  </si>
  <si>
    <t>negative regulation of neutrophil activation</t>
  </si>
  <si>
    <t>nucleoside triphosphate biosynthetic process</t>
  </si>
  <si>
    <t>Nucleoside triphosphate is a nucleobase-containing small molecule.</t>
  </si>
  <si>
    <t>monocyte proliferation</t>
  </si>
  <si>
    <t>mononuclear cell proliferation</t>
  </si>
  <si>
    <t>Monocyte is a type of blood mononuclear cell.</t>
  </si>
  <si>
    <t>purine nucleoside diphosphate biosynthetic process</t>
  </si>
  <si>
    <t>Purine nucleoside diphosphate is small molecule.</t>
  </si>
  <si>
    <t>positive regulation of amylopectin metabolic process</t>
  </si>
  <si>
    <t>regulation of carbohydrate metabolic process</t>
  </si>
  <si>
    <t>Amylopectin is a kind of carbohydrate.</t>
  </si>
  <si>
    <t>pyrimidine nucleobase biosynthetic process</t>
  </si>
  <si>
    <t>nucleobase-containing compound biosynthetic process</t>
  </si>
  <si>
    <t>negative regulation of amylopectin metabolic process</t>
  </si>
  <si>
    <t>regulation of starch metabolic process</t>
  </si>
  <si>
    <t>Amylopectin is the major component of all starches.</t>
  </si>
  <si>
    <t>indole glucosinolate biosynthetic process</t>
  </si>
  <si>
    <t>Indole glucosinolate is small molecule</t>
  </si>
  <si>
    <t>trigeminal ganglion formation</t>
  </si>
  <si>
    <t>dGDP biosynthetic process</t>
  </si>
  <si>
    <t>dGDP is small molecule.</t>
  </si>
  <si>
    <t>positive regulation of mitotic cohesin ssDNA (lagging strand) loading</t>
  </si>
  <si>
    <t>positive regulation of sister chromatid cohesion</t>
  </si>
  <si>
    <t>positive regulation of 1-phosphatidylinositol-3-kinase activity</t>
  </si>
  <si>
    <t>positive regulation of lipid biosynthetic process</t>
  </si>
  <si>
    <t>positive regulation of phospholipid scramblase activity</t>
  </si>
  <si>
    <t>positive regulation of centrosome duplication</t>
  </si>
  <si>
    <t>positive regulation of nervous system development</t>
  </si>
  <si>
    <t>negative regulation of guanyl-nucleotide exchange factor activity</t>
  </si>
  <si>
    <t>negative regulation of GTP binding</t>
  </si>
  <si>
    <t>mitochondrial mRNA surveillance</t>
  </si>
  <si>
    <t>mRNA metabolic process</t>
  </si>
  <si>
    <t>mannosyl-inositol phosphorylceramide biosynthetic process</t>
  </si>
  <si>
    <t>Inositol phosphorylceramides (IPCs) are a class of anionic sphingolipids.</t>
  </si>
  <si>
    <t>positive regulation of cellular biosynthetic process</t>
  </si>
  <si>
    <t>cell growth</t>
  </si>
  <si>
    <t>developmental growth</t>
  </si>
  <si>
    <t>Cell growth is a kind of developmental growth.</t>
  </si>
  <si>
    <t>platelet activating factor catabolic process</t>
  </si>
  <si>
    <t>Platelet activating factor is a small molecule.</t>
  </si>
  <si>
    <t>hepatocyte growth factor binding</t>
  </si>
  <si>
    <t>cytokine binding</t>
  </si>
  <si>
    <t xml:space="preserve">Hepatocyte growth factor is secreted by mesenchymal cells and acts as a multi-functional cytokine on cells of mainly epithelial origin. </t>
  </si>
  <si>
    <t>negative regulation of histone exchange</t>
  </si>
  <si>
    <t>negative regulation of organelle organization</t>
  </si>
  <si>
    <t>nor-spermidine catabolic process</t>
  </si>
  <si>
    <t>nucleoside phosphate catabolic process</t>
  </si>
  <si>
    <t>Nucleoside phosphate is a kind of nucleobase-containing small molecule .</t>
  </si>
  <si>
    <t>streptomycin metabolic process</t>
  </si>
  <si>
    <t>antibiotic metabolic process</t>
  </si>
  <si>
    <t>Streptomycin is a kind of antibiotic.</t>
  </si>
  <si>
    <t>lipopolysaccharide biosynthetic process</t>
  </si>
  <si>
    <t>Lipopolysaccharide is a type of lipid</t>
  </si>
  <si>
    <t>Tyrosine is a kind of carboxylic acid.</t>
  </si>
  <si>
    <t>anaerobic ethylbenzene catabolic process</t>
  </si>
  <si>
    <t>organic cyclic compound catabolic process</t>
  </si>
  <si>
    <t>Anaerobic ethylbenzene is a kind of organic cyclic compound.</t>
  </si>
  <si>
    <t>cardiac right atrium formation</t>
  </si>
  <si>
    <t>part_of</t>
  </si>
  <si>
    <t>heart formation</t>
  </si>
  <si>
    <t>Cardiac right atrium is a part of heart.</t>
  </si>
  <si>
    <t>right lung morphogenesis</t>
  </si>
  <si>
    <t>tube morphogenesis</t>
  </si>
  <si>
    <t>cochlea development</t>
  </si>
  <si>
    <t>embryonic organ development</t>
  </si>
  <si>
    <t>Cochlea is a part of embryonic organ.</t>
  </si>
  <si>
    <t>heart rudiment morphogenesis</t>
  </si>
  <si>
    <t>ceramide transfer activity</t>
  </si>
  <si>
    <t>ceramide transport</t>
  </si>
  <si>
    <t>Ceramide transfer activity is a part of ceramide transport</t>
  </si>
  <si>
    <t>vacuolar proton-transporting V-type ATPase, V0 domain</t>
  </si>
  <si>
    <t>vacuolar proton-transporting V-type ATPase complex</t>
  </si>
  <si>
    <t>V0 domain is a part of the complex.</t>
  </si>
  <si>
    <t>metanephric macula densa development</t>
  </si>
  <si>
    <t>metanephric nephron development</t>
  </si>
  <si>
    <t>heterochromatin assembly</t>
  </si>
  <si>
    <t>organelle assembly</t>
  </si>
  <si>
    <t>endocardial cushion fusion</t>
  </si>
  <si>
    <t>endocardial cushion formation</t>
  </si>
  <si>
    <t>floor plate formation</t>
  </si>
  <si>
    <t>tube formation</t>
  </si>
  <si>
    <t>hindbrain morphogenesis</t>
  </si>
  <si>
    <t>brain morphogenesis</t>
  </si>
  <si>
    <t>Hindbrain is a part of brain.</t>
  </si>
  <si>
    <t>inner ear development</t>
  </si>
  <si>
    <t>Inner ear is a part of organ.</t>
  </si>
  <si>
    <t>floor plate morphogenesis</t>
  </si>
  <si>
    <t>embryonic heart tube formation</t>
  </si>
  <si>
    <t>Embryonic heart tube is a part of organ.</t>
  </si>
  <si>
    <t>coronary sinus valve morphogenesis</t>
  </si>
  <si>
    <t>heart morphogenesis</t>
  </si>
  <si>
    <t>Coronary sinus valve is a part of heart.</t>
  </si>
  <si>
    <t>Schwann cell migration</t>
  </si>
  <si>
    <t>Schwann cell development</t>
  </si>
  <si>
    <t>regulation of starch catabolic process</t>
  </si>
  <si>
    <t>regulates</t>
  </si>
  <si>
    <t>Strach is a kind of cellular macromolecule.</t>
  </si>
  <si>
    <t>regulation of toluene metabolic process</t>
  </si>
  <si>
    <t>regulation of purine nucleotide catabolic process</t>
  </si>
  <si>
    <t>regulation of cellotriose catabolic process</t>
  </si>
  <si>
    <t>polysaccharide catabolic process</t>
  </si>
  <si>
    <t>regulation of juvenile hormone biosynthetic process</t>
  </si>
  <si>
    <t>Juvenile hormone biosynthetic process is a cellular lipid biosynthetic process.</t>
  </si>
  <si>
    <t>regulation of 1-phosphatidyl-1D-myo-inositol 4,5-bisphosphate biosynthetic process</t>
  </si>
  <si>
    <t xml:space="preserve">1-phosphatidyl-1D-myo-inositol 4,5-bisphosphate biosynthetic process is a cellular lipid biosynthetic process. </t>
  </si>
  <si>
    <t>polyadenylation-dependent ncRNA catabolic process</t>
  </si>
  <si>
    <t>has_part</t>
  </si>
  <si>
    <t>ncRNA processing</t>
  </si>
  <si>
    <t>Polyadenylation-dependent ncRNA catabolic process has part of ncRNA processing.</t>
  </si>
  <si>
    <t>nuclear polyadenylation-dependent ncRNA catabolic process</t>
  </si>
  <si>
    <t>Nuclear polyadenylation-dependent ncRNA catabolic process has part of ncRNA processing.</t>
  </si>
  <si>
    <t>negative regulation of RNA metabolic process</t>
  </si>
  <si>
    <t>negatively_regulates</t>
  </si>
  <si>
    <t>cellular macromolecule metabolic process</t>
  </si>
  <si>
    <t>RNA metabolic process is a cellular macromolecule metabolic process.</t>
  </si>
  <si>
    <t>negative regulation of RNA biosynthetic process</t>
  </si>
  <si>
    <t>Purine ribonucleoside diphosphate is a small molecule.</t>
  </si>
  <si>
    <t>CMP is a small molecule.</t>
  </si>
  <si>
    <t>Pyrimidine deoxyribonucleotide is a small molecule.</t>
  </si>
  <si>
    <t>Muscle filament sliding is a multicellular organismal process.</t>
  </si>
  <si>
    <t xml:space="preserve">Mitochondrial mRNA surveillance is a of mRNA metabolic process. </t>
  </si>
  <si>
    <t xml:space="preserve">Nor-spermidine catabolic process is a of cellular catabolic process. </t>
  </si>
  <si>
    <t>Schwann cell migration is a part of Schwann cell development.</t>
  </si>
  <si>
    <t>Purine nucleotide is a small molecule.</t>
  </si>
  <si>
    <t>Floor plate is a part of tube.</t>
  </si>
  <si>
    <t>Heterochromatin is a part of organelle.</t>
  </si>
  <si>
    <t>Right lung morphogenesis is a part of tube morphogenesis.</t>
  </si>
  <si>
    <t>heart rudiment morphogenesis is a part of tube morphogenesis.</t>
  </si>
  <si>
    <t>Evaluators Comments</t>
  </si>
  <si>
    <t>Ganglion belongs to peripheral nervous system.</t>
  </si>
  <si>
    <t>Very long-chain fatty-acyl-CoA is a cellular amide.</t>
  </si>
  <si>
    <t>Bicoid mRNA localization is a cell maturation.</t>
  </si>
  <si>
    <t>Pyrimidine nucleobase is a nucleobase-containing compound.</t>
  </si>
  <si>
    <t xml:space="preserve">6-alpha-maltosylglucose is a oligosaccharide, which is a cellular macromolecule. </t>
  </si>
  <si>
    <t>Achromobactin is a peptide.</t>
  </si>
  <si>
    <t>Atrial cardiac muscle cell action potential is a cardiac muscle cell contraction.</t>
  </si>
  <si>
    <t>Lipoxin B4 is a fatty acid which is a kind of cellular lipid.</t>
  </si>
  <si>
    <t>Lymphocyte differentiation is a lymphocyte activation.</t>
  </si>
  <si>
    <t>Geranyl diphosphate is a precursor to monoterpenes, which is a branched lipid.</t>
  </si>
  <si>
    <t>Primary cell septum is a cellular component.</t>
  </si>
  <si>
    <t>Stomatal complex belongs to Epidermal tissue.</t>
  </si>
  <si>
    <t>Uracil is a nucleobase-containing small molecule.</t>
  </si>
  <si>
    <t>Synaptic vesicle fusion to presynaptic active zone membrane belongs to neurotransmitter transport.</t>
  </si>
  <si>
    <t>Mo-molybdopterin cofactor is a prosthetic group.</t>
  </si>
  <si>
    <t>Mitotic spindle elongation is a step of chromosome segregation.</t>
  </si>
  <si>
    <t>Centriole replication is a step of centrosome cycle.</t>
  </si>
  <si>
    <t>Lymphocyte proliferation is a lymphocyte activation.</t>
  </si>
  <si>
    <t>Conidiophore stalk is a spore-bearing organ.</t>
  </si>
  <si>
    <t>Neutrophil differentiation is a neutrophil activation.</t>
  </si>
  <si>
    <t>Tertiary granule is a cytoplasmic vesicle.</t>
  </si>
  <si>
    <t>Bone resorption is a multicellular organismal process.</t>
  </si>
  <si>
    <t>Determination of dorsal identity is a developmental process.</t>
  </si>
  <si>
    <t>O-xylene is a xenobiotic.</t>
  </si>
  <si>
    <t>Macrophage proliferation is a macrophage activation.</t>
  </si>
  <si>
    <t>Proteinase activated receptor activity is a reponse to stimulus.</t>
  </si>
  <si>
    <t>AMPA receptor activity belongs to cell communication.</t>
  </si>
  <si>
    <t>Guanine is a nucleobase-containing compound.</t>
  </si>
  <si>
    <t>Induction by symbiont of host immune response is a regulation of immune response.</t>
  </si>
  <si>
    <t>Histone ubiquitination is a chromosome organization.</t>
  </si>
  <si>
    <t>RNA-directed 5'-3' RNA polymerase activity is a RNA biosynthetic process.</t>
  </si>
  <si>
    <t>Phagolysosome vesicle membrane is a endocytic vesicle membrane.</t>
  </si>
  <si>
    <t>Dauer entry is a multicellular organismal process.</t>
  </si>
  <si>
    <t>DNA dephosphorylation is a DNA modification process which is a DNA metabolic process.</t>
  </si>
  <si>
    <t>Urate is a ion.</t>
  </si>
  <si>
    <t>Copper ion import across plasma membrane is a copper ion homeostasis.</t>
  </si>
  <si>
    <t>Synaptic vesicle uncoating is a synaptic vesicle recycling.</t>
  </si>
  <si>
    <t>Postsynaptic density assembly is a postsynapse assembly.</t>
  </si>
  <si>
    <t>B cell antigen processing and presentation is an adaptive immune response based on somatic recombination of immune receptors built from immunoglobulin superfamily .</t>
  </si>
  <si>
    <t>Mitochondrial translational elongation is a mitochondrial translation.</t>
  </si>
  <si>
    <t>Regulation of sterol regulatory element binding protein cleavage is a regulation of signaling.</t>
  </si>
  <si>
    <t>lymphocyte differentiation is a lymphocyte activation.</t>
  </si>
  <si>
    <t>trigeminal ganglion belongs to peripheral nervous system.</t>
  </si>
  <si>
    <t>Mitotic cohesin ssDNA (lagging strand) loading is a sister chromatid cohesion.</t>
  </si>
  <si>
    <t>1-phosphatidylinositol-3-kinase is a phospholipd.</t>
  </si>
  <si>
    <t>Phospholipid scramblase activity is a cellular component organization.</t>
  </si>
  <si>
    <t>Centriole replication is a centrosome duplication.</t>
  </si>
  <si>
    <t>Presynapse assembly is a nervous system development.</t>
  </si>
  <si>
    <t>Guanyl-nucleotide exchange factor activity is a step in GTP biding.</t>
  </si>
  <si>
    <t>1-phosphatidylinositol-3-kinase activity is a step in cellular biosynthetic process.</t>
  </si>
  <si>
    <t>Histone exchange is an organelle organization</t>
  </si>
  <si>
    <t>Mitochondrial outer membrane permeabilization involved in apoptotic signaling pathway is a step in cell communication.</t>
  </si>
  <si>
    <t>Metanephric macula densa is a part of metanephric nephron.</t>
  </si>
  <si>
    <t>Endocardial cushion fusion is a part of endocardial cushion formation.</t>
  </si>
  <si>
    <t>Toluene is a xenobiotic.</t>
  </si>
  <si>
    <t>Cellotriose is a polysaccharide.</t>
  </si>
  <si>
    <t>vacuolar membrane</t>
  </si>
  <si>
    <t>No clear IS_A relationship.</t>
  </si>
  <si>
    <t>positive regulation of intraciliary anterograde transport</t>
  </si>
  <si>
    <t>positive regulation of cellular protein localization</t>
  </si>
  <si>
    <t>GO:1905798</t>
  </si>
  <si>
    <t>GO:1903829</t>
  </si>
  <si>
    <t>Intraciliary anterograde transport is a cellular protein localization.</t>
  </si>
  <si>
    <t>envenomation resulting in positive regulation of platelet aggregation in other organism</t>
  </si>
  <si>
    <t>positive regulation of cell activation</t>
  </si>
  <si>
    <t>GO:0044478</t>
  </si>
  <si>
    <t>GO:0050867</t>
  </si>
  <si>
    <t>envenomation resulting in positive regulation of platelet aggregation in other organism has part positive regulation of cell activation.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</si>
</sst>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rgb="FFFF0000"/>
      <name val="Calibri"/>
      <family val="2"/>
    </font>
    <font>
      <sz val="12"/>
      <color rgb="FFFF0000"/>
      <name val="Arial"/>
      <family val="2"/>
    </font>
    <font>
      <sz val="12"/>
      <color theme="9" tint="-0.249977111117893"/>
      <name val="Calibri"/>
      <family val="2"/>
    </font>
    <font>
      <sz val="12"/>
      <color theme="9" tint="-0.249977111117893"/>
      <name val="Arial"/>
      <family val="2"/>
    </font>
    <font>
      <sz val="12"/>
      <name val="Calibri"/>
      <family val="2"/>
    </font>
    <font>
      <u/>
      <sz val="12"/>
      <name val="Calibri"/>
      <family val="2"/>
    </font>
    <font>
      <sz val="12"/>
      <name val="Arial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/>
    <xf numFmtId="0" fontId="7" fillId="2" borderId="0" xfId="0" applyFont="1" applyFill="1" applyAlignment="1">
      <alignment vertical="center"/>
    </xf>
    <xf numFmtId="0" fontId="8" fillId="2" borderId="0" xfId="0" applyFont="1" applyFill="1" applyAlignment="1"/>
    <xf numFmtId="0" fontId="2" fillId="2" borderId="0" xfId="0" applyFont="1" applyFill="1" applyAlignment="1">
      <alignment vertical="center"/>
    </xf>
    <xf numFmtId="0" fontId="0" fillId="2" borderId="0" xfId="0" applyFont="1" applyFill="1" applyAlignment="1"/>
    <xf numFmtId="0" fontId="4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/>
    <xf numFmtId="0" fontId="5" fillId="3" borderId="0" xfId="0" applyFont="1" applyFill="1" applyAlignment="1">
      <alignment vertical="center"/>
    </xf>
    <xf numFmtId="0" fontId="6" fillId="3" borderId="0" xfId="0" applyFont="1" applyFill="1" applyAlignment="1"/>
    <xf numFmtId="0" fontId="2" fillId="3" borderId="0" xfId="0" applyFont="1" applyFill="1" applyAlignment="1">
      <alignment vertical="center"/>
    </xf>
    <xf numFmtId="0" fontId="0" fillId="3" borderId="0" xfId="0" applyFont="1" applyFill="1" applyAlignment="1"/>
    <xf numFmtId="0" fontId="9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9"/>
  <sheetViews>
    <sheetView tabSelected="1" topLeftCell="A163" zoomScale="133" zoomScaleNormal="133" workbookViewId="0">
      <pane xSplit="1" topLeftCell="C1" activePane="topRight" state="frozen"/>
      <selection pane="topRight" activeCell="D168" sqref="D168"/>
    </sheetView>
  </sheetViews>
  <sheetFormatPr baseColWidth="10" defaultColWidth="11.28515625" defaultRowHeight="15" customHeight="1" x14ac:dyDescent="0.2"/>
  <cols>
    <col min="1" max="1" width="7.28515625" customWidth="1"/>
    <col min="2" max="2" width="54.140625" customWidth="1"/>
    <col min="3" max="3" width="8.85546875" customWidth="1"/>
    <col min="4" max="4" width="47.140625" customWidth="1"/>
    <col min="5" max="5" width="14.7109375" customWidth="1"/>
    <col min="6" max="6" width="13.28515625" customWidth="1"/>
    <col min="7" max="7" width="14.140625" customWidth="1"/>
    <col min="8" max="8" width="65.5703125" customWidth="1"/>
    <col min="9" max="25" width="10.5703125" customWidth="1"/>
  </cols>
  <sheetData>
    <row r="1" spans="1:25" ht="24.75" customHeight="1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431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4.75" customHeight="1" x14ac:dyDescent="0.2">
      <c r="A2" s="18">
        <v>1</v>
      </c>
      <c r="B2" s="18" t="s">
        <v>7</v>
      </c>
      <c r="C2" s="18" t="s">
        <v>8</v>
      </c>
      <c r="D2" s="18" t="s">
        <v>9</v>
      </c>
      <c r="E2" s="19" t="str">
        <f>HYPERLINK("http://amigo.geneontology.org/amigo/term/GO:0061554","GO:0061554")</f>
        <v>GO:0061554</v>
      </c>
      <c r="F2" s="19" t="str">
        <f>HYPERLINK("http://amigo.geneontology.org/amigo/term/GO:0048645","GO:0048645")</f>
        <v>GO:0048645</v>
      </c>
      <c r="G2" s="18" t="s">
        <v>12</v>
      </c>
      <c r="H2" s="18" t="s">
        <v>432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24.75" customHeight="1" x14ac:dyDescent="0.2">
      <c r="A3" s="18">
        <v>2</v>
      </c>
      <c r="B3" s="18" t="s">
        <v>10</v>
      </c>
      <c r="C3" s="18" t="s">
        <v>8</v>
      </c>
      <c r="D3" s="18" t="s">
        <v>11</v>
      </c>
      <c r="E3" s="19" t="str">
        <f>HYPERLINK("http://amigo.geneontology.org/amigo/term/GO:0032774","GO:0032774")</f>
        <v>GO:0032774</v>
      </c>
      <c r="F3" s="19" t="str">
        <f>HYPERLINK("http://amigo.geneontology.org/amigo/term/GO:0034645","GO:0034645")</f>
        <v>GO:0034645</v>
      </c>
      <c r="G3" s="18" t="s">
        <v>12</v>
      </c>
      <c r="H3" s="18" t="s">
        <v>13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24.75" customHeight="1" x14ac:dyDescent="0.2">
      <c r="A4" s="18">
        <v>3</v>
      </c>
      <c r="B4" s="18" t="s">
        <v>14</v>
      </c>
      <c r="C4" s="18" t="s">
        <v>8</v>
      </c>
      <c r="D4" s="18" t="s">
        <v>15</v>
      </c>
      <c r="E4" s="19" t="str">
        <f>HYPERLINK("http://amigo.geneontology.org/amigo/term/GO:0046064","GO:0046064")</f>
        <v>GO:0046064</v>
      </c>
      <c r="F4" s="19" t="str">
        <f>HYPERLINK("http://amigo.geneontology.org/amigo/term/GO:0034404","GO:0034404")</f>
        <v>GO:0034404</v>
      </c>
      <c r="G4" s="18" t="s">
        <v>12</v>
      </c>
      <c r="H4" s="18" t="s">
        <v>16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4.75" customHeight="1" x14ac:dyDescent="0.2">
      <c r="A5" s="18">
        <v>4</v>
      </c>
      <c r="B5" s="18" t="s">
        <v>17</v>
      </c>
      <c r="C5" s="18" t="s">
        <v>8</v>
      </c>
      <c r="D5" s="18" t="s">
        <v>18</v>
      </c>
      <c r="E5" s="19" t="str">
        <f>HYPERLINK("http://amigo.geneontology.org/amigo/term/GO:0036113","GO:0036113")</f>
        <v>GO:0036113</v>
      </c>
      <c r="F5" s="19" t="str">
        <f>HYPERLINK("http://amigo.geneontology.org/amigo/term/GO:0043605","GO:0043605")</f>
        <v>GO:0043605</v>
      </c>
      <c r="G5" s="18" t="s">
        <v>12</v>
      </c>
      <c r="H5" s="18" t="s">
        <v>433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6" customFormat="1" ht="24.75" customHeight="1" x14ac:dyDescent="0.2">
      <c r="A6" s="18">
        <v>5</v>
      </c>
      <c r="B6" s="18" t="s">
        <v>19</v>
      </c>
      <c r="C6" s="18" t="s">
        <v>8</v>
      </c>
      <c r="D6" s="18" t="s">
        <v>20</v>
      </c>
      <c r="E6" s="19" t="str">
        <f>HYPERLINK("http://amigo.geneontology.org/amigo/term/GO:0045853","GO:0045853")</f>
        <v>GO:0045853</v>
      </c>
      <c r="F6" s="19" t="str">
        <f>HYPERLINK("http://amigo.geneontology.org/amigo/term/GO:1903430","GO:1903430")</f>
        <v>GO:1903430</v>
      </c>
      <c r="G6" s="18" t="s">
        <v>12</v>
      </c>
      <c r="H6" s="18" t="s">
        <v>434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s="6" customFormat="1" ht="24.75" customHeight="1" x14ac:dyDescent="0.2">
      <c r="A7" s="18">
        <v>6</v>
      </c>
      <c r="B7" s="18" t="s">
        <v>21</v>
      </c>
      <c r="C7" s="18" t="s">
        <v>8</v>
      </c>
      <c r="D7" s="18" t="s">
        <v>22</v>
      </c>
      <c r="E7" s="19" t="str">
        <f>HYPERLINK("http://amigo.geneontology.org/amigo/term/GO:0006208","GO:0006208")</f>
        <v>GO:0006208</v>
      </c>
      <c r="F7" s="19" t="str">
        <f>HYPERLINK("http://amigo.geneontology.org/amigo/term/GO:0034655","GO:0034655")</f>
        <v>GO:0034655</v>
      </c>
      <c r="G7" s="18" t="s">
        <v>12</v>
      </c>
      <c r="H7" s="18" t="s">
        <v>435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24.75" customHeight="1" x14ac:dyDescent="0.2">
      <c r="A8" s="18">
        <v>7</v>
      </c>
      <c r="B8" s="18" t="s">
        <v>23</v>
      </c>
      <c r="C8" s="18" t="s">
        <v>8</v>
      </c>
      <c r="D8" s="18" t="s">
        <v>24</v>
      </c>
      <c r="E8" s="19" t="str">
        <f>HYPERLINK("http://amigo.geneontology.org/amigo/term/GO:1900246","GO:1900246")</f>
        <v>GO:1900246</v>
      </c>
      <c r="F8" s="19" t="str">
        <f>HYPERLINK("http://amigo.geneontology.org/amigo/term/GO:0031349","GO:0031349")</f>
        <v>GO:0031349</v>
      </c>
      <c r="G8" s="18" t="s">
        <v>12</v>
      </c>
      <c r="H8" s="21" t="s">
        <v>25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4.75" customHeight="1" x14ac:dyDescent="0.2">
      <c r="A9" s="18">
        <v>8</v>
      </c>
      <c r="B9" s="18" t="s">
        <v>26</v>
      </c>
      <c r="C9" s="18" t="s">
        <v>8</v>
      </c>
      <c r="D9" s="18" t="s">
        <v>27</v>
      </c>
      <c r="E9" s="19" t="str">
        <f>HYPERLINK("http://amigo.geneontology.org/amigo/term/GO:1901289","GO:1901289")</f>
        <v>GO:1901289</v>
      </c>
      <c r="F9" s="19" t="str">
        <f>HYPERLINK("http://amigo.geneontology.org/amigo/term/GO:0044282","GO:0044282")</f>
        <v>GO:0044282</v>
      </c>
      <c r="G9" s="18" t="s">
        <v>12</v>
      </c>
      <c r="H9" s="18" t="s">
        <v>28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24.75" customHeight="1" x14ac:dyDescent="0.2">
      <c r="A10" s="18">
        <v>9</v>
      </c>
      <c r="B10" s="18" t="s">
        <v>29</v>
      </c>
      <c r="C10" s="18" t="s">
        <v>8</v>
      </c>
      <c r="D10" s="18" t="s">
        <v>30</v>
      </c>
      <c r="E10" s="19" t="str">
        <f>HYPERLINK("http://amigo.geneontology.org/amigo/term/GO:0002624","GO:0002624")</f>
        <v>GO:0002624</v>
      </c>
      <c r="F10" s="19" t="str">
        <f>HYPERLINK("http://amigo.geneontology.org/amigo/term/GO:0050778","GO:0050778")</f>
        <v>GO:0050778</v>
      </c>
      <c r="G10" s="18" t="s">
        <v>12</v>
      </c>
      <c r="H10" s="18" t="s">
        <v>31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4.75" customHeight="1" x14ac:dyDescent="0.2">
      <c r="A11" s="18">
        <v>10</v>
      </c>
      <c r="B11" s="18" t="s">
        <v>32</v>
      </c>
      <c r="C11" s="18" t="s">
        <v>8</v>
      </c>
      <c r="D11" s="18" t="s">
        <v>33</v>
      </c>
      <c r="E11" s="19" t="str">
        <f>HYPERLINK("http://amigo.geneontology.org/amigo/term/GO:1905488","GO:1905488")</f>
        <v>GO:1905488</v>
      </c>
      <c r="F11" s="19" t="str">
        <f>HYPERLINK("http://amigo.geneontology.org/amigo/term/GO:0032103","GO:0032103")</f>
        <v>GO:0032103</v>
      </c>
      <c r="G11" s="18" t="s">
        <v>12</v>
      </c>
      <c r="H11" s="18" t="s">
        <v>34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4.75" customHeight="1" x14ac:dyDescent="0.2">
      <c r="A12" s="18">
        <v>11</v>
      </c>
      <c r="B12" s="18" t="s">
        <v>35</v>
      </c>
      <c r="C12" s="18" t="s">
        <v>8</v>
      </c>
      <c r="D12" s="18" t="s">
        <v>36</v>
      </c>
      <c r="E12" s="19" t="str">
        <f>HYPERLINK("http://amigo.geneontology.org/amigo/term/GO:0046047","GO:0046047")</f>
        <v>GO:0046047</v>
      </c>
      <c r="F12" s="19" t="str">
        <f>HYPERLINK("http://amigo.geneontology.org/amigo/term/GO:0034656","GO:0034656")</f>
        <v>GO:0034656</v>
      </c>
      <c r="G12" s="18" t="s">
        <v>12</v>
      </c>
      <c r="H12" s="18" t="s">
        <v>37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s="6" customFormat="1" ht="24.75" customHeight="1" x14ac:dyDescent="0.2">
      <c r="A13" s="18">
        <v>13</v>
      </c>
      <c r="B13" s="18" t="s">
        <v>39</v>
      </c>
      <c r="C13" s="18" t="s">
        <v>8</v>
      </c>
      <c r="D13" s="18" t="s">
        <v>40</v>
      </c>
      <c r="E13" s="19" t="str">
        <f>HYPERLINK("http://amigo.geneontology.org/amigo/term/GO:0051681","GO:0051681")</f>
        <v>GO:0051681</v>
      </c>
      <c r="F13" s="19" t="str">
        <f>HYPERLINK("http://amigo.geneontology.org/amigo/term/GO:0044265","GO:0044265")</f>
        <v>GO:0044265</v>
      </c>
      <c r="G13" s="18" t="s">
        <v>12</v>
      </c>
      <c r="H13" s="22" t="s">
        <v>436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24.75" customHeight="1" x14ac:dyDescent="0.2">
      <c r="A14" s="18">
        <v>14</v>
      </c>
      <c r="B14" s="18" t="s">
        <v>41</v>
      </c>
      <c r="C14" s="18" t="s">
        <v>8</v>
      </c>
      <c r="D14" s="18" t="s">
        <v>42</v>
      </c>
      <c r="E14" s="19" t="str">
        <f>HYPERLINK("http://amigo.geneontology.org/amigo/term/GO:0042860","GO:0042860")</f>
        <v>GO:0042860</v>
      </c>
      <c r="F14" s="19" t="str">
        <f>HYPERLINK("http://amigo.geneontology.org/amigo/term/GO:0006518","GO:0006518")</f>
        <v>GO:0006518</v>
      </c>
      <c r="G14" s="18" t="s">
        <v>12</v>
      </c>
      <c r="H14" s="18" t="s">
        <v>437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24.75" customHeight="1" x14ac:dyDescent="0.2">
      <c r="A15" s="18">
        <v>15</v>
      </c>
      <c r="B15" s="18" t="s">
        <v>43</v>
      </c>
      <c r="C15" s="18" t="s">
        <v>8</v>
      </c>
      <c r="D15" s="18" t="s">
        <v>44</v>
      </c>
      <c r="E15" s="19" t="str">
        <f>HYPERLINK("http://amigo.geneontology.org/amigo/term/GO:1902013","GO:1902013")</f>
        <v>GO:1902013</v>
      </c>
      <c r="F15" s="19" t="str">
        <f>HYPERLINK("http://amigo.geneontology.org/amigo/term/GO:0006082","GO:0006082")</f>
        <v>GO:0006082</v>
      </c>
      <c r="G15" s="18" t="s">
        <v>12</v>
      </c>
      <c r="H15" s="18" t="s">
        <v>45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s="6" customFormat="1" ht="24.75" customHeight="1" x14ac:dyDescent="0.2">
      <c r="A16" s="18">
        <v>16</v>
      </c>
      <c r="B16" s="18" t="s">
        <v>46</v>
      </c>
      <c r="C16" s="18" t="s">
        <v>8</v>
      </c>
      <c r="D16" s="18" t="s">
        <v>47</v>
      </c>
      <c r="E16" s="19" t="str">
        <f>HYPERLINK("http://amigo.geneontology.org/amigo/term/GO:1903949","GO:1903949")</f>
        <v>GO:1903949</v>
      </c>
      <c r="F16" s="19" t="str">
        <f>HYPERLINK("http://amigo.geneontology.org/amigo/term/GO:0106134","GO:0106134")</f>
        <v>GO:0106134</v>
      </c>
      <c r="G16" s="18" t="s">
        <v>12</v>
      </c>
      <c r="H16" s="18" t="s">
        <v>438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24.75" customHeight="1" x14ac:dyDescent="0.2">
      <c r="A17" s="18">
        <v>17</v>
      </c>
      <c r="B17" s="18" t="s">
        <v>48</v>
      </c>
      <c r="C17" s="18" t="s">
        <v>8</v>
      </c>
      <c r="D17" s="18" t="s">
        <v>49</v>
      </c>
      <c r="E17" s="19" t="str">
        <f>HYPERLINK("http://amigo.geneontology.org/amigo/term/GO:0018917","GO:0018917")</f>
        <v>GO:0018917</v>
      </c>
      <c r="F17" s="19" t="str">
        <f>HYPERLINK("http://amigo.geneontology.org/amigo/term/GO:0006805","GO:0006805")</f>
        <v>GO:0006805</v>
      </c>
      <c r="G17" s="18" t="s">
        <v>12</v>
      </c>
      <c r="H17" s="18" t="s">
        <v>50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4.75" customHeight="1" x14ac:dyDescent="0.2">
      <c r="A18" s="18">
        <v>18</v>
      </c>
      <c r="B18" s="18" t="s">
        <v>51</v>
      </c>
      <c r="C18" s="18" t="s">
        <v>8</v>
      </c>
      <c r="D18" s="18" t="s">
        <v>15</v>
      </c>
      <c r="E18" s="19" t="str">
        <f>HYPERLINK("http://amigo.geneontology.org/amigo/term/GO:0009260","GO:0009260")</f>
        <v>GO:0009260</v>
      </c>
      <c r="F18" s="19" t="str">
        <f>HYPERLINK("http://amigo.geneontology.org/amigo/term/GO:0034404","GO:0034404")</f>
        <v>GO:0034404</v>
      </c>
      <c r="G18" s="18" t="s">
        <v>12</v>
      </c>
      <c r="H18" s="18" t="s">
        <v>52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24.75" customHeight="1" x14ac:dyDescent="0.2">
      <c r="A19" s="18">
        <v>19</v>
      </c>
      <c r="B19" s="18" t="s">
        <v>53</v>
      </c>
      <c r="C19" s="18" t="s">
        <v>8</v>
      </c>
      <c r="D19" s="18" t="s">
        <v>54</v>
      </c>
      <c r="E19" s="19" t="str">
        <f>HYPERLINK("http://amigo.geneontology.org/amigo/term/GO:0002149","GO:0002149")</f>
        <v>GO:0002149</v>
      </c>
      <c r="F19" s="19" t="str">
        <f>HYPERLINK("http://amigo.geneontology.org/amigo/term/GO:0044249","GO:0044249")</f>
        <v>GO:0044249</v>
      </c>
      <c r="G19" s="18" t="s">
        <v>12</v>
      </c>
      <c r="H19" s="18" t="s">
        <v>55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24.75" customHeight="1" x14ac:dyDescent="0.2">
      <c r="A20" s="18">
        <v>20</v>
      </c>
      <c r="B20" s="18" t="s">
        <v>56</v>
      </c>
      <c r="C20" s="18" t="s">
        <v>8</v>
      </c>
      <c r="D20" s="18" t="s">
        <v>57</v>
      </c>
      <c r="E20" s="19" t="str">
        <f>HYPERLINK("http://amigo.geneontology.org/amigo/term/GO:0061931","GO:0061931")</f>
        <v>GO:0061931</v>
      </c>
      <c r="F20" s="19" t="str">
        <f>HYPERLINK("http://amigo.geneontology.org/amigo/term/GO:0010720","GO:0010720")</f>
        <v>GO:0010720</v>
      </c>
      <c r="G20" s="18" t="s">
        <v>12</v>
      </c>
      <c r="H20" s="18" t="s">
        <v>58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4.75" customHeight="1" x14ac:dyDescent="0.2">
      <c r="A21" s="18">
        <v>21</v>
      </c>
      <c r="B21" s="18" t="s">
        <v>59</v>
      </c>
      <c r="C21" s="18" t="s">
        <v>8</v>
      </c>
      <c r="D21" s="18" t="s">
        <v>60</v>
      </c>
      <c r="E21" s="19" t="str">
        <f>HYPERLINK("http://amigo.geneontology.org/amigo/term/GO:0009113","GO:0009113")</f>
        <v>GO:0009113</v>
      </c>
      <c r="F21" s="19" t="str">
        <f>HYPERLINK("http://amigo.geneontology.org/amigo/term/GO:0044283","GO:0044283")</f>
        <v>GO:0044283</v>
      </c>
      <c r="G21" s="18" t="s">
        <v>12</v>
      </c>
      <c r="H21" s="18" t="s">
        <v>61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s="6" customFormat="1" ht="24.75" customHeight="1" x14ac:dyDescent="0.2">
      <c r="A22" s="18">
        <v>22</v>
      </c>
      <c r="B22" s="18" t="s">
        <v>62</v>
      </c>
      <c r="C22" s="18" t="s">
        <v>8</v>
      </c>
      <c r="D22" s="18" t="s">
        <v>63</v>
      </c>
      <c r="E22" s="19" t="str">
        <f>HYPERLINK("http://amigo.geneontology.org/amigo/term/GO:2001306","GO:2001306")</f>
        <v>GO:2001306</v>
      </c>
      <c r="F22" s="19" t="str">
        <f>HYPERLINK("http://amigo.geneontology.org/amigo/term/GO:0097384","GO:0097384")</f>
        <v>GO:0097384</v>
      </c>
      <c r="G22" s="18" t="s">
        <v>12</v>
      </c>
      <c r="H22" s="18" t="s">
        <v>439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24.75" customHeight="1" x14ac:dyDescent="0.2">
      <c r="A23" s="18">
        <v>23</v>
      </c>
      <c r="B23" s="18" t="s">
        <v>64</v>
      </c>
      <c r="C23" s="18" t="s">
        <v>8</v>
      </c>
      <c r="D23" s="18" t="s">
        <v>65</v>
      </c>
      <c r="E23" s="19" t="str">
        <f>HYPERLINK("http://amigo.geneontology.org/amigo/term/GO:0071544","GO:0071544")</f>
        <v>GO:0071544</v>
      </c>
      <c r="F23" s="19" t="str">
        <f>HYPERLINK("http://amigo.geneontology.org/amigo/term/GO:0044248","GO:0044248")</f>
        <v>GO:0044248</v>
      </c>
      <c r="G23" s="18" t="s">
        <v>12</v>
      </c>
      <c r="H23" s="18" t="s">
        <v>66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24.75" customHeight="1" x14ac:dyDescent="0.2">
      <c r="A24" s="18">
        <v>24</v>
      </c>
      <c r="B24" s="18" t="s">
        <v>67</v>
      </c>
      <c r="C24" s="18" t="s">
        <v>8</v>
      </c>
      <c r="D24" s="18" t="s">
        <v>68</v>
      </c>
      <c r="E24" s="19" t="str">
        <f>HYPERLINK("http://amigo.geneontology.org/amigo/term/GO:1903238","GO:1903238")</f>
        <v>GO:1903238</v>
      </c>
      <c r="F24" s="19" t="str">
        <f>HYPERLINK("http://amigo.geneontology.org/amigo/term/GO:2000147","GO:2000147")</f>
        <v>GO:2000147</v>
      </c>
      <c r="G24" s="18" t="s">
        <v>12</v>
      </c>
      <c r="H24" s="18" t="s">
        <v>69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24.75" customHeight="1" x14ac:dyDescent="0.2">
      <c r="A25" s="18">
        <v>25</v>
      </c>
      <c r="B25" s="18" t="s">
        <v>70</v>
      </c>
      <c r="C25" s="18" t="s">
        <v>8</v>
      </c>
      <c r="D25" s="18" t="s">
        <v>40</v>
      </c>
      <c r="E25" s="19" t="str">
        <f>HYPERLINK("http://amigo.geneontology.org/amigo/term/GO:0006076","GO:0006076")</f>
        <v>GO:0006076</v>
      </c>
      <c r="F25" s="19" t="str">
        <f>HYPERLINK("http://amigo.geneontology.org/amigo/term/GO:0044265","GO:0044265")</f>
        <v>GO:0044265</v>
      </c>
      <c r="G25" s="18" t="s">
        <v>12</v>
      </c>
      <c r="H25" s="18" t="s">
        <v>71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4.75" customHeight="1" x14ac:dyDescent="0.2">
      <c r="A26" s="18">
        <v>26</v>
      </c>
      <c r="B26" s="18" t="s">
        <v>72</v>
      </c>
      <c r="C26" s="18" t="s">
        <v>8</v>
      </c>
      <c r="D26" s="18" t="s">
        <v>18</v>
      </c>
      <c r="E26" s="19" t="str">
        <f>HYPERLINK("http://amigo.geneontology.org/amigo/term/GO:0030652","GO:0030652")</f>
        <v>GO:0030652</v>
      </c>
      <c r="F26" s="19" t="str">
        <f>HYPERLINK("http://amigo.geneontology.org/amigo/term/GO:0043605","GO:0043605")</f>
        <v>GO:0043605</v>
      </c>
      <c r="G26" s="18" t="s">
        <v>12</v>
      </c>
      <c r="H26" s="18" t="s">
        <v>73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4.75" customHeight="1" x14ac:dyDescent="0.2">
      <c r="A27" s="18">
        <v>28</v>
      </c>
      <c r="B27" s="18" t="s">
        <v>74</v>
      </c>
      <c r="C27" s="18" t="s">
        <v>8</v>
      </c>
      <c r="D27" s="18" t="s">
        <v>75</v>
      </c>
      <c r="E27" s="19" t="str">
        <f>HYPERLINK("http://amigo.geneontology.org/amigo/term/GO:1902106","GO:1902106")</f>
        <v>GO:1902106</v>
      </c>
      <c r="F27" s="19" t="str">
        <f>HYPERLINK("http://amigo.geneontology.org/amigo/term/GO:0002695","GO:0002695")</f>
        <v>GO:0002695</v>
      </c>
      <c r="G27" s="18" t="s">
        <v>12</v>
      </c>
      <c r="H27" s="18" t="s">
        <v>440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4.75" customHeight="1" x14ac:dyDescent="0.2">
      <c r="A28" s="18">
        <v>29</v>
      </c>
      <c r="B28" s="18" t="s">
        <v>76</v>
      </c>
      <c r="C28" s="18" t="s">
        <v>8</v>
      </c>
      <c r="D28" s="18" t="s">
        <v>77</v>
      </c>
      <c r="E28" s="19" t="str">
        <f>HYPERLINK("http://amigo.geneontology.org/amigo/term/GO:0046113","GO:0046113")</f>
        <v>GO:0046113</v>
      </c>
      <c r="F28" s="19" t="str">
        <f>HYPERLINK("http://amigo.geneontology.org/amigo/term/GO:0044270","GO:0044270")</f>
        <v>GO:0044270</v>
      </c>
      <c r="G28" s="18" t="s">
        <v>12</v>
      </c>
      <c r="H28" s="18" t="s">
        <v>78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4.75" customHeight="1" x14ac:dyDescent="0.2">
      <c r="A29" s="18">
        <v>30</v>
      </c>
      <c r="B29" s="18" t="s">
        <v>79</v>
      </c>
      <c r="C29" s="18" t="s">
        <v>8</v>
      </c>
      <c r="D29" s="18" t="s">
        <v>80</v>
      </c>
      <c r="E29" s="19" t="str">
        <f>HYPERLINK("http://amigo.geneontology.org/amigo/term/GO:0046374","GO:0046374")</f>
        <v>GO:0046374</v>
      </c>
      <c r="F29" s="19" t="str">
        <f>HYPERLINK("http://amigo.geneontology.org/amigo/term/GO:0044036","GO:0044036")</f>
        <v>GO:0044036</v>
      </c>
      <c r="G29" s="18" t="s">
        <v>12</v>
      </c>
      <c r="H29" s="18" t="s">
        <v>81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4.75" customHeight="1" x14ac:dyDescent="0.2">
      <c r="A30" s="18">
        <v>31</v>
      </c>
      <c r="B30" s="18" t="s">
        <v>82</v>
      </c>
      <c r="C30" s="18" t="s">
        <v>8</v>
      </c>
      <c r="D30" s="18" t="s">
        <v>60</v>
      </c>
      <c r="E30" s="19" t="str">
        <f>HYPERLINK("http://amigo.geneontology.org/amigo/term/GO:0009206","GO:0009206")</f>
        <v>GO:0009206</v>
      </c>
      <c r="F30" s="19" t="str">
        <f>HYPERLINK("http://amigo.geneontology.org/amigo/term/GO:0044283","GO:0044283")</f>
        <v>GO:0044283</v>
      </c>
      <c r="G30" s="18" t="s">
        <v>12</v>
      </c>
      <c r="H30" s="18" t="s">
        <v>83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4.75" customHeight="1" x14ac:dyDescent="0.2">
      <c r="A31" s="18">
        <v>33</v>
      </c>
      <c r="B31" s="18" t="s">
        <v>84</v>
      </c>
      <c r="C31" s="18" t="s">
        <v>8</v>
      </c>
      <c r="D31" s="18" t="s">
        <v>85</v>
      </c>
      <c r="E31" s="19" t="str">
        <f>HYPERLINK("http://amigo.geneontology.org/amigo/term/GO:0010246","GO:0010246")</f>
        <v>GO:0010246</v>
      </c>
      <c r="F31" s="19" t="str">
        <f>HYPERLINK("http://amigo.geneontology.org/amigo/term/GO:0045489","GO:0045489")</f>
        <v>GO:0045489</v>
      </c>
      <c r="G31" s="18" t="s">
        <v>12</v>
      </c>
      <c r="H31" s="18" t="s">
        <v>86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s="6" customFormat="1" ht="24.75" customHeight="1" x14ac:dyDescent="0.2">
      <c r="A32" s="18">
        <v>34</v>
      </c>
      <c r="B32" s="18" t="s">
        <v>87</v>
      </c>
      <c r="C32" s="18" t="s">
        <v>8</v>
      </c>
      <c r="D32" s="18" t="s">
        <v>63</v>
      </c>
      <c r="E32" s="19" t="str">
        <f>HYPERLINK("http://amigo.geneontology.org/amigo/term/GO:0033384","GO:0033384")</f>
        <v>GO:0033384</v>
      </c>
      <c r="F32" s="19" t="str">
        <f>HYPERLINK("http://amigo.geneontology.org/amigo/term/GO:0097384","GO:0097384")</f>
        <v>GO:0097384</v>
      </c>
      <c r="G32" s="18" t="s">
        <v>12</v>
      </c>
      <c r="H32" s="18" t="s">
        <v>441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24.75" customHeight="1" x14ac:dyDescent="0.2">
      <c r="A33" s="18">
        <v>35</v>
      </c>
      <c r="B33" s="18" t="s">
        <v>88</v>
      </c>
      <c r="C33" s="18" t="s">
        <v>8</v>
      </c>
      <c r="D33" s="18" t="s">
        <v>89</v>
      </c>
      <c r="E33" s="19" t="str">
        <f>HYPERLINK("http://amigo.geneontology.org/amigo/term/GO:1905758","GO:1905758")</f>
        <v>GO:1905758</v>
      </c>
      <c r="F33" s="19" t="str">
        <f>HYPERLINK("http://amigo.geneontology.org/amigo/term/GO:0051130","GO:0051130")</f>
        <v>GO:0051130</v>
      </c>
      <c r="G33" s="18" t="s">
        <v>12</v>
      </c>
      <c r="H33" s="18" t="s">
        <v>442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4.75" customHeight="1" x14ac:dyDescent="0.2">
      <c r="A34" s="18">
        <v>36</v>
      </c>
      <c r="B34" s="18" t="s">
        <v>90</v>
      </c>
      <c r="C34" s="18" t="s">
        <v>8</v>
      </c>
      <c r="D34" s="18" t="s">
        <v>91</v>
      </c>
      <c r="E34" s="19" t="str">
        <f>HYPERLINK("http://amigo.geneontology.org/amigo/term/GO:0042201","GO:0042201")</f>
        <v>GO:0042201</v>
      </c>
      <c r="F34" s="19" t="str">
        <f>HYPERLINK("http://amigo.geneontology.org/amigo/term/GO:0034641","GO:0034641")</f>
        <v>GO:0034641</v>
      </c>
      <c r="G34" s="18" t="s">
        <v>12</v>
      </c>
      <c r="H34" s="18" t="s">
        <v>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4.75" customHeight="1" x14ac:dyDescent="0.2">
      <c r="A35" s="18">
        <v>37</v>
      </c>
      <c r="B35" s="18" t="s">
        <v>93</v>
      </c>
      <c r="C35" s="18" t="s">
        <v>8</v>
      </c>
      <c r="D35" s="18" t="s">
        <v>94</v>
      </c>
      <c r="E35" s="19" t="str">
        <f>HYPERLINK("http://amigo.geneontology.org/amigo/term/GO:0006572","GO:0006572")</f>
        <v>GO:0006572</v>
      </c>
      <c r="F35" s="19" t="str">
        <f>HYPERLINK("http://amigo.geneontology.org/amigo/term/GO:0009063","GO:0009063")</f>
        <v>GO:0009063</v>
      </c>
      <c r="G35" s="18" t="s">
        <v>12</v>
      </c>
      <c r="H35" s="18" t="s">
        <v>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24.75" customHeight="1" x14ac:dyDescent="0.2">
      <c r="A36" s="18">
        <v>38</v>
      </c>
      <c r="B36" s="18" t="s">
        <v>96</v>
      </c>
      <c r="C36" s="18" t="s">
        <v>8</v>
      </c>
      <c r="D36" s="18" t="s">
        <v>60</v>
      </c>
      <c r="E36" s="19" t="str">
        <f>HYPERLINK("http://amigo.geneontology.org/amigo/term/GO:1902191","GO:1902191")</f>
        <v>GO:1902191</v>
      </c>
      <c r="F36" s="19" t="str">
        <f t="shared" ref="F36:F37" si="0">HYPERLINK("http://amigo.geneontology.org/amigo/term/GO:0044283","GO:0044283")</f>
        <v>GO:0044283</v>
      </c>
      <c r="G36" s="18" t="s">
        <v>12</v>
      </c>
      <c r="H36" s="18" t="s">
        <v>97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24.75" customHeight="1" x14ac:dyDescent="0.2">
      <c r="A37" s="18">
        <v>39</v>
      </c>
      <c r="B37" s="18" t="s">
        <v>98</v>
      </c>
      <c r="C37" s="18" t="s">
        <v>8</v>
      </c>
      <c r="D37" s="18" t="s">
        <v>60</v>
      </c>
      <c r="E37" s="19" t="str">
        <f>HYPERLINK("http://amigo.geneontology.org/amigo/term/GO:0009263","GO:0009263")</f>
        <v>GO:0009263</v>
      </c>
      <c r="F37" s="19" t="str">
        <f t="shared" si="0"/>
        <v>GO:0044283</v>
      </c>
      <c r="G37" s="18" t="s">
        <v>12</v>
      </c>
      <c r="H37" s="18" t="s">
        <v>99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4.75" customHeight="1" x14ac:dyDescent="0.2">
      <c r="A38" s="18">
        <v>40</v>
      </c>
      <c r="B38" s="18" t="s">
        <v>100</v>
      </c>
      <c r="C38" s="18" t="s">
        <v>8</v>
      </c>
      <c r="D38" s="18" t="s">
        <v>91</v>
      </c>
      <c r="E38" s="19" t="str">
        <f>HYPERLINK("http://amigo.geneontology.org/amigo/term/GO:0046447","GO:0046447")</f>
        <v>GO:0046447</v>
      </c>
      <c r="F38" s="19" t="str">
        <f>HYPERLINK("http://amigo.geneontology.org/amigo/term/GO:0034641","GO:0034641")</f>
        <v>GO:0034641</v>
      </c>
      <c r="G38" s="18" t="s">
        <v>12</v>
      </c>
      <c r="H38" s="18" t="s">
        <v>101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24.75" customHeight="1" x14ac:dyDescent="0.2">
      <c r="A39" s="18">
        <v>41</v>
      </c>
      <c r="B39" s="18" t="s">
        <v>102</v>
      </c>
      <c r="C39" s="18" t="s">
        <v>8</v>
      </c>
      <c r="D39" s="18" t="s">
        <v>103</v>
      </c>
      <c r="E39" s="19" t="str">
        <f>HYPERLINK("http://amigo.geneontology.org/amigo/term/GO:0010103","GO:0010103")</f>
        <v>GO:0010103</v>
      </c>
      <c r="F39" s="19" t="str">
        <f>HYPERLINK("http://amigo.geneontology.org/amigo/term/GO:0048729","GO:0048729")</f>
        <v>GO:0048729</v>
      </c>
      <c r="G39" s="18" t="s">
        <v>12</v>
      </c>
      <c r="H39" s="18" t="s">
        <v>443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24.75" customHeight="1" x14ac:dyDescent="0.2">
      <c r="A40" s="18">
        <v>42</v>
      </c>
      <c r="B40" s="18" t="s">
        <v>104</v>
      </c>
      <c r="C40" s="18" t="s">
        <v>8</v>
      </c>
      <c r="D40" s="18" t="s">
        <v>11</v>
      </c>
      <c r="E40" s="19" t="str">
        <f>HYPERLINK("http://amigo.geneontology.org/amigo/term/GO:0034217","GO:0034217")</f>
        <v>GO:0034217</v>
      </c>
      <c r="F40" s="19" t="str">
        <f>HYPERLINK("http://amigo.geneontology.org/amigo/term/GO:0034645","GO:0034645")</f>
        <v>GO:0034645</v>
      </c>
      <c r="G40" s="18" t="s">
        <v>12</v>
      </c>
      <c r="H40" s="18" t="s">
        <v>105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s="6" customFormat="1" ht="24.75" customHeight="1" x14ac:dyDescent="0.2">
      <c r="A41" s="18">
        <v>43</v>
      </c>
      <c r="B41" s="18" t="s">
        <v>106</v>
      </c>
      <c r="C41" s="18" t="s">
        <v>8</v>
      </c>
      <c r="D41" s="18" t="s">
        <v>36</v>
      </c>
      <c r="E41" s="19" t="str">
        <f>HYPERLINK("http://amigo.geneontology.org/amigo/term/GO:0006212","GO:0006212")</f>
        <v>GO:0006212</v>
      </c>
      <c r="F41" s="19" t="str">
        <f>HYPERLINK("http://amigo.geneontology.org/amigo/term/GO:0034656","GO:0034656")</f>
        <v>GO:0034656</v>
      </c>
      <c r="G41" s="18" t="s">
        <v>12</v>
      </c>
      <c r="H41" s="18" t="s">
        <v>444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4.75" customHeight="1" x14ac:dyDescent="0.2">
      <c r="A42" s="18">
        <v>44</v>
      </c>
      <c r="B42" s="18" t="s">
        <v>107</v>
      </c>
      <c r="C42" s="18" t="s">
        <v>8</v>
      </c>
      <c r="D42" s="18" t="s">
        <v>108</v>
      </c>
      <c r="E42" s="19" t="str">
        <f>HYPERLINK("http://amigo.geneontology.org/amigo/term/GO:0052546","GO:0052546")</f>
        <v>GO:0052546</v>
      </c>
      <c r="F42" s="19" t="str">
        <f>HYPERLINK("http://amigo.geneontology.org/amigo/term/GO:0044264","GO:0044264")</f>
        <v>GO:0044264</v>
      </c>
      <c r="G42" s="18" t="s">
        <v>12</v>
      </c>
      <c r="H42" s="18" t="s">
        <v>109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4.75" customHeight="1" x14ac:dyDescent="0.2">
      <c r="A43" s="18">
        <v>45</v>
      </c>
      <c r="B43" s="18" t="s">
        <v>110</v>
      </c>
      <c r="C43" s="18" t="s">
        <v>8</v>
      </c>
      <c r="D43" s="18" t="s">
        <v>111</v>
      </c>
      <c r="E43" s="19" t="str">
        <f>HYPERLINK("http://amigo.geneontology.org/amigo/term/GO:0061986","GO:0061986")</f>
        <v>GO:0061986</v>
      </c>
      <c r="F43" s="19" t="str">
        <f>HYPERLINK("http://amigo.geneontology.org/amigo/term/GO:0031327","GO:0031327")</f>
        <v>GO:0031327</v>
      </c>
      <c r="G43" s="18" t="s">
        <v>12</v>
      </c>
      <c r="H43" s="18" t="s">
        <v>112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24.75" customHeight="1" x14ac:dyDescent="0.2">
      <c r="A44" s="18">
        <v>46</v>
      </c>
      <c r="B44" s="18" t="s">
        <v>113</v>
      </c>
      <c r="C44" s="18" t="s">
        <v>8</v>
      </c>
      <c r="D44" s="18" t="s">
        <v>15</v>
      </c>
      <c r="E44" s="19" t="str">
        <f>HYPERLINK("http://amigo.geneontology.org/amigo/term/GO:0006231","GO:0006231")</f>
        <v>GO:0006231</v>
      </c>
      <c r="F44" s="19" t="str">
        <f>HYPERLINK("http://amigo.geneontology.org/amigo/term/GO:0034404","GO:0034404")</f>
        <v>GO:0034404</v>
      </c>
      <c r="G44" s="18" t="s">
        <v>12</v>
      </c>
      <c r="H44" s="18" t="s">
        <v>114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24.75" customHeight="1" x14ac:dyDescent="0.2">
      <c r="A45" s="18">
        <v>47</v>
      </c>
      <c r="B45" s="18" t="s">
        <v>115</v>
      </c>
      <c r="C45" s="18" t="s">
        <v>8</v>
      </c>
      <c r="D45" s="18" t="s">
        <v>116</v>
      </c>
      <c r="E45" s="19" t="str">
        <f>HYPERLINK("http://amigo.geneontology.org/amigo/term/GO:0009718","GO:0009718")</f>
        <v>GO:0009718</v>
      </c>
      <c r="F45" s="19" t="str">
        <f>HYPERLINK("http://amigo.geneontology.org/amigo/term/GO:0016138","GO:0016138")</f>
        <v>GO:0016138</v>
      </c>
      <c r="G45" s="18" t="s">
        <v>12</v>
      </c>
      <c r="H45" s="18" t="s">
        <v>117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24.75" customHeight="1" x14ac:dyDescent="0.2">
      <c r="A46" s="18">
        <v>48</v>
      </c>
      <c r="B46" s="18" t="s">
        <v>118</v>
      </c>
      <c r="C46" s="18" t="s">
        <v>8</v>
      </c>
      <c r="D46" s="18" t="s">
        <v>119</v>
      </c>
      <c r="E46" s="19" t="str">
        <f>HYPERLINK("http://amigo.geneontology.org/amigo/term/GO:0019695","GO:0019695")</f>
        <v>GO:0019695</v>
      </c>
      <c r="F46" s="19" t="str">
        <f>HYPERLINK("http://amigo.geneontology.org/amigo/term/GO:1901564","GO:1901564")</f>
        <v>GO:1901564</v>
      </c>
      <c r="G46" s="18" t="s">
        <v>12</v>
      </c>
      <c r="H46" s="18" t="s">
        <v>120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24.75" customHeight="1" x14ac:dyDescent="0.2">
      <c r="A47" s="18">
        <v>49</v>
      </c>
      <c r="B47" s="18" t="s">
        <v>121</v>
      </c>
      <c r="C47" s="18" t="s">
        <v>8</v>
      </c>
      <c r="D47" s="18" t="s">
        <v>60</v>
      </c>
      <c r="E47" s="19" t="str">
        <f>HYPERLINK("http://amigo.geneontology.org/amigo/term/GO:0033472","GO:0033472")</f>
        <v>GO:0033472</v>
      </c>
      <c r="F47" s="19" t="str">
        <f>HYPERLINK("http://amigo.geneontology.org/amigo/term/GO:0044283","GO:0044283")</f>
        <v>GO:0044283</v>
      </c>
      <c r="G47" s="18" t="s">
        <v>12</v>
      </c>
      <c r="H47" s="18" t="s">
        <v>122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24.75" customHeight="1" x14ac:dyDescent="0.2">
      <c r="A48" s="18">
        <v>50</v>
      </c>
      <c r="B48" s="18" t="s">
        <v>123</v>
      </c>
      <c r="C48" s="18" t="s">
        <v>8</v>
      </c>
      <c r="D48" s="18" t="s">
        <v>124</v>
      </c>
      <c r="E48" s="19" t="str">
        <f>HYPERLINK("http://amigo.geneontology.org/amigo/term/GO:1905608","GO:1905608")</f>
        <v>GO:1905608</v>
      </c>
      <c r="F48" s="19" t="str">
        <f>HYPERLINK("http://amigo.geneontology.org/amigo/term/GO:0051094","GO:0051094")</f>
        <v>GO:0051094</v>
      </c>
      <c r="G48" s="18" t="s">
        <v>12</v>
      </c>
      <c r="H48" s="18" t="s">
        <v>125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24.75" customHeight="1" x14ac:dyDescent="0.2">
      <c r="A49" s="18">
        <v>51</v>
      </c>
      <c r="B49" s="18" t="s">
        <v>126</v>
      </c>
      <c r="C49" s="18" t="s">
        <v>8</v>
      </c>
      <c r="D49" s="18" t="s">
        <v>127</v>
      </c>
      <c r="E49" s="19" t="str">
        <f>HYPERLINK("http://amigo.geneontology.org/amigo/term/GO:0030920","GO:0030920")</f>
        <v>GO:0030920</v>
      </c>
      <c r="F49" s="19" t="str">
        <f>HYPERLINK("http://amigo.geneontology.org/amigo/term/GO:0018209","GO:0018209")</f>
        <v>GO:0018209</v>
      </c>
      <c r="G49" s="18" t="s">
        <v>12</v>
      </c>
      <c r="H49" s="18" t="s">
        <v>128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24.75" customHeight="1" x14ac:dyDescent="0.2">
      <c r="A50" s="18">
        <v>52</v>
      </c>
      <c r="B50" s="18" t="s">
        <v>129</v>
      </c>
      <c r="C50" s="18" t="s">
        <v>8</v>
      </c>
      <c r="D50" s="18" t="s">
        <v>130</v>
      </c>
      <c r="E50" s="19" t="str">
        <f>HYPERLINK("http://amigo.geneontology.org/amigo/term/GO:0070488","GO:0070488")</f>
        <v>GO:0070488</v>
      </c>
      <c r="F50" s="19" t="str">
        <f>HYPERLINK("http://amigo.geneontology.org/amigo/term/GO:0098743","GO:0098743")</f>
        <v>GO:0098743</v>
      </c>
      <c r="G50" s="18" t="s">
        <v>12</v>
      </c>
      <c r="H50" s="18" t="s">
        <v>131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24.75" customHeight="1" x14ac:dyDescent="0.2">
      <c r="A51" s="18">
        <v>53</v>
      </c>
      <c r="B51" s="18" t="s">
        <v>132</v>
      </c>
      <c r="C51" s="18" t="s">
        <v>8</v>
      </c>
      <c r="D51" s="18" t="s">
        <v>60</v>
      </c>
      <c r="E51" s="19" t="str">
        <f>HYPERLINK("http://amigo.geneontology.org/amigo/term/GO:0009201","GO:0009201")</f>
        <v>GO:0009201</v>
      </c>
      <c r="F51" s="19" t="str">
        <f>HYPERLINK("http://amigo.geneontology.org/amigo/term/GO:0044283","GO:0044283")</f>
        <v>GO:0044283</v>
      </c>
      <c r="G51" s="18" t="s">
        <v>12</v>
      </c>
      <c r="H51" s="18" t="s">
        <v>133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24.75" customHeight="1" x14ac:dyDescent="0.2">
      <c r="A52" s="18">
        <v>54</v>
      </c>
      <c r="B52" s="18" t="s">
        <v>134</v>
      </c>
      <c r="C52" s="18" t="s">
        <v>8</v>
      </c>
      <c r="D52" s="18" t="s">
        <v>77</v>
      </c>
      <c r="E52" s="19" t="str">
        <f>HYPERLINK("http://amigo.geneontology.org/amigo/term/GO:0006689","GO:0006689")</f>
        <v>GO:0006689</v>
      </c>
      <c r="F52" s="19" t="str">
        <f>HYPERLINK("http://amigo.geneontology.org/amigo/term/GO:0044270","GO:0044270")</f>
        <v>GO:0044270</v>
      </c>
      <c r="G52" s="18" t="s">
        <v>12</v>
      </c>
      <c r="H52" s="18" t="s">
        <v>135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24.75" customHeight="1" x14ac:dyDescent="0.2">
      <c r="A53" s="18">
        <v>55</v>
      </c>
      <c r="B53" s="18" t="s">
        <v>136</v>
      </c>
      <c r="C53" s="18" t="s">
        <v>8</v>
      </c>
      <c r="D53" s="18" t="s">
        <v>137</v>
      </c>
      <c r="E53" s="19" t="str">
        <f>HYPERLINK("http://amigo.geneontology.org/amigo/term/GO:0003165","GO:0003165")</f>
        <v>GO:0003165</v>
      </c>
      <c r="F53" s="19" t="str">
        <f>HYPERLINK("http://amigo.geneontology.org/amigo/term/GO:0048468","GO:0048468")</f>
        <v>GO:0048468</v>
      </c>
      <c r="G53" s="18" t="s">
        <v>12</v>
      </c>
      <c r="H53" s="18" t="s">
        <v>138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24.75" customHeight="1" x14ac:dyDescent="0.2">
      <c r="A54" s="18">
        <v>56</v>
      </c>
      <c r="B54" s="18" t="s">
        <v>139</v>
      </c>
      <c r="C54" s="18" t="s">
        <v>8</v>
      </c>
      <c r="D54" s="18" t="s">
        <v>140</v>
      </c>
      <c r="E54" s="19" t="str">
        <f>HYPERLINK("http://amigo.geneontology.org/amigo/term/GO:0019674","GO:0019674")</f>
        <v>GO:0019674</v>
      </c>
      <c r="F54" s="19" t="str">
        <f>HYPERLINK("http://amigo.geneontology.org/amigo/term/GO:0046483","GO:0046483")</f>
        <v>GO:0046483</v>
      </c>
      <c r="G54" s="18" t="s">
        <v>12</v>
      </c>
      <c r="H54" s="18" t="s">
        <v>141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s="6" customFormat="1" ht="24.75" customHeight="1" x14ac:dyDescent="0.2">
      <c r="A55" s="18">
        <v>57</v>
      </c>
      <c r="B55" s="18" t="s">
        <v>142</v>
      </c>
      <c r="C55" s="18" t="s">
        <v>8</v>
      </c>
      <c r="D55" s="18" t="s">
        <v>143</v>
      </c>
      <c r="E55" s="19" t="str">
        <f>HYPERLINK("http://amigo.geneontology.org/amigo/term/GO:0031632","GO:0031632")</f>
        <v>GO:0031632</v>
      </c>
      <c r="F55" s="19" t="str">
        <f>HYPERLINK("http://amigo.geneontology.org/amigo/term/GO:0051590","GO:0051590")</f>
        <v>GO:0051590</v>
      </c>
      <c r="G55" s="18" t="s">
        <v>12</v>
      </c>
      <c r="H55" s="18" t="s">
        <v>445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4.75" customHeight="1" x14ac:dyDescent="0.2">
      <c r="A56" s="18">
        <v>58</v>
      </c>
      <c r="B56" s="18" t="s">
        <v>144</v>
      </c>
      <c r="C56" s="18" t="s">
        <v>8</v>
      </c>
      <c r="D56" s="18" t="s">
        <v>145</v>
      </c>
      <c r="E56" s="19" t="str">
        <f>HYPERLINK("http://amigo.geneontology.org/amigo/term/GO:0006777","GO:0006777")</f>
        <v>GO:0006777</v>
      </c>
      <c r="F56" s="19" t="str">
        <f>HYPERLINK("http://amigo.geneontology.org/amigo/term/GO:0051191","GO:0051191")</f>
        <v>GO:0051191</v>
      </c>
      <c r="G56" s="18" t="s">
        <v>12</v>
      </c>
      <c r="H56" s="18" t="s">
        <v>446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24.75" customHeight="1" x14ac:dyDescent="0.2">
      <c r="A57" s="18">
        <v>59</v>
      </c>
      <c r="B57" s="18" t="s">
        <v>146</v>
      </c>
      <c r="C57" s="18" t="s">
        <v>8</v>
      </c>
      <c r="D57" s="18" t="s">
        <v>147</v>
      </c>
      <c r="E57" s="19" t="str">
        <f>HYPERLINK("http://amigo.geneontology.org/amigo/term/GO:1904024","GO:1904024")</f>
        <v>GO:1904024</v>
      </c>
      <c r="F57" s="19" t="str">
        <f>HYPERLINK("http://amigo.geneontology.org/amigo/term/GO:0010677","GO:0010677")</f>
        <v>GO:0010677</v>
      </c>
      <c r="G57" s="18" t="s">
        <v>12</v>
      </c>
      <c r="H57" s="18" t="s">
        <v>148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24.75" customHeight="1" x14ac:dyDescent="0.2">
      <c r="A58" s="18">
        <v>60</v>
      </c>
      <c r="B58" s="18" t="s">
        <v>149</v>
      </c>
      <c r="C58" s="18" t="s">
        <v>8</v>
      </c>
      <c r="D58" s="18" t="s">
        <v>150</v>
      </c>
      <c r="E58" s="19" t="str">
        <f>HYPERLINK("http://amigo.geneontology.org/amigo/term/GO:1902845","GO:1902845")</f>
        <v>GO:1902845</v>
      </c>
      <c r="F58" s="19" t="str">
        <f>HYPERLINK("http://amigo.geneontology.org/amigo/term/GO:0051985","GO:0051985")</f>
        <v>GO:0051985</v>
      </c>
      <c r="G58" s="18" t="s">
        <v>12</v>
      </c>
      <c r="H58" s="18" t="s">
        <v>447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s="6" customFormat="1" ht="24.75" customHeight="1" x14ac:dyDescent="0.2">
      <c r="A59" s="18">
        <v>61</v>
      </c>
      <c r="B59" s="18" t="s">
        <v>151</v>
      </c>
      <c r="C59" s="18" t="s">
        <v>8</v>
      </c>
      <c r="D59" s="18" t="s">
        <v>152</v>
      </c>
      <c r="E59" s="19" t="str">
        <f>HYPERLINK("http://amigo.geneontology.org/amigo/term/GO:0046601","GO:0046601")</f>
        <v>GO:0046601</v>
      </c>
      <c r="F59" s="19" t="str">
        <f>HYPERLINK("http://amigo.geneontology.org/amigo/term/GO:0046607","GO:0046607")</f>
        <v>GO:0046607</v>
      </c>
      <c r="G59" s="18" t="s">
        <v>12</v>
      </c>
      <c r="H59" s="18" t="s">
        <v>448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24.75" customHeight="1" x14ac:dyDescent="0.2">
      <c r="A60" s="18">
        <v>62</v>
      </c>
      <c r="B60" s="18" t="s">
        <v>153</v>
      </c>
      <c r="C60" s="18" t="s">
        <v>8</v>
      </c>
      <c r="D60" s="18" t="s">
        <v>154</v>
      </c>
      <c r="E60" s="19" t="str">
        <f>HYPERLINK("http://amigo.geneontology.org/amigo/term/GO:0046215","GO:0046215")</f>
        <v>GO:0046215</v>
      </c>
      <c r="F60" s="19" t="str">
        <f>HYPERLINK("http://amigo.geneontology.org/amigo/term/GO:1901565","GO:1901565")</f>
        <v>GO:1901565</v>
      </c>
      <c r="G60" s="18" t="s">
        <v>12</v>
      </c>
      <c r="H60" s="18" t="s">
        <v>155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24.75" customHeight="1" x14ac:dyDescent="0.2">
      <c r="A61" s="18">
        <v>63</v>
      </c>
      <c r="B61" s="18" t="s">
        <v>156</v>
      </c>
      <c r="C61" s="18" t="s">
        <v>8</v>
      </c>
      <c r="D61" s="18" t="s">
        <v>27</v>
      </c>
      <c r="E61" s="19" t="str">
        <f>HYPERLINK("http://amigo.geneontology.org/amigo/term/GO:1902125","GO:1902125")</f>
        <v>GO:1902125</v>
      </c>
      <c r="F61" s="19" t="str">
        <f>HYPERLINK("http://amigo.geneontology.org/amigo/term/GO:0044282","GO:0044282")</f>
        <v>GO:0044282</v>
      </c>
      <c r="G61" s="18" t="s">
        <v>12</v>
      </c>
      <c r="H61" s="18" t="s">
        <v>157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24.75" customHeight="1" x14ac:dyDescent="0.2">
      <c r="A62" s="18">
        <v>64</v>
      </c>
      <c r="B62" s="18" t="s">
        <v>158</v>
      </c>
      <c r="C62" s="18" t="s">
        <v>8</v>
      </c>
      <c r="D62" s="18" t="s">
        <v>159</v>
      </c>
      <c r="E62" s="19" t="str">
        <f>HYPERLINK("http://amigo.geneontology.org/amigo/term/GO:0017184","GO:0017184")</f>
        <v>GO:0017184</v>
      </c>
      <c r="F62" s="19" t="str">
        <f>HYPERLINK("http://amigo.geneontology.org/amigo/term/GO:0030163","GO:0030163")</f>
        <v>GO:0030163</v>
      </c>
      <c r="G62" s="18" t="s">
        <v>12</v>
      </c>
      <c r="H62" s="18" t="s">
        <v>160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24.75" customHeight="1" x14ac:dyDescent="0.2">
      <c r="A63" s="18">
        <v>65</v>
      </c>
      <c r="B63" s="18" t="s">
        <v>161</v>
      </c>
      <c r="C63" s="18" t="s">
        <v>8</v>
      </c>
      <c r="D63" s="18" t="s">
        <v>154</v>
      </c>
      <c r="E63" s="19" t="str">
        <f>HYPERLINK("http://amigo.geneontology.org/amigo/term/GO:0002050","GO:0002050")</f>
        <v>GO:0002050</v>
      </c>
      <c r="F63" s="19" t="str">
        <f>HYPERLINK("http://amigo.geneontology.org/amigo/term/GO:1901565","GO:1901565")</f>
        <v>GO:1901565</v>
      </c>
      <c r="G63" s="18" t="s">
        <v>12</v>
      </c>
      <c r="H63" s="18" t="s">
        <v>162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s="8" customFormat="1" ht="24.75" customHeight="1" x14ac:dyDescent="0.2">
      <c r="A64" s="18">
        <v>66</v>
      </c>
      <c r="B64" s="18" t="s">
        <v>163</v>
      </c>
      <c r="C64" s="18" t="s">
        <v>8</v>
      </c>
      <c r="D64" s="18" t="s">
        <v>164</v>
      </c>
      <c r="E64" s="19" t="str">
        <f>HYPERLINK("http://amigo.geneontology.org/amigo/term/GO:0070665","GO:0070665")</f>
        <v>GO:0070665</v>
      </c>
      <c r="F64" s="19" t="str">
        <f>HYPERLINK("http://amigo.geneontology.org/amigo/term/GO:0002694","GO:0002694")</f>
        <v>GO:0002694</v>
      </c>
      <c r="G64" s="18" t="s">
        <v>12</v>
      </c>
      <c r="H64" s="18" t="s">
        <v>449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s="6" customFormat="1" ht="24.75" customHeight="1" x14ac:dyDescent="0.2">
      <c r="A65" s="18">
        <v>67</v>
      </c>
      <c r="B65" s="18" t="s">
        <v>165</v>
      </c>
      <c r="C65" s="18" t="s">
        <v>8</v>
      </c>
      <c r="D65" s="18" t="s">
        <v>166</v>
      </c>
      <c r="E65" s="19" t="str">
        <f>HYPERLINK("http://amigo.geneontology.org/amigo/term/GO:0070800","GO:0070800")</f>
        <v>GO:0070800</v>
      </c>
      <c r="F65" s="19" t="str">
        <f>HYPERLINK("http://amigo.geneontology.org/amigo/term/GO:0075262","GO:0075262")</f>
        <v>GO:0075262</v>
      </c>
      <c r="G65" s="18" t="s">
        <v>12</v>
      </c>
      <c r="H65" s="18" t="s">
        <v>450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s="10" customFormat="1" ht="24.75" customHeight="1" x14ac:dyDescent="0.2">
      <c r="A66" s="18">
        <v>68</v>
      </c>
      <c r="B66" s="18" t="s">
        <v>167</v>
      </c>
      <c r="C66" s="18" t="s">
        <v>8</v>
      </c>
      <c r="D66" s="18" t="s">
        <v>168</v>
      </c>
      <c r="E66" s="19" t="str">
        <f>HYPERLINK("http://amigo.geneontology.org/amigo/term/GO:0045660","GO:0045660")</f>
        <v>GO:0045660</v>
      </c>
      <c r="F66" s="19" t="str">
        <f>HYPERLINK("http://amigo.geneontology.org/amigo/term/GO:1902563","GO:1902563")</f>
        <v>GO:1902563</v>
      </c>
      <c r="G66" s="18" t="s">
        <v>12</v>
      </c>
      <c r="H66" s="18" t="s">
        <v>451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s="10" customFormat="1" ht="24.75" customHeight="1" x14ac:dyDescent="0.2">
      <c r="A67" s="18">
        <v>69</v>
      </c>
      <c r="B67" s="18" t="s">
        <v>169</v>
      </c>
      <c r="C67" s="18" t="s">
        <v>8</v>
      </c>
      <c r="D67" s="18" t="s">
        <v>170</v>
      </c>
      <c r="E67" s="19" t="str">
        <f>HYPERLINK("http://amigo.geneontology.org/amigo/term/GO:1904724","GO:1904724")</f>
        <v>GO:1904724</v>
      </c>
      <c r="F67" s="19" t="str">
        <f>HYPERLINK("http://amigo.geneontology.org/amigo/term/GO:0060205","GO:0060205")</f>
        <v>GO:0060205</v>
      </c>
      <c r="G67" s="18" t="s">
        <v>12</v>
      </c>
      <c r="H67" s="18" t="s">
        <v>452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24.75" customHeight="1" x14ac:dyDescent="0.2">
      <c r="A68" s="18">
        <v>70</v>
      </c>
      <c r="B68" s="18" t="s">
        <v>171</v>
      </c>
      <c r="C68" s="18" t="s">
        <v>8</v>
      </c>
      <c r="D68" s="18" t="s">
        <v>63</v>
      </c>
      <c r="E68" s="19" t="str">
        <f>HYPERLINK("http://amigo.geneontology.org/amigo/term/GO:2001312","GO:2001312")</f>
        <v>GO:2001312</v>
      </c>
      <c r="F68" s="19" t="str">
        <f>HYPERLINK("http://amigo.geneontology.org/amigo/term/GO:0097384","GO:0097384")</f>
        <v>GO:0097384</v>
      </c>
      <c r="G68" s="18" t="s">
        <v>12</v>
      </c>
      <c r="H68" s="18" t="s">
        <v>172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24.75" customHeight="1" x14ac:dyDescent="0.2">
      <c r="A69" s="18">
        <v>71</v>
      </c>
      <c r="B69" s="18" t="s">
        <v>173</v>
      </c>
      <c r="C69" s="18" t="s">
        <v>8</v>
      </c>
      <c r="D69" s="18" t="s">
        <v>91</v>
      </c>
      <c r="E69" s="19" t="str">
        <f>HYPERLINK("http://amigo.geneontology.org/amigo/term/GO:1901867","GO:1901867")</f>
        <v>GO:1901867</v>
      </c>
      <c r="F69" s="19" t="str">
        <f>HYPERLINK("http://amigo.geneontology.org/amigo/term/GO:0034641","GO:0034641")</f>
        <v>GO:0034641</v>
      </c>
      <c r="G69" s="18" t="s">
        <v>12</v>
      </c>
      <c r="H69" s="18" t="s">
        <v>174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s="10" customFormat="1" ht="24.75" customHeight="1" x14ac:dyDescent="0.2">
      <c r="A70" s="18">
        <v>72</v>
      </c>
      <c r="B70" s="18" t="s">
        <v>175</v>
      </c>
      <c r="C70" s="18" t="s">
        <v>8</v>
      </c>
      <c r="D70" s="18" t="s">
        <v>176</v>
      </c>
      <c r="E70" s="19" t="str">
        <f>HYPERLINK("http://amigo.geneontology.org/amigo/term/GO:0045780","GO:0045780")</f>
        <v>GO:0045780</v>
      </c>
      <c r="F70" s="19" t="str">
        <f>HYPERLINK("http://amigo.geneontology.org/amigo/term/GO:0051240","GO:0051240")</f>
        <v>GO:0051240</v>
      </c>
      <c r="G70" s="18" t="s">
        <v>12</v>
      </c>
      <c r="H70" s="18" t="s">
        <v>453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24.75" customHeight="1" x14ac:dyDescent="0.2">
      <c r="A71" s="18">
        <v>73</v>
      </c>
      <c r="B71" s="18" t="s">
        <v>177</v>
      </c>
      <c r="C71" s="18" t="s">
        <v>8</v>
      </c>
      <c r="D71" s="18" t="s">
        <v>27</v>
      </c>
      <c r="E71" s="19" t="str">
        <f>HYPERLINK("http://amigo.geneontology.org/amigo/term/GO:0009181","GO:0009181")</f>
        <v>GO:0009181</v>
      </c>
      <c r="F71" s="19" t="str">
        <f>HYPERLINK("http://amigo.geneontology.org/amigo/term/GO:0044282","GO:0044282")</f>
        <v>GO:0044282</v>
      </c>
      <c r="G71" s="18" t="s">
        <v>12</v>
      </c>
      <c r="H71" s="18" t="s">
        <v>419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s="10" customFormat="1" ht="24.75" customHeight="1" x14ac:dyDescent="0.2">
      <c r="A72" s="18">
        <v>74</v>
      </c>
      <c r="B72" s="18" t="s">
        <v>178</v>
      </c>
      <c r="C72" s="18" t="s">
        <v>8</v>
      </c>
      <c r="D72" s="18" t="s">
        <v>179</v>
      </c>
      <c r="E72" s="19" t="str">
        <f>HYPERLINK("http://amigo.geneontology.org/amigo/term/GO:2000016","GO:2000016")</f>
        <v>GO:2000016</v>
      </c>
      <c r="F72" s="19" t="str">
        <f>HYPERLINK("http://amigo.geneontology.org/amigo/term/GO:0051093","GO:0051093")</f>
        <v>GO:0051093</v>
      </c>
      <c r="G72" s="18" t="s">
        <v>12</v>
      </c>
      <c r="H72" s="18" t="s">
        <v>454</v>
      </c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s="10" customFormat="1" ht="24.75" customHeight="1" x14ac:dyDescent="0.2">
      <c r="A73" s="18">
        <v>75</v>
      </c>
      <c r="B73" s="18" t="s">
        <v>180</v>
      </c>
      <c r="C73" s="18" t="s">
        <v>8</v>
      </c>
      <c r="D73" s="18" t="s">
        <v>49</v>
      </c>
      <c r="E73" s="19" t="str">
        <f>HYPERLINK("http://amigo.geneontology.org/amigo/term/GO:0018950","GO:0018950")</f>
        <v>GO:0018950</v>
      </c>
      <c r="F73" s="19" t="str">
        <f>HYPERLINK("http://amigo.geneontology.org/amigo/term/GO:0006805","GO:0006805")</f>
        <v>GO:0006805</v>
      </c>
      <c r="G73" s="18" t="s">
        <v>12</v>
      </c>
      <c r="H73" s="18" t="s">
        <v>455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24.75" customHeight="1" x14ac:dyDescent="0.2">
      <c r="A74" s="18">
        <v>76</v>
      </c>
      <c r="B74" s="18" t="s">
        <v>181</v>
      </c>
      <c r="C74" s="18" t="s">
        <v>8</v>
      </c>
      <c r="D74" s="18" t="s">
        <v>15</v>
      </c>
      <c r="E74" s="19" t="str">
        <f>HYPERLINK("http://amigo.geneontology.org/amigo/term/GO:0009226","GO:0009226")</f>
        <v>GO:0009226</v>
      </c>
      <c r="F74" s="19" t="str">
        <f>HYPERLINK("http://amigo.geneontology.org/amigo/term/GO:0034404","GO:0034404")</f>
        <v>GO:0034404</v>
      </c>
      <c r="G74" s="18" t="s">
        <v>12</v>
      </c>
      <c r="H74" s="18" t="s">
        <v>182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24.75" customHeight="1" x14ac:dyDescent="0.2">
      <c r="A75" s="18">
        <v>77</v>
      </c>
      <c r="B75" s="18" t="s">
        <v>183</v>
      </c>
      <c r="C75" s="18" t="s">
        <v>8</v>
      </c>
      <c r="D75" s="18" t="s">
        <v>11</v>
      </c>
      <c r="E75" s="19" t="str">
        <f>HYPERLINK("http://amigo.geneontology.org/amigo/term/GO:1990511","GO:1990511")</f>
        <v>GO:1990511</v>
      </c>
      <c r="F75" s="19" t="str">
        <f>HYPERLINK("http://amigo.geneontology.org/amigo/term/GO:0034645","GO:0034645")</f>
        <v>GO:0034645</v>
      </c>
      <c r="G75" s="18" t="s">
        <v>12</v>
      </c>
      <c r="H75" s="18" t="s">
        <v>184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24.75" customHeight="1" x14ac:dyDescent="0.2">
      <c r="A76" s="18">
        <v>79</v>
      </c>
      <c r="B76" s="18" t="s">
        <v>185</v>
      </c>
      <c r="C76" s="18" t="s">
        <v>8</v>
      </c>
      <c r="D76" s="18" t="s">
        <v>27</v>
      </c>
      <c r="E76" s="19" t="str">
        <f>HYPERLINK("http://amigo.geneontology.org/amigo/term/GO:0006253","GO:0006253")</f>
        <v>GO:0006253</v>
      </c>
      <c r="F76" s="19" t="str">
        <f>HYPERLINK("http://amigo.geneontology.org/amigo/term/GO:0044282","GO:0044282")</f>
        <v>GO:0044282</v>
      </c>
      <c r="G76" s="18" t="s">
        <v>12</v>
      </c>
      <c r="H76" s="18" t="s">
        <v>186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24.75" customHeight="1" x14ac:dyDescent="0.2">
      <c r="A77" s="18">
        <v>80</v>
      </c>
      <c r="B77" s="18" t="s">
        <v>104</v>
      </c>
      <c r="C77" s="18" t="s">
        <v>8</v>
      </c>
      <c r="D77" s="18" t="s">
        <v>187</v>
      </c>
      <c r="E77" s="19" t="str">
        <f>HYPERLINK("http://amigo.geneontology.org/amigo/term/GO:0034217","GO:0034217")</f>
        <v>GO:0034217</v>
      </c>
      <c r="F77" s="19" t="str">
        <f>HYPERLINK("http://amigo.geneontology.org/amigo/term/GO:0016051","GO:0016051")</f>
        <v>GO:0016051</v>
      </c>
      <c r="G77" s="18" t="s">
        <v>12</v>
      </c>
      <c r="H77" s="18" t="s">
        <v>188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24.75" customHeight="1" x14ac:dyDescent="0.2">
      <c r="A78" s="18">
        <v>81</v>
      </c>
      <c r="B78" s="18" t="s">
        <v>189</v>
      </c>
      <c r="C78" s="18" t="s">
        <v>8</v>
      </c>
      <c r="D78" s="18" t="s">
        <v>190</v>
      </c>
      <c r="E78" s="19" t="str">
        <f>HYPERLINK("http://amigo.geneontology.org/amigo/term/GO:0120042","GO:0120042")</f>
        <v>GO:0120042</v>
      </c>
      <c r="F78" s="19" t="str">
        <f>HYPERLINK("http://amigo.geneontology.org/amigo/term/GO:0043030","GO:0043030")</f>
        <v>GO:0043030</v>
      </c>
      <c r="G78" s="18" t="s">
        <v>12</v>
      </c>
      <c r="H78" s="18" t="s">
        <v>456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24.75" customHeight="1" x14ac:dyDescent="0.2">
      <c r="A79" s="18">
        <v>82</v>
      </c>
      <c r="B79" s="18" t="s">
        <v>191</v>
      </c>
      <c r="C79" s="18" t="s">
        <v>8</v>
      </c>
      <c r="D79" s="18" t="s">
        <v>192</v>
      </c>
      <c r="E79" s="19" t="str">
        <f>HYPERLINK("http://amigo.geneontology.org/amigo/term/GO:0051201","GO:0051201")</f>
        <v>GO:0051201</v>
      </c>
      <c r="F79" s="19" t="str">
        <f>HYPERLINK("http://amigo.geneontology.org/amigo/term/GO:0048523","GO:0048523")</f>
        <v>GO:0048523</v>
      </c>
      <c r="G79" s="18" t="s">
        <v>12</v>
      </c>
      <c r="H79" s="18" t="s">
        <v>193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24.75" customHeight="1" x14ac:dyDescent="0.2">
      <c r="A80" s="18">
        <v>83</v>
      </c>
      <c r="B80" s="18" t="s">
        <v>194</v>
      </c>
      <c r="C80" s="18" t="s">
        <v>8</v>
      </c>
      <c r="D80" s="18" t="s">
        <v>94</v>
      </c>
      <c r="E80" s="19" t="str">
        <f>HYPERLINK("http://amigo.geneontology.org/amigo/term/GO:0009071","GO:0009071")</f>
        <v>GO:0009071</v>
      </c>
      <c r="F80" s="19" t="str">
        <f>HYPERLINK("http://amigo.geneontology.org/amigo/term/GO:0009063","GO:0009063")</f>
        <v>GO:0009063</v>
      </c>
      <c r="G80" s="18" t="s">
        <v>12</v>
      </c>
      <c r="H80" s="18" t="s">
        <v>195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24.75" customHeight="1" x14ac:dyDescent="0.2">
      <c r="A81" s="18">
        <v>84</v>
      </c>
      <c r="B81" s="18" t="s">
        <v>196</v>
      </c>
      <c r="C81" s="18" t="s">
        <v>8</v>
      </c>
      <c r="D81" s="18" t="s">
        <v>27</v>
      </c>
      <c r="E81" s="19" t="str">
        <f>HYPERLINK("http://amigo.geneontology.org/amigo/term/GO:0006248","GO:0006248")</f>
        <v>GO:0006248</v>
      </c>
      <c r="F81" s="19" t="str">
        <f>HYPERLINK("http://amigo.geneontology.org/amigo/term/GO:0044282","GO:0044282")</f>
        <v>GO:0044282</v>
      </c>
      <c r="G81" s="18" t="s">
        <v>12</v>
      </c>
      <c r="H81" s="18" t="s">
        <v>420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24.75" customHeight="1" x14ac:dyDescent="0.2">
      <c r="A82" s="18">
        <v>85</v>
      </c>
      <c r="B82" s="18" t="s">
        <v>197</v>
      </c>
      <c r="C82" s="18" t="s">
        <v>8</v>
      </c>
      <c r="D82" s="18" t="s">
        <v>198</v>
      </c>
      <c r="E82" s="19" t="str">
        <f>HYPERLINK("http://amigo.geneontology.org/amigo/term/GO:0033070","GO:0033070")</f>
        <v>GO:0033070</v>
      </c>
      <c r="F82" s="19" t="str">
        <f>HYPERLINK("http://amigo.geneontology.org/amigo/term/GO:0017000","GO:0017000")</f>
        <v>GO:0017000</v>
      </c>
      <c r="G82" s="18" t="s">
        <v>12</v>
      </c>
      <c r="H82" s="18" t="s">
        <v>199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s="10" customFormat="1" ht="24.75" customHeight="1" x14ac:dyDescent="0.2">
      <c r="A83" s="18">
        <v>86</v>
      </c>
      <c r="B83" s="18" t="s">
        <v>200</v>
      </c>
      <c r="C83" s="18" t="s">
        <v>8</v>
      </c>
      <c r="D83" s="18" t="s">
        <v>201</v>
      </c>
      <c r="E83" s="19" t="str">
        <f>HYPERLINK("http://amigo.geneontology.org/amigo/term/GO:1900278","GO:1900278")</f>
        <v>GO:1900278</v>
      </c>
      <c r="F83" s="19" t="str">
        <f>HYPERLINK("http://amigo.geneontology.org/amigo/term/GO:0048584","GO:0048584")</f>
        <v>GO:0048584</v>
      </c>
      <c r="G83" s="18" t="s">
        <v>12</v>
      </c>
      <c r="H83" s="18" t="s">
        <v>457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s="6" customFormat="1" ht="24.75" customHeight="1" x14ac:dyDescent="0.2">
      <c r="A84" s="18">
        <v>87</v>
      </c>
      <c r="B84" s="18" t="s">
        <v>202</v>
      </c>
      <c r="C84" s="18" t="s">
        <v>8</v>
      </c>
      <c r="D84" s="18" t="s">
        <v>203</v>
      </c>
      <c r="E84" s="19" t="str">
        <f>HYPERLINK("http://amigo.geneontology.org/amigo/term/GO:2000969","GO:2000969")</f>
        <v>GO:2000969</v>
      </c>
      <c r="F84" s="19" t="str">
        <f>HYPERLINK("http://amigo.geneontology.org/amigo/term/GO:0010647","GO:0010647")</f>
        <v>GO:0010647</v>
      </c>
      <c r="G84" s="18" t="s">
        <v>12</v>
      </c>
      <c r="H84" s="18" t="s">
        <v>458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s="6" customFormat="1" ht="24.75" customHeight="1" x14ac:dyDescent="0.2">
      <c r="A85" s="18">
        <v>88</v>
      </c>
      <c r="B85" s="18" t="s">
        <v>204</v>
      </c>
      <c r="C85" s="18" t="s">
        <v>8</v>
      </c>
      <c r="D85" s="18" t="s">
        <v>22</v>
      </c>
      <c r="E85" s="19" t="str">
        <f>HYPERLINK("http://amigo.geneontology.org/amigo/term/GO:0006147","GO:0006147")</f>
        <v>GO:0006147</v>
      </c>
      <c r="F85" s="19" t="str">
        <f>HYPERLINK("http://amigo.geneontology.org/amigo/term/GO:0034655","GO:0034655")</f>
        <v>GO:0034655</v>
      </c>
      <c r="G85" s="18" t="s">
        <v>12</v>
      </c>
      <c r="H85" s="18" t="s">
        <v>459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24.75" customHeight="1" x14ac:dyDescent="0.2">
      <c r="A86" s="18">
        <v>89</v>
      </c>
      <c r="B86" s="18" t="s">
        <v>205</v>
      </c>
      <c r="C86" s="18" t="s">
        <v>8</v>
      </c>
      <c r="D86" s="18" t="s">
        <v>36</v>
      </c>
      <c r="E86" s="19" t="str">
        <f>HYPERLINK("http://amigo.geneontology.org/amigo/term/GO:0009192","GO:0009192")</f>
        <v>GO:0009192</v>
      </c>
      <c r="F86" s="19" t="str">
        <f>HYPERLINK("http://amigo.geneontology.org/amigo/term/GO:0034656","GO:0034656")</f>
        <v>GO:0034656</v>
      </c>
      <c r="G86" s="18" t="s">
        <v>12</v>
      </c>
      <c r="H86" s="18" t="s">
        <v>206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24.75" customHeight="1" x14ac:dyDescent="0.2">
      <c r="A87" s="18">
        <v>90</v>
      </c>
      <c r="B87" s="18" t="s">
        <v>207</v>
      </c>
      <c r="C87" s="18" t="s">
        <v>8</v>
      </c>
      <c r="D87" s="18" t="s">
        <v>27</v>
      </c>
      <c r="E87" s="19" t="str">
        <f>HYPERLINK("http://amigo.geneontology.org/amigo/term/GO:0009223","GO:0009223")</f>
        <v>GO:0009223</v>
      </c>
      <c r="F87" s="19" t="str">
        <f>HYPERLINK("http://amigo.geneontology.org/amigo/term/GO:0044282","GO:0044282")</f>
        <v>GO:0044282</v>
      </c>
      <c r="G87" s="18" t="s">
        <v>12</v>
      </c>
      <c r="H87" s="18" t="s">
        <v>421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24.75" customHeight="1" x14ac:dyDescent="0.2">
      <c r="A88" s="18">
        <v>91</v>
      </c>
      <c r="B88" s="18" t="s">
        <v>208</v>
      </c>
      <c r="C88" s="18" t="s">
        <v>8</v>
      </c>
      <c r="D88" s="18" t="s">
        <v>176</v>
      </c>
      <c r="E88" s="19" t="str">
        <f>HYPERLINK("http://amigo.geneontology.org/amigo/term/GO:1904114","GO:1904114")</f>
        <v>GO:1904114</v>
      </c>
      <c r="F88" s="19" t="str">
        <f>HYPERLINK("http://amigo.geneontology.org/amigo/term/GO:0051240","GO:0051240")</f>
        <v>GO:0051240</v>
      </c>
      <c r="G88" s="18" t="s">
        <v>12</v>
      </c>
      <c r="H88" s="18" t="s">
        <v>422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s="10" customFormat="1" ht="24.75" customHeight="1" x14ac:dyDescent="0.2">
      <c r="A89" s="18">
        <v>92</v>
      </c>
      <c r="B89" s="18" t="s">
        <v>209</v>
      </c>
      <c r="C89" s="18" t="s">
        <v>8</v>
      </c>
      <c r="D89" s="18" t="s">
        <v>210</v>
      </c>
      <c r="E89" s="19" t="str">
        <f>HYPERLINK("http://amigo.geneontology.org/amigo/term/GO:0052559","GO:0052559")</f>
        <v>GO:0052559</v>
      </c>
      <c r="F89" s="19" t="str">
        <f>HYPERLINK("http://amigo.geneontology.org/amigo/term/GO:0050776","GO:0050776")</f>
        <v>GO:0050776</v>
      </c>
      <c r="G89" s="18" t="s">
        <v>12</v>
      </c>
      <c r="H89" s="18" t="s">
        <v>460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s="6" customFormat="1" ht="24.75" customHeight="1" x14ac:dyDescent="0.2">
      <c r="A90" s="18">
        <v>93</v>
      </c>
      <c r="B90" s="18" t="s">
        <v>211</v>
      </c>
      <c r="C90" s="18" t="s">
        <v>8</v>
      </c>
      <c r="D90" s="18" t="s">
        <v>212</v>
      </c>
      <c r="E90" s="19" t="str">
        <f>HYPERLINK("http://amigo.geneontology.org/amigo/term/GO:0033183","GO:0033183")</f>
        <v>GO:0033183</v>
      </c>
      <c r="F90" s="19" t="str">
        <f>HYPERLINK("http://amigo.geneontology.org/amigo/term/GO:2001251","GO:2001251")</f>
        <v>GO:2001251</v>
      </c>
      <c r="G90" s="18" t="s">
        <v>12</v>
      </c>
      <c r="H90" s="18" t="s">
        <v>461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24.75" customHeight="1" x14ac:dyDescent="0.2">
      <c r="A91" s="18">
        <v>94</v>
      </c>
      <c r="B91" s="18" t="s">
        <v>213</v>
      </c>
      <c r="C91" s="18" t="s">
        <v>8</v>
      </c>
      <c r="D91" s="18" t="s">
        <v>77</v>
      </c>
      <c r="E91" s="19" t="str">
        <f>HYPERLINK("http://amigo.geneontology.org/amigo/term/GO:0046267","GO:0046267")</f>
        <v>GO:0046267</v>
      </c>
      <c r="F91" s="19" t="str">
        <f>HYPERLINK("http://amigo.geneontology.org/amigo/term/GO:0044270","GO:0044270")</f>
        <v>GO:0044270</v>
      </c>
      <c r="G91" s="18" t="s">
        <v>12</v>
      </c>
      <c r="H91" s="18" t="s">
        <v>214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24.75" customHeight="1" x14ac:dyDescent="0.2">
      <c r="A92" s="18">
        <v>95</v>
      </c>
      <c r="B92" s="18" t="s">
        <v>215</v>
      </c>
      <c r="C92" s="18" t="s">
        <v>8</v>
      </c>
      <c r="D92" s="18" t="s">
        <v>216</v>
      </c>
      <c r="E92" s="19" t="str">
        <f>HYPERLINK("http://amigo.geneontology.org/amigo/term/GO:0046254","GO:0046254")</f>
        <v>GO:0046254</v>
      </c>
      <c r="F92" s="19" t="str">
        <f>HYPERLINK("http://amigo.geneontology.org/amigo/term/GO:0018971","GO:0018971")</f>
        <v>GO:0018971</v>
      </c>
      <c r="G92" s="18" t="s">
        <v>12</v>
      </c>
      <c r="H92" s="18" t="s">
        <v>217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24.75" customHeight="1" x14ac:dyDescent="0.2">
      <c r="A93" s="18">
        <v>96</v>
      </c>
      <c r="B93" s="18" t="s">
        <v>218</v>
      </c>
      <c r="C93" s="18" t="s">
        <v>8</v>
      </c>
      <c r="D93" s="18" t="s">
        <v>219</v>
      </c>
      <c r="E93" s="19" t="str">
        <f>HYPERLINK("http://amigo.geneontology.org/amigo/term/GO:0019241","GO:0019241")</f>
        <v>GO:0019241</v>
      </c>
      <c r="F93" s="19" t="str">
        <f>HYPERLINK("http://amigo.geneontology.org/amigo/term/GO:0046395","GO:0046395")</f>
        <v>GO:0046395</v>
      </c>
      <c r="G93" s="18" t="s">
        <v>12</v>
      </c>
      <c r="H93" s="18" t="s">
        <v>220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24.75" customHeight="1" x14ac:dyDescent="0.2">
      <c r="A94" s="18">
        <v>97</v>
      </c>
      <c r="B94" s="18" t="s">
        <v>221</v>
      </c>
      <c r="C94" s="18" t="s">
        <v>8</v>
      </c>
      <c r="D94" s="18" t="s">
        <v>222</v>
      </c>
      <c r="E94" s="19" t="str">
        <f>HYPERLINK("http://amigo.geneontology.org/amigo/term/GO:0003228","GO:0003228")</f>
        <v>GO:0003228</v>
      </c>
      <c r="F94" s="19" t="str">
        <f>HYPERLINK("http://amigo.geneontology.org/amigo/term/GO:0060537","GO:0060537")</f>
        <v>GO:0060537</v>
      </c>
      <c r="G94" s="18" t="s">
        <v>12</v>
      </c>
      <c r="H94" s="18" t="s">
        <v>223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s="6" customFormat="1" ht="24.75" customHeight="1" x14ac:dyDescent="0.2">
      <c r="A95" s="18">
        <v>98</v>
      </c>
      <c r="B95" s="18" t="s">
        <v>224</v>
      </c>
      <c r="C95" s="18" t="s">
        <v>8</v>
      </c>
      <c r="D95" s="18" t="s">
        <v>225</v>
      </c>
      <c r="E95" s="19" t="str">
        <f>HYPERLINK("http://amigo.geneontology.org/amigo/term/GO:1900261","GO:1900261")</f>
        <v>GO:1900261</v>
      </c>
      <c r="F95" s="19" t="str">
        <f>HYPERLINK("http://amigo.geneontology.org/amigo/term/GO:0009891","GO:0009891")</f>
        <v>GO:0009891</v>
      </c>
      <c r="G95" s="18" t="s">
        <v>12</v>
      </c>
      <c r="H95" s="18" t="s">
        <v>462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s="6" customFormat="1" ht="24.75" customHeight="1" x14ac:dyDescent="0.2">
      <c r="A96" s="18">
        <v>99</v>
      </c>
      <c r="B96" s="18" t="s">
        <v>226</v>
      </c>
      <c r="C96" s="18" t="s">
        <v>8</v>
      </c>
      <c r="D96" s="18" t="s">
        <v>227</v>
      </c>
      <c r="E96" s="19" t="str">
        <f>HYPERLINK("http://amigo.geneontology.org/amigo/term/GO:0106175","GO:0106175")</f>
        <v>GO:0106175</v>
      </c>
      <c r="F96" s="19" t="str">
        <f>HYPERLINK("http://amigo.geneontology.org/amigo/term/GO:0030666","GO:0030666")</f>
        <v>GO:0030666</v>
      </c>
      <c r="G96" s="18" t="s">
        <v>12</v>
      </c>
      <c r="H96" s="18" t="s">
        <v>463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24.75" customHeight="1" x14ac:dyDescent="0.2">
      <c r="A97" s="18">
        <v>101</v>
      </c>
      <c r="B97" s="18" t="s">
        <v>228</v>
      </c>
      <c r="C97" s="18" t="s">
        <v>8</v>
      </c>
      <c r="D97" s="18" t="s">
        <v>229</v>
      </c>
      <c r="E97" s="19" t="str">
        <f>HYPERLINK("http://amigo.geneontology.org/amigo/term/GO:1902886","GO:1902886")</f>
        <v>GO:1902886</v>
      </c>
      <c r="F97" s="19" t="str">
        <f>HYPERLINK("http://amigo.geneontology.org/amigo/term/GO:0048519","GO:0048519")</f>
        <v>GO:0048519</v>
      </c>
      <c r="G97" s="18" t="s">
        <v>12</v>
      </c>
      <c r="H97" s="18" t="s">
        <v>230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24.75" customHeight="1" x14ac:dyDescent="0.2">
      <c r="A98" s="18">
        <v>102</v>
      </c>
      <c r="B98" s="18" t="s">
        <v>231</v>
      </c>
      <c r="C98" s="18" t="s">
        <v>8</v>
      </c>
      <c r="D98" s="18" t="s">
        <v>232</v>
      </c>
      <c r="E98" s="19" t="str">
        <f>HYPERLINK("http://amigo.geneontology.org/amigo/term/GO:0051803","GO:0051803")</f>
        <v>GO:0051803</v>
      </c>
      <c r="F98" s="19" t="str">
        <f>HYPERLINK("http://amigo.geneontology.org/amigo/term/GO:0060548","GO:0060548")</f>
        <v>GO:0060548</v>
      </c>
      <c r="G98" s="18" t="s">
        <v>12</v>
      </c>
      <c r="H98" s="18" t="s">
        <v>233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24.75" customHeight="1" x14ac:dyDescent="0.2">
      <c r="A99" s="18">
        <v>103</v>
      </c>
      <c r="B99" s="18" t="s">
        <v>234</v>
      </c>
      <c r="C99" s="18" t="s">
        <v>8</v>
      </c>
      <c r="D99" s="18" t="s">
        <v>235</v>
      </c>
      <c r="E99" s="19" t="str">
        <f>HYPERLINK("http://amigo.geneontology.org/amigo/term/GO:1901030","GO:1901030")</f>
        <v>GO:1901030</v>
      </c>
      <c r="F99" s="19" t="str">
        <f>HYPERLINK("http://amigo.geneontology.org/amigo/term/GO:0010942","GO:0010942")</f>
        <v>GO:0010942</v>
      </c>
      <c r="G99" s="18" t="s">
        <v>12</v>
      </c>
      <c r="H99" s="18" t="s">
        <v>236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24.75" customHeight="1" x14ac:dyDescent="0.2">
      <c r="A100" s="18">
        <v>104</v>
      </c>
      <c r="B100" s="18" t="s">
        <v>237</v>
      </c>
      <c r="C100" s="18" t="s">
        <v>8</v>
      </c>
      <c r="D100" s="18" t="s">
        <v>176</v>
      </c>
      <c r="E100" s="19" t="str">
        <f>HYPERLINK("http://amigo.geneontology.org/amigo/term/GO:1905911","GO:1905911")</f>
        <v>GO:1905911</v>
      </c>
      <c r="F100" s="19" t="str">
        <f>HYPERLINK("http://amigo.geneontology.org/amigo/term/GO:0051240","GO:0051240")</f>
        <v>GO:0051240</v>
      </c>
      <c r="G100" s="18" t="s">
        <v>12</v>
      </c>
      <c r="H100" s="18" t="s">
        <v>464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s="17" customFormat="1" ht="24.75" customHeight="1" x14ac:dyDescent="0.2">
      <c r="A101" s="18">
        <v>105</v>
      </c>
      <c r="B101" s="18" t="s">
        <v>238</v>
      </c>
      <c r="C101" s="18" t="s">
        <v>8</v>
      </c>
      <c r="D101" s="18" t="s">
        <v>239</v>
      </c>
      <c r="E101" s="19" t="str">
        <f>HYPERLINK("http://amigo.geneontology.org/amigo/term/GO:0098502","GO:0098502")</f>
        <v>GO:0098502</v>
      </c>
      <c r="F101" s="19" t="str">
        <f>HYPERLINK("http://amigo.geneontology.org/amigo/term/GO:0006259","GO:0006259")</f>
        <v>GO:0006259</v>
      </c>
      <c r="G101" s="18" t="s">
        <v>12</v>
      </c>
      <c r="H101" s="18" t="s">
        <v>465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ht="24.75" customHeight="1" x14ac:dyDescent="0.2">
      <c r="A102" s="18">
        <v>106</v>
      </c>
      <c r="B102" s="18" t="s">
        <v>240</v>
      </c>
      <c r="C102" s="18" t="s">
        <v>8</v>
      </c>
      <c r="D102" s="18" t="s">
        <v>241</v>
      </c>
      <c r="E102" s="19" t="str">
        <f>HYPERLINK("http://amigo.geneontology.org/amigo/term/GO:0009601","GO:0009601")</f>
        <v>GO:0009601</v>
      </c>
      <c r="F102" s="19" t="str">
        <f>HYPERLINK("http://amigo.geneontology.org/amigo/term/GO:0009581","GO:0009581")</f>
        <v>GO:0009581</v>
      </c>
      <c r="G102" s="18" t="s">
        <v>12</v>
      </c>
      <c r="H102" s="18" t="s">
        <v>242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24.75" customHeight="1" x14ac:dyDescent="0.2">
      <c r="A103" s="18">
        <v>107</v>
      </c>
      <c r="B103" s="18" t="s">
        <v>243</v>
      </c>
      <c r="C103" s="18" t="s">
        <v>8</v>
      </c>
      <c r="D103" s="18" t="s">
        <v>38</v>
      </c>
      <c r="E103" s="19" t="str">
        <f>HYPERLINK("http://amigo.geneontology.org/amigo/term/GO:1903118","GO:1903118")</f>
        <v>GO:1903118</v>
      </c>
      <c r="F103" s="19" t="str">
        <f>HYPERLINK("http://amigo.geneontology.org/amigo/term/GO:0050801","GO:0050801")</f>
        <v>GO:0050801</v>
      </c>
      <c r="G103" s="18" t="s">
        <v>12</v>
      </c>
      <c r="H103" s="18" t="s">
        <v>466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24.75" customHeight="1" x14ac:dyDescent="0.2">
      <c r="A104" s="18">
        <v>108</v>
      </c>
      <c r="B104" s="18" t="s">
        <v>244</v>
      </c>
      <c r="C104" s="18" t="s">
        <v>8</v>
      </c>
      <c r="D104" s="18" t="s">
        <v>245</v>
      </c>
      <c r="E104" s="19" t="str">
        <f>HYPERLINK("http://amigo.geneontology.org/amigo/term/GO:1904326","GO:1904326")</f>
        <v>GO:1904326</v>
      </c>
      <c r="F104" s="19" t="str">
        <f>HYPERLINK("http://amigo.geneontology.org/amigo/term/GO:0051241","GO:0051241")</f>
        <v>GO:0051241</v>
      </c>
      <c r="G104" s="18" t="s">
        <v>12</v>
      </c>
      <c r="H104" s="18" t="s">
        <v>246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s="6" customFormat="1" ht="24.75" customHeight="1" x14ac:dyDescent="0.2">
      <c r="A105" s="18">
        <v>110</v>
      </c>
      <c r="B105" s="18" t="s">
        <v>247</v>
      </c>
      <c r="C105" s="18" t="s">
        <v>8</v>
      </c>
      <c r="D105" s="18" t="s">
        <v>248</v>
      </c>
      <c r="E105" s="19" t="str">
        <f>HYPERLINK("http://amigo.geneontology.org/amigo/term/GO:0098705","GO:0098705")</f>
        <v>GO:0098705</v>
      </c>
      <c r="F105" s="19" t="str">
        <f>HYPERLINK("http://amigo.geneontology.org/amigo/term/GO:0055070","GO:0055070")</f>
        <v>GO:0055070</v>
      </c>
      <c r="G105" s="18" t="s">
        <v>12</v>
      </c>
      <c r="H105" s="18" t="s">
        <v>467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s="6" customFormat="1" ht="24.75" customHeight="1" x14ac:dyDescent="0.2">
      <c r="A106" s="18">
        <v>111</v>
      </c>
      <c r="B106" s="18" t="s">
        <v>249</v>
      </c>
      <c r="C106" s="18" t="s">
        <v>8</v>
      </c>
      <c r="D106" s="18" t="s">
        <v>168</v>
      </c>
      <c r="E106" s="19" t="str">
        <f>HYPERLINK("http://amigo.geneontology.org/amigo/term/GO:0045658","GO:0045658")</f>
        <v>GO:0045658</v>
      </c>
      <c r="F106" s="19" t="str">
        <f>HYPERLINK("http://amigo.geneontology.org/amigo/term/GO:1902563","GO:1902563")</f>
        <v>GO:1902563</v>
      </c>
      <c r="G106" s="18" t="s">
        <v>12</v>
      </c>
      <c r="H106" s="18" t="s">
        <v>451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24.75" customHeight="1" x14ac:dyDescent="0.2">
      <c r="A107" s="18">
        <v>112</v>
      </c>
      <c r="B107" s="18" t="s">
        <v>139</v>
      </c>
      <c r="C107" s="18" t="s">
        <v>8</v>
      </c>
      <c r="D107" s="18" t="s">
        <v>250</v>
      </c>
      <c r="E107" s="19" t="str">
        <f>HYPERLINK("http://amigo.geneontology.org/amigo/term/GO:0019674","GO:0019674")</f>
        <v>GO:0019674</v>
      </c>
      <c r="F107" s="19" t="str">
        <f>HYPERLINK("http://amigo.geneontology.org/amigo/term/GO:0019637","GO:0019637")</f>
        <v>GO:0019637</v>
      </c>
      <c r="G107" s="18" t="s">
        <v>12</v>
      </c>
      <c r="H107" s="18" t="s">
        <v>251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s="6" customFormat="1" ht="24.75" customHeight="1" x14ac:dyDescent="0.2">
      <c r="A108" s="18">
        <v>114</v>
      </c>
      <c r="B108" s="18" t="s">
        <v>252</v>
      </c>
      <c r="C108" s="18" t="s">
        <v>8</v>
      </c>
      <c r="D108" s="18" t="s">
        <v>253</v>
      </c>
      <c r="E108" s="19" t="str">
        <f>HYPERLINK("http://amigo.geneontology.org/amigo/term/GO:1903390","GO:1903390")</f>
        <v>GO:1903390</v>
      </c>
      <c r="F108" s="19" t="str">
        <f>HYPERLINK("http://amigo.geneontology.org/amigo/term/GO:1903423","GO:1903423")</f>
        <v>GO:1903423</v>
      </c>
      <c r="G108" s="18" t="s">
        <v>12</v>
      </c>
      <c r="H108" s="18" t="s">
        <v>468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24.75" customHeight="1" x14ac:dyDescent="0.2">
      <c r="A109" s="18">
        <v>115</v>
      </c>
      <c r="B109" s="18" t="s">
        <v>254</v>
      </c>
      <c r="C109" s="18" t="s">
        <v>8</v>
      </c>
      <c r="D109" s="18" t="s">
        <v>91</v>
      </c>
      <c r="E109" s="19" t="str">
        <f>HYPERLINK("http://amigo.geneontology.org/amigo/term/GO:0015994","GO:0015994")</f>
        <v>GO:0015994</v>
      </c>
      <c r="F109" s="19" t="str">
        <f>HYPERLINK("http://amigo.geneontology.org/amigo/term/GO:0034641","GO:0034641")</f>
        <v>GO:0034641</v>
      </c>
      <c r="G109" s="18" t="s">
        <v>12</v>
      </c>
      <c r="H109" s="18" t="s">
        <v>255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24.75" customHeight="1" x14ac:dyDescent="0.2">
      <c r="A110" s="18">
        <v>116</v>
      </c>
      <c r="B110" s="18" t="s">
        <v>256</v>
      </c>
      <c r="C110" s="18" t="s">
        <v>8</v>
      </c>
      <c r="D110" s="18" t="s">
        <v>257</v>
      </c>
      <c r="E110" s="19" t="str">
        <f>HYPERLINK("http://amigo.geneontology.org/amigo/term/GO:0030655","GO:0030655")</f>
        <v>GO:0030655</v>
      </c>
      <c r="F110" s="19" t="str">
        <f>HYPERLINK("http://amigo.geneontology.org/amigo/term/GO:0042737","GO:0042737")</f>
        <v>GO:0042737</v>
      </c>
      <c r="G110" s="18" t="s">
        <v>12</v>
      </c>
      <c r="H110" s="18" t="s">
        <v>258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24.75" customHeight="1" x14ac:dyDescent="0.2">
      <c r="A111" s="18">
        <v>117</v>
      </c>
      <c r="B111" s="18" t="s">
        <v>259</v>
      </c>
      <c r="C111" s="18" t="s">
        <v>8</v>
      </c>
      <c r="D111" s="18" t="s">
        <v>260</v>
      </c>
      <c r="E111" s="19" t="str">
        <f>HYPERLINK("http://amigo.geneontology.org/amigo/term/GO:0099151","GO:0099151")</f>
        <v>GO:0099151</v>
      </c>
      <c r="F111" s="19" t="str">
        <f>HYPERLINK("http://amigo.geneontology.org/amigo/term/GO:0150052","GO:0150052")</f>
        <v>GO:0150052</v>
      </c>
      <c r="G111" s="18" t="s">
        <v>12</v>
      </c>
      <c r="H111" s="18" t="s">
        <v>469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24.75" customHeight="1" x14ac:dyDescent="0.2">
      <c r="A112" s="18">
        <v>118</v>
      </c>
      <c r="B112" s="18" t="s">
        <v>226</v>
      </c>
      <c r="C112" s="18" t="s">
        <v>8</v>
      </c>
      <c r="D112" s="18" t="s">
        <v>488</v>
      </c>
      <c r="E112" s="19" t="str">
        <f>HYPERLINK("http://amigo.geneontology.org/amigo/term/GO:0106175","GO:0106175")</f>
        <v>GO:0106175</v>
      </c>
      <c r="F112" s="19" t="str">
        <f>HYPERLINK("http://amigo.geneontology.org/amigo/term/GO:0005774","GO:0005774")</f>
        <v>GO:0005774</v>
      </c>
      <c r="G112" s="18" t="s">
        <v>12</v>
      </c>
      <c r="H112" s="18" t="s">
        <v>489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4.75" customHeight="1" x14ac:dyDescent="0.2">
      <c r="A113" s="18">
        <v>119</v>
      </c>
      <c r="B113" s="18" t="s">
        <v>261</v>
      </c>
      <c r="C113" s="18" t="s">
        <v>8</v>
      </c>
      <c r="D113" s="18" t="s">
        <v>232</v>
      </c>
      <c r="E113" s="19" t="str">
        <f>HYPERLINK("http://amigo.geneontology.org/amigo/term/GO:0051840","GO:0051840")</f>
        <v>GO:0051840</v>
      </c>
      <c r="F113" s="19" t="str">
        <f>HYPERLINK("http://amigo.geneontology.org/amigo/term/GO:0060548","GO:0060548")</f>
        <v>GO:0060548</v>
      </c>
      <c r="G113" s="18" t="s">
        <v>12</v>
      </c>
      <c r="H113" s="18" t="s">
        <v>233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24.75" customHeight="1" x14ac:dyDescent="0.2">
      <c r="A114" s="18">
        <v>120</v>
      </c>
      <c r="B114" s="18" t="s">
        <v>29</v>
      </c>
      <c r="C114" s="18" t="s">
        <v>8</v>
      </c>
      <c r="D114" s="18" t="s">
        <v>262</v>
      </c>
      <c r="E114" s="19" t="str">
        <f>HYPERLINK("http://amigo.geneontology.org/amigo/term/GO:0002624","GO:0002624")</f>
        <v>GO:0002624</v>
      </c>
      <c r="F114" s="19" t="str">
        <f>HYPERLINK("http://amigo.geneontology.org/amigo/term/GO:0002824","GO:0002824")</f>
        <v>GO:0002824</v>
      </c>
      <c r="G114" s="18" t="s">
        <v>12</v>
      </c>
      <c r="H114" s="18" t="s">
        <v>470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24.75" customHeight="1" x14ac:dyDescent="0.2">
      <c r="A115" s="18">
        <v>121</v>
      </c>
      <c r="B115" s="18" t="s">
        <v>263</v>
      </c>
      <c r="C115" s="18" t="s">
        <v>8</v>
      </c>
      <c r="D115" s="18" t="s">
        <v>91</v>
      </c>
      <c r="E115" s="19" t="str">
        <f>HYPERLINK("http://amigo.geneontology.org/amigo/term/GO:1901013","GO:1901013")</f>
        <v>GO:1901013</v>
      </c>
      <c r="F115" s="19" t="str">
        <f>HYPERLINK("http://amigo.geneontology.org/amigo/term/GO:0034641","GO:0034641")</f>
        <v>GO:0034641</v>
      </c>
      <c r="G115" s="18" t="s">
        <v>12</v>
      </c>
      <c r="H115" s="18" t="s">
        <v>264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24.75" customHeight="1" x14ac:dyDescent="0.2">
      <c r="A116" s="18">
        <v>122</v>
      </c>
      <c r="B116" s="18" t="s">
        <v>265</v>
      </c>
      <c r="C116" s="18" t="s">
        <v>8</v>
      </c>
      <c r="D116" s="18" t="s">
        <v>176</v>
      </c>
      <c r="E116" s="19" t="str">
        <f>HYPERLINK("http://amigo.geneontology.org/amigo/term/GO:2000768","GO:2000768")</f>
        <v>GO:2000768</v>
      </c>
      <c r="F116" s="19" t="str">
        <f>HYPERLINK("http://amigo.geneontology.org/amigo/term/GO:0051240","GO:0051240")</f>
        <v>GO:0051240</v>
      </c>
      <c r="G116" s="18" t="s">
        <v>12</v>
      </c>
      <c r="H116" s="18" t="s">
        <v>266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24.75" customHeight="1" x14ac:dyDescent="0.2">
      <c r="A117" s="18">
        <v>123</v>
      </c>
      <c r="B117" s="18" t="s">
        <v>221</v>
      </c>
      <c r="C117" s="18" t="s">
        <v>8</v>
      </c>
      <c r="D117" s="18" t="s">
        <v>267</v>
      </c>
      <c r="E117" s="19" t="str">
        <f>HYPERLINK("http://amigo.geneontology.org/amigo/term/GO:0003228","GO:0003228")</f>
        <v>GO:0003228</v>
      </c>
      <c r="F117" s="19" t="str">
        <f>HYPERLINK("http://amigo.geneontology.org/amigo/term/GO:0048738","GO:0048738")</f>
        <v>GO:0048738</v>
      </c>
      <c r="G117" s="18" t="s">
        <v>12</v>
      </c>
      <c r="H117" s="18" t="s">
        <v>268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24.75" customHeight="1" x14ac:dyDescent="0.2">
      <c r="A118" s="18">
        <v>124</v>
      </c>
      <c r="B118" s="18" t="s">
        <v>269</v>
      </c>
      <c r="C118" s="18" t="s">
        <v>8</v>
      </c>
      <c r="D118" s="18" t="s">
        <v>60</v>
      </c>
      <c r="E118" s="19" t="str">
        <f>HYPERLINK("http://amigo.geneontology.org/amigo/term/GO:0010253","GO:0010253")</f>
        <v>GO:0010253</v>
      </c>
      <c r="F118" s="19" t="str">
        <f>HYPERLINK("http://amigo.geneontology.org/amigo/term/GO:0044283","GO:0044283")</f>
        <v>GO:0044283</v>
      </c>
      <c r="G118" s="18" t="s">
        <v>12</v>
      </c>
      <c r="H118" s="18" t="s">
        <v>270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24.75" customHeight="1" x14ac:dyDescent="0.2">
      <c r="A119" s="18">
        <v>125</v>
      </c>
      <c r="B119" s="18" t="s">
        <v>271</v>
      </c>
      <c r="C119" s="18" t="s">
        <v>8</v>
      </c>
      <c r="D119" s="18" t="s">
        <v>272</v>
      </c>
      <c r="E119" s="19" t="str">
        <f>HYPERLINK("http://amigo.geneontology.org/amigo/term/GO:0001657","GO:0001657")</f>
        <v>GO:0001657</v>
      </c>
      <c r="F119" s="19" t="str">
        <f>HYPERLINK("http://amigo.geneontology.org/amigo/term/GO:0072009","GO:0072009")</f>
        <v>GO:0072009</v>
      </c>
      <c r="G119" s="18" t="s">
        <v>12</v>
      </c>
      <c r="H119" s="18" t="s">
        <v>273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24.75" customHeight="1" x14ac:dyDescent="0.2">
      <c r="A120" s="18">
        <v>126</v>
      </c>
      <c r="B120" s="18" t="s">
        <v>274</v>
      </c>
      <c r="C120" s="18" t="s">
        <v>8</v>
      </c>
      <c r="D120" s="18" t="s">
        <v>40</v>
      </c>
      <c r="E120" s="19" t="str">
        <f>HYPERLINK("http://amigo.geneontology.org/amigo/term/GO:0097019","GO:0097019")</f>
        <v>GO:0097019</v>
      </c>
      <c r="F120" s="19" t="str">
        <f>HYPERLINK("http://amigo.geneontology.org/amigo/term/GO:0044265","GO:0044265")</f>
        <v>GO:0044265</v>
      </c>
      <c r="G120" s="18" t="s">
        <v>12</v>
      </c>
      <c r="H120" s="18" t="s">
        <v>275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24.75" customHeight="1" x14ac:dyDescent="0.2">
      <c r="A121" s="18">
        <v>127</v>
      </c>
      <c r="B121" s="18" t="s">
        <v>276</v>
      </c>
      <c r="C121" s="18" t="s">
        <v>8</v>
      </c>
      <c r="D121" s="18" t="s">
        <v>63</v>
      </c>
      <c r="E121" s="19" t="str">
        <f>HYPERLINK("http://amigo.geneontology.org/amigo/term/GO:0006646","GO:0006646")</f>
        <v>GO:0006646</v>
      </c>
      <c r="F121" s="19" t="str">
        <f>HYPERLINK("http://amigo.geneontology.org/amigo/term/GO:0097384","GO:0097384")</f>
        <v>GO:0097384</v>
      </c>
      <c r="G121" s="18" t="s">
        <v>12</v>
      </c>
      <c r="H121" s="18" t="s">
        <v>277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24.75" customHeight="1" x14ac:dyDescent="0.2">
      <c r="A122" s="18">
        <v>129</v>
      </c>
      <c r="B122" s="18" t="s">
        <v>278</v>
      </c>
      <c r="C122" s="18" t="s">
        <v>8</v>
      </c>
      <c r="D122" s="18" t="s">
        <v>279</v>
      </c>
      <c r="E122" s="19" t="str">
        <f>HYPERLINK("http://amigo.geneontology.org/amigo/term/GO:1903578","GO:1903578")</f>
        <v>GO:1903578</v>
      </c>
      <c r="F122" s="19" t="str">
        <f>HYPERLINK("http://amigo.geneontology.org/amigo/term/GO:0006140","GO:0006140")</f>
        <v>GO:0006140</v>
      </c>
      <c r="G122" s="18" t="s">
        <v>12</v>
      </c>
      <c r="H122" s="18" t="s">
        <v>280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s="6" customFormat="1" ht="24.75" customHeight="1" x14ac:dyDescent="0.2">
      <c r="A123" s="18">
        <v>130</v>
      </c>
      <c r="B123" s="18" t="s">
        <v>281</v>
      </c>
      <c r="C123" s="18" t="s">
        <v>8</v>
      </c>
      <c r="D123" s="18" t="s">
        <v>282</v>
      </c>
      <c r="E123" s="19" t="str">
        <f>HYPERLINK("http://amigo.geneontology.org/amigo/term/GO:1905084","GO:1905084")</f>
        <v>GO:1905084</v>
      </c>
      <c r="F123" s="19" t="str">
        <f>HYPERLINK("http://amigo.geneontology.org/amigo/term/GO:0070131","GO:0070131")</f>
        <v>GO:0070131</v>
      </c>
      <c r="G123" s="18" t="s">
        <v>12</v>
      </c>
      <c r="H123" s="18" t="s">
        <v>471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24.75" customHeight="1" x14ac:dyDescent="0.2">
      <c r="A124" s="18">
        <v>131</v>
      </c>
      <c r="B124" s="18" t="s">
        <v>110</v>
      </c>
      <c r="C124" s="18" t="s">
        <v>8</v>
      </c>
      <c r="D124" s="18" t="s">
        <v>192</v>
      </c>
      <c r="E124" s="19" t="str">
        <f>HYPERLINK("http://amigo.geneontology.org/amigo/term/GO:0061986","GO:0061986")</f>
        <v>GO:0061986</v>
      </c>
      <c r="F124" s="19" t="str">
        <f>HYPERLINK("http://amigo.geneontology.org/amigo/term/GO:0048523","GO:0048523")</f>
        <v>GO:0048523</v>
      </c>
      <c r="G124" s="18" t="s">
        <v>12</v>
      </c>
      <c r="H124" s="18" t="s">
        <v>283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s="6" customFormat="1" ht="24.75" customHeight="1" x14ac:dyDescent="0.2">
      <c r="A125" s="18">
        <v>132</v>
      </c>
      <c r="B125" s="18" t="s">
        <v>284</v>
      </c>
      <c r="C125" s="18" t="s">
        <v>8</v>
      </c>
      <c r="D125" s="18" t="s">
        <v>285</v>
      </c>
      <c r="E125" s="19" t="str">
        <f>HYPERLINK("http://amigo.geneontology.org/amigo/term/GO:1901310","GO:1901310")</f>
        <v>GO:1901310</v>
      </c>
      <c r="F125" s="19" t="str">
        <f>HYPERLINK("http://amigo.geneontology.org/amigo/term/GO:0023056","GO:0023056")</f>
        <v>GO:0023056</v>
      </c>
      <c r="G125" s="18" t="s">
        <v>12</v>
      </c>
      <c r="H125" s="18" t="s">
        <v>472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24.75" customHeight="1" x14ac:dyDescent="0.2">
      <c r="A126" s="18">
        <v>134</v>
      </c>
      <c r="B126" s="18" t="s">
        <v>286</v>
      </c>
      <c r="C126" s="18" t="s">
        <v>8</v>
      </c>
      <c r="D126" s="18" t="s">
        <v>27</v>
      </c>
      <c r="E126" s="19" t="str">
        <f>HYPERLINK("http://amigo.geneontology.org/amigo/term/GO:0046061","GO:0046061")</f>
        <v>GO:0046061</v>
      </c>
      <c r="F126" s="19" t="str">
        <f>HYPERLINK("http://amigo.geneontology.org/amigo/term/GO:0044282","GO:0044282")</f>
        <v>GO:0044282</v>
      </c>
      <c r="G126" s="18" t="s">
        <v>12</v>
      </c>
      <c r="H126" s="18" t="s">
        <v>287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24.75" customHeight="1" x14ac:dyDescent="0.2">
      <c r="A127" s="18">
        <v>135</v>
      </c>
      <c r="B127" s="18" t="s">
        <v>490</v>
      </c>
      <c r="C127" s="18" t="s">
        <v>8</v>
      </c>
      <c r="D127" s="18" t="s">
        <v>491</v>
      </c>
      <c r="E127" s="19" t="s">
        <v>492</v>
      </c>
      <c r="F127" s="19" t="s">
        <v>493</v>
      </c>
      <c r="G127" s="18" t="s">
        <v>12</v>
      </c>
      <c r="H127" s="18" t="s">
        <v>494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24.75" customHeight="1" x14ac:dyDescent="0.2">
      <c r="A128" s="18">
        <v>136</v>
      </c>
      <c r="B128" s="18" t="s">
        <v>288</v>
      </c>
      <c r="C128" s="18" t="s">
        <v>8</v>
      </c>
      <c r="D128" s="18" t="s">
        <v>289</v>
      </c>
      <c r="E128" s="19" t="str">
        <f>HYPERLINK("http://amigo.geneontology.org/amigo/term/GO:2000907","GO:2000907")</f>
        <v>GO:2000907</v>
      </c>
      <c r="F128" s="19" t="str">
        <f>HYPERLINK("http://amigo.geneontology.org/amigo/term/GO:0031324","GO:0031324")</f>
        <v>GO:0031324</v>
      </c>
      <c r="G128" s="18" t="s">
        <v>12</v>
      </c>
      <c r="H128" s="18" t="s">
        <v>290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24.75" customHeight="1" x14ac:dyDescent="0.2">
      <c r="A129" s="18">
        <v>137</v>
      </c>
      <c r="B129" s="18" t="s">
        <v>291</v>
      </c>
      <c r="C129" s="18" t="s">
        <v>8</v>
      </c>
      <c r="D129" s="18" t="s">
        <v>60</v>
      </c>
      <c r="E129" s="19" t="str">
        <f>HYPERLINK("http://amigo.geneontology.org/amigo/term/GO:0006240","GO:0006240")</f>
        <v>GO:0006240</v>
      </c>
      <c r="F129" s="19" t="str">
        <f>HYPERLINK("http://amigo.geneontology.org/amigo/term/GO:0044283","GO:0044283")</f>
        <v>GO:0044283</v>
      </c>
      <c r="G129" s="18" t="s">
        <v>12</v>
      </c>
      <c r="H129" s="18" t="s">
        <v>292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24.75" customHeight="1" x14ac:dyDescent="0.2">
      <c r="A130" s="18">
        <v>138</v>
      </c>
      <c r="B130" s="18" t="s">
        <v>293</v>
      </c>
      <c r="C130" s="18" t="s">
        <v>8</v>
      </c>
      <c r="D130" s="18" t="s">
        <v>294</v>
      </c>
      <c r="E130" s="19" t="str">
        <f>HYPERLINK("http://amigo.geneontology.org/amigo/term/GO:0010855","GO:0010855")</f>
        <v>GO:0010855</v>
      </c>
      <c r="F130" s="19" t="str">
        <f>HYPERLINK("http://amigo.geneontology.org/amigo/term/GO:0010852","GO:0010852")</f>
        <v>GO:0010852</v>
      </c>
      <c r="G130" s="18" t="s">
        <v>12</v>
      </c>
      <c r="H130" s="18" t="s">
        <v>295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24.75" customHeight="1" x14ac:dyDescent="0.2">
      <c r="A131" s="18">
        <v>139</v>
      </c>
      <c r="B131" s="18" t="s">
        <v>296</v>
      </c>
      <c r="C131" s="18" t="s">
        <v>8</v>
      </c>
      <c r="D131" s="18" t="s">
        <v>297</v>
      </c>
      <c r="E131" s="19" t="str">
        <f>HYPERLINK("http://amigo.geneontology.org/amigo/term/GO:0042318","GO:0042318")</f>
        <v>GO:0042318</v>
      </c>
      <c r="F131" s="19" t="str">
        <f>HYPERLINK("http://amigo.geneontology.org/amigo/term/GO:0009309","GO:0009309")</f>
        <v>GO:0009309</v>
      </c>
      <c r="G131" s="18" t="s">
        <v>12</v>
      </c>
      <c r="H131" s="18" t="s">
        <v>298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24.75" customHeight="1" x14ac:dyDescent="0.2">
      <c r="A132" s="18">
        <v>140</v>
      </c>
      <c r="B132" s="18" t="s">
        <v>299</v>
      </c>
      <c r="C132" s="18" t="s">
        <v>8</v>
      </c>
      <c r="D132" s="18" t="s">
        <v>15</v>
      </c>
      <c r="E132" s="19" t="str">
        <f>HYPERLINK("http://amigo.geneontology.org/amigo/term/GO:0006241","GO:0006241")</f>
        <v>GO:0006241</v>
      </c>
      <c r="F132" s="19" t="str">
        <f>HYPERLINK("http://amigo.geneontology.org/amigo/term/GO:0034404","GO:0034404")</f>
        <v>GO:0034404</v>
      </c>
      <c r="G132" s="18" t="s">
        <v>12</v>
      </c>
      <c r="H132" s="18" t="s">
        <v>300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24.75" customHeight="1" x14ac:dyDescent="0.2">
      <c r="A133" s="18">
        <v>141</v>
      </c>
      <c r="B133" s="18" t="s">
        <v>288</v>
      </c>
      <c r="C133" s="18" t="s">
        <v>8</v>
      </c>
      <c r="D133" s="18" t="s">
        <v>192</v>
      </c>
      <c r="E133" s="19" t="str">
        <f>HYPERLINK("http://amigo.geneontology.org/amigo/term/GO:2000907","GO:2000907")</f>
        <v>GO:2000907</v>
      </c>
      <c r="F133" s="19" t="str">
        <f>HYPERLINK("http://amigo.geneontology.org/amigo/term/GO:0048523","GO:0048523")</f>
        <v>GO:0048523</v>
      </c>
      <c r="G133" s="18" t="s">
        <v>12</v>
      </c>
      <c r="H133" s="18" t="s">
        <v>301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s="15" customFormat="1" ht="24.75" customHeight="1" x14ac:dyDescent="0.2">
      <c r="A134" s="18">
        <v>142</v>
      </c>
      <c r="B134" s="18" t="s">
        <v>302</v>
      </c>
      <c r="C134" s="18" t="s">
        <v>8</v>
      </c>
      <c r="D134" s="18" t="s">
        <v>303</v>
      </c>
      <c r="E134" s="19" t="str">
        <f>HYPERLINK("http://amigo.geneontology.org/amigo/term/GO:0045659","GO:0045659")</f>
        <v>GO:0045659</v>
      </c>
      <c r="F134" s="19" t="str">
        <f>HYPERLINK("http://amigo.geneontology.org/amigo/term/GO:1902564","GO:1902564")</f>
        <v>GO:1902564</v>
      </c>
      <c r="G134" s="18" t="s">
        <v>12</v>
      </c>
      <c r="H134" s="18" t="s">
        <v>473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24.75" customHeight="1" x14ac:dyDescent="0.2">
      <c r="A135" s="18">
        <v>143</v>
      </c>
      <c r="B135" s="18" t="s">
        <v>304</v>
      </c>
      <c r="C135" s="18" t="s">
        <v>8</v>
      </c>
      <c r="D135" s="18" t="s">
        <v>15</v>
      </c>
      <c r="E135" s="19" t="str">
        <f>HYPERLINK("http://amigo.geneontology.org/amigo/term/GO:0009142","GO:0009142")</f>
        <v>GO:0009142</v>
      </c>
      <c r="F135" s="19" t="str">
        <f>HYPERLINK("http://amigo.geneontology.org/amigo/term/GO:0034404","GO:0034404")</f>
        <v>GO:0034404</v>
      </c>
      <c r="G135" s="18" t="s">
        <v>12</v>
      </c>
      <c r="H135" s="18" t="s">
        <v>305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24.75" customHeight="1" x14ac:dyDescent="0.2">
      <c r="A136" s="18">
        <v>144</v>
      </c>
      <c r="B136" s="18" t="s">
        <v>306</v>
      </c>
      <c r="C136" s="18" t="s">
        <v>8</v>
      </c>
      <c r="D136" s="18" t="s">
        <v>307</v>
      </c>
      <c r="E136" s="19" t="str">
        <f>HYPERLINK("http://amigo.geneontology.org/amigo/term/GO:0061516","GO:0061516")</f>
        <v>GO:0061516</v>
      </c>
      <c r="F136" s="19" t="str">
        <f>HYPERLINK("http://amigo.geneontology.org/amigo/term/GO:0032943","GO:0032943")</f>
        <v>GO:0032943</v>
      </c>
      <c r="G136" s="18" t="s">
        <v>12</v>
      </c>
      <c r="H136" s="18" t="s">
        <v>308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24.75" customHeight="1" x14ac:dyDescent="0.2">
      <c r="A137" s="18">
        <v>145</v>
      </c>
      <c r="B137" s="18" t="s">
        <v>309</v>
      </c>
      <c r="C137" s="18" t="s">
        <v>8</v>
      </c>
      <c r="D137" s="18" t="s">
        <v>60</v>
      </c>
      <c r="E137" s="19" t="str">
        <f>HYPERLINK("http://amigo.geneontology.org/amigo/term/GO:0009136","GO:0009136")</f>
        <v>GO:0009136</v>
      </c>
      <c r="F137" s="19" t="str">
        <f>HYPERLINK("http://amigo.geneontology.org/amigo/term/GO:0044283","GO:0044283")</f>
        <v>GO:0044283</v>
      </c>
      <c r="G137" s="18" t="s">
        <v>12</v>
      </c>
      <c r="H137" s="18" t="s">
        <v>310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24.75" customHeight="1" x14ac:dyDescent="0.2">
      <c r="A138" s="18">
        <v>146</v>
      </c>
      <c r="B138" s="18" t="s">
        <v>311</v>
      </c>
      <c r="C138" s="18" t="s">
        <v>8</v>
      </c>
      <c r="D138" s="18" t="s">
        <v>312</v>
      </c>
      <c r="E138" s="19" t="str">
        <f>HYPERLINK("http://amigo.geneontology.org/amigo/term/GO:2000944","GO:2000944")</f>
        <v>GO:2000944</v>
      </c>
      <c r="F138" s="19" t="str">
        <f>HYPERLINK("http://amigo.geneontology.org/amigo/term/GO:0006109","GO:0006109")</f>
        <v>GO:0006109</v>
      </c>
      <c r="G138" s="18" t="s">
        <v>12</v>
      </c>
      <c r="H138" s="18" t="s">
        <v>313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24.75" customHeight="1" x14ac:dyDescent="0.2">
      <c r="A139" s="18">
        <v>147</v>
      </c>
      <c r="B139" s="18" t="s">
        <v>314</v>
      </c>
      <c r="C139" s="18" t="s">
        <v>8</v>
      </c>
      <c r="D139" s="18" t="s">
        <v>315</v>
      </c>
      <c r="E139" s="19" t="str">
        <f>HYPERLINK("http://amigo.geneontology.org/amigo/term/GO:0019856","GO:0019856")</f>
        <v>GO:0019856</v>
      </c>
      <c r="F139" s="19" t="str">
        <f>HYPERLINK("http://amigo.geneontology.org/amigo/term/GO:0034654","GO:0034654")</f>
        <v>GO:0034654</v>
      </c>
      <c r="G139" s="18" t="s">
        <v>12</v>
      </c>
      <c r="H139" s="18" t="s">
        <v>435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24.75" customHeight="1" x14ac:dyDescent="0.2">
      <c r="A140" s="18">
        <v>148</v>
      </c>
      <c r="B140" s="18" t="s">
        <v>316</v>
      </c>
      <c r="C140" s="18" t="s">
        <v>8</v>
      </c>
      <c r="D140" s="18" t="s">
        <v>317</v>
      </c>
      <c r="E140" s="19" t="str">
        <f>HYPERLINK("http://amigo.geneontology.org/amigo/term/GO:2000943","GO:2000943")</f>
        <v>GO:2000943</v>
      </c>
      <c r="F140" s="19" t="str">
        <f>HYPERLINK("http://amigo.geneontology.org/amigo/term/GO:2000904","GO:2000904")</f>
        <v>GO:2000904</v>
      </c>
      <c r="G140" s="18" t="s">
        <v>12</v>
      </c>
      <c r="H140" s="18" t="s">
        <v>318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24.75" customHeight="1" x14ac:dyDescent="0.2">
      <c r="A141" s="18">
        <v>149</v>
      </c>
      <c r="B141" s="18" t="s">
        <v>319</v>
      </c>
      <c r="C141" s="18" t="s">
        <v>8</v>
      </c>
      <c r="D141" s="18" t="s">
        <v>60</v>
      </c>
      <c r="E141" s="19" t="str">
        <f>HYPERLINK("http://amigo.geneontology.org/amigo/term/GO:0009759","GO:0009759")</f>
        <v>GO:0009759</v>
      </c>
      <c r="F141" s="19" t="str">
        <f>HYPERLINK("http://amigo.geneontology.org/amigo/term/GO:0044283","GO:0044283")</f>
        <v>GO:0044283</v>
      </c>
      <c r="G141" s="18" t="s">
        <v>12</v>
      </c>
      <c r="H141" s="18" t="s">
        <v>320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24.75" customHeight="1" x14ac:dyDescent="0.2">
      <c r="A142" s="18">
        <v>150</v>
      </c>
      <c r="B142" s="18" t="s">
        <v>321</v>
      </c>
      <c r="C142" s="18" t="s">
        <v>8</v>
      </c>
      <c r="D142" s="18" t="s">
        <v>9</v>
      </c>
      <c r="E142" s="19" t="str">
        <f>HYPERLINK("http://amigo.geneontology.org/amigo/term/GO:0061561","GO:0061561")</f>
        <v>GO:0061561</v>
      </c>
      <c r="F142" s="19" t="str">
        <f>HYPERLINK("http://amigo.geneontology.org/amigo/term/GO:0048645","GO:0048645")</f>
        <v>GO:0048645</v>
      </c>
      <c r="G142" s="18" t="s">
        <v>12</v>
      </c>
      <c r="H142" s="18" t="s">
        <v>474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24.75" customHeight="1" x14ac:dyDescent="0.2">
      <c r="A143" s="18">
        <v>152</v>
      </c>
      <c r="B143" s="18" t="s">
        <v>322</v>
      </c>
      <c r="C143" s="18" t="s">
        <v>8</v>
      </c>
      <c r="D143" s="18" t="s">
        <v>60</v>
      </c>
      <c r="E143" s="19" t="str">
        <f>HYPERLINK("http://amigo.geneontology.org/amigo/term/GO:0006185","GO:0006185")</f>
        <v>GO:0006185</v>
      </c>
      <c r="F143" s="19" t="str">
        <f>HYPERLINK("http://amigo.geneontology.org/amigo/term/GO:0044283","GO:0044283")</f>
        <v>GO:0044283</v>
      </c>
      <c r="G143" s="18" t="s">
        <v>12</v>
      </c>
      <c r="H143" s="18" t="s">
        <v>323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s="6" customFormat="1" ht="24.75" customHeight="1" x14ac:dyDescent="0.2">
      <c r="A144" s="18">
        <v>153</v>
      </c>
      <c r="B144" s="18" t="s">
        <v>324</v>
      </c>
      <c r="C144" s="18" t="s">
        <v>8</v>
      </c>
      <c r="D144" s="18" t="s">
        <v>325</v>
      </c>
      <c r="E144" s="19" t="str">
        <f>HYPERLINK("http://amigo.geneontology.org/amigo/term/GO:0106113","GO:0106113")</f>
        <v>GO:0106113</v>
      </c>
      <c r="F144" s="19" t="str">
        <f>HYPERLINK("http://amigo.geneontology.org/amigo/term/GO:0045876","GO:0045876")</f>
        <v>GO:0045876</v>
      </c>
      <c r="G144" s="18" t="s">
        <v>12</v>
      </c>
      <c r="H144" s="18" t="s">
        <v>475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s="6" customFormat="1" ht="24.75" customHeight="1" x14ac:dyDescent="0.2">
      <c r="A145" s="18">
        <v>154</v>
      </c>
      <c r="B145" s="18" t="s">
        <v>326</v>
      </c>
      <c r="C145" s="18" t="s">
        <v>8</v>
      </c>
      <c r="D145" s="18" t="s">
        <v>327</v>
      </c>
      <c r="E145" s="19" t="str">
        <f>HYPERLINK("http://amigo.geneontology.org/amigo/term/GO:0061903","GO:0061903")</f>
        <v>GO:0061903</v>
      </c>
      <c r="F145" s="19" t="str">
        <f>HYPERLINK("http://amigo.geneontology.org/amigo/term/GO:0046889","GO:0046889")</f>
        <v>GO:0046889</v>
      </c>
      <c r="G145" s="18" t="s">
        <v>12</v>
      </c>
      <c r="H145" s="18" t="s">
        <v>476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s="6" customFormat="1" ht="24.75" customHeight="1" x14ac:dyDescent="0.2">
      <c r="A146" s="18">
        <v>155</v>
      </c>
      <c r="B146" s="18" t="s">
        <v>328</v>
      </c>
      <c r="C146" s="18" t="s">
        <v>8</v>
      </c>
      <c r="D146" s="18" t="s">
        <v>89</v>
      </c>
      <c r="E146" s="19" t="str">
        <f>HYPERLINK("http://amigo.geneontology.org/amigo/term/GO:1900163","GO:1900163")</f>
        <v>GO:1900163</v>
      </c>
      <c r="F146" s="19" t="str">
        <f>HYPERLINK("http://amigo.geneontology.org/amigo/term/GO:0051130","GO:0051130")</f>
        <v>GO:0051130</v>
      </c>
      <c r="G146" s="18" t="s">
        <v>12</v>
      </c>
      <c r="H146" s="18" t="s">
        <v>477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s="6" customFormat="1" ht="24.75" customHeight="1" x14ac:dyDescent="0.2">
      <c r="A147" s="18">
        <v>156</v>
      </c>
      <c r="B147" s="18" t="s">
        <v>151</v>
      </c>
      <c r="C147" s="18" t="s">
        <v>8</v>
      </c>
      <c r="D147" s="18" t="s">
        <v>329</v>
      </c>
      <c r="E147" s="19" t="str">
        <f>HYPERLINK("http://amigo.geneontology.org/amigo/term/GO:0046601","GO:0046601")</f>
        <v>GO:0046601</v>
      </c>
      <c r="F147" s="19" t="str">
        <f>HYPERLINK("http://amigo.geneontology.org/amigo/term/GO:0010825","GO:0010825")</f>
        <v>GO:0010825</v>
      </c>
      <c r="G147" s="18" t="s">
        <v>12</v>
      </c>
      <c r="H147" s="18" t="s">
        <v>478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s="6" customFormat="1" ht="24.75" customHeight="1" x14ac:dyDescent="0.2">
      <c r="A148" s="18">
        <v>157</v>
      </c>
      <c r="B148" s="18" t="s">
        <v>123</v>
      </c>
      <c r="C148" s="18" t="s">
        <v>8</v>
      </c>
      <c r="D148" s="18" t="s">
        <v>330</v>
      </c>
      <c r="E148" s="19" t="str">
        <f>HYPERLINK("http://amigo.geneontology.org/amigo/term/GO:1905608","GO:1905608")</f>
        <v>GO:1905608</v>
      </c>
      <c r="F148" s="19" t="str">
        <f>HYPERLINK("http://amigo.geneontology.org/amigo/term/GO:0051962","GO:0051962")</f>
        <v>GO:0051962</v>
      </c>
      <c r="G148" s="18" t="s">
        <v>12</v>
      </c>
      <c r="H148" s="18" t="s">
        <v>479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s="6" customFormat="1" ht="24.75" customHeight="1" x14ac:dyDescent="0.2">
      <c r="A149" s="18">
        <v>158</v>
      </c>
      <c r="B149" s="18" t="s">
        <v>331</v>
      </c>
      <c r="C149" s="18" t="s">
        <v>8</v>
      </c>
      <c r="D149" s="18" t="s">
        <v>332</v>
      </c>
      <c r="E149" s="19" t="str">
        <f>HYPERLINK("http://amigo.geneontology.org/amigo/term/GO:1905098","GO:1905098")</f>
        <v>GO:1905098</v>
      </c>
      <c r="F149" s="19" t="str">
        <f>HYPERLINK("http://amigo.geneontology.org/amigo/term/GO:1904425","GO:1904425")</f>
        <v>GO:1904425</v>
      </c>
      <c r="G149" s="18" t="s">
        <v>12</v>
      </c>
      <c r="H149" s="18" t="s">
        <v>480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24.75" customHeight="1" x14ac:dyDescent="0.2">
      <c r="A150" s="18">
        <v>159</v>
      </c>
      <c r="B150" s="18" t="s">
        <v>333</v>
      </c>
      <c r="C150" s="18" t="s">
        <v>8</v>
      </c>
      <c r="D150" s="18" t="s">
        <v>334</v>
      </c>
      <c r="E150" s="19" t="str">
        <f>HYPERLINK("http://amigo.geneontology.org/amigo/term/GO:0035946","GO:0035946")</f>
        <v>GO:0035946</v>
      </c>
      <c r="F150" s="19" t="str">
        <f>HYPERLINK("http://amigo.geneontology.org/amigo/term/GO:0016071","GO:0016071")</f>
        <v>GO:0016071</v>
      </c>
      <c r="G150" s="18" t="s">
        <v>12</v>
      </c>
      <c r="H150" s="18" t="s">
        <v>423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24.75" customHeight="1" x14ac:dyDescent="0.2">
      <c r="A151" s="18">
        <v>160</v>
      </c>
      <c r="B151" s="18" t="s">
        <v>335</v>
      </c>
      <c r="C151" s="18" t="s">
        <v>8</v>
      </c>
      <c r="D151" s="18" t="s">
        <v>63</v>
      </c>
      <c r="E151" s="19" t="str">
        <f>HYPERLINK("http://amigo.geneontology.org/amigo/term/GO:0051999","GO:0051999")</f>
        <v>GO:0051999</v>
      </c>
      <c r="F151" s="19" t="str">
        <f>HYPERLINK("http://amigo.geneontology.org/amigo/term/GO:0097384","GO:0097384")</f>
        <v>GO:0097384</v>
      </c>
      <c r="G151" s="18" t="s">
        <v>12</v>
      </c>
      <c r="H151" s="18" t="s">
        <v>336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s="6" customFormat="1" ht="24.75" customHeight="1" x14ac:dyDescent="0.2">
      <c r="A152" s="18">
        <v>161</v>
      </c>
      <c r="B152" s="18" t="s">
        <v>326</v>
      </c>
      <c r="C152" s="18" t="s">
        <v>8</v>
      </c>
      <c r="D152" s="18" t="s">
        <v>337</v>
      </c>
      <c r="E152" s="19" t="str">
        <f>HYPERLINK("http://amigo.geneontology.org/amigo/term/GO:0061903","GO:0061903")</f>
        <v>GO:0061903</v>
      </c>
      <c r="F152" s="19" t="str">
        <f>HYPERLINK("http://amigo.geneontology.org/amigo/term/GO:0031328","GO:0031328")</f>
        <v>GO:0031328</v>
      </c>
      <c r="G152" s="18" t="s">
        <v>12</v>
      </c>
      <c r="H152" s="18" t="s">
        <v>481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24.75" customHeight="1" x14ac:dyDescent="0.2">
      <c r="A153" s="18">
        <v>162</v>
      </c>
      <c r="B153" s="18" t="s">
        <v>338</v>
      </c>
      <c r="C153" s="18" t="s">
        <v>8</v>
      </c>
      <c r="D153" s="18" t="s">
        <v>339</v>
      </c>
      <c r="E153" s="19" t="str">
        <f>HYPERLINK("http://amigo.geneontology.org/amigo/term/GO:0016049","GO:0016049")</f>
        <v>GO:0016049</v>
      </c>
      <c r="F153" s="19" t="str">
        <f>HYPERLINK("http://amigo.geneontology.org/amigo/term/GO:0048589","GO:0048589")</f>
        <v>GO:0048589</v>
      </c>
      <c r="G153" s="18" t="s">
        <v>12</v>
      </c>
      <c r="H153" s="18" t="s">
        <v>340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24.75" customHeight="1" x14ac:dyDescent="0.2">
      <c r="A154" s="18">
        <v>163</v>
      </c>
      <c r="B154" s="18" t="s">
        <v>341</v>
      </c>
      <c r="C154" s="18" t="s">
        <v>8</v>
      </c>
      <c r="D154" s="18" t="s">
        <v>27</v>
      </c>
      <c r="E154" s="19" t="str">
        <f>HYPERLINK("http://amigo.geneontology.org/amigo/term/GO:0062234","GO:0062234")</f>
        <v>GO:0062234</v>
      </c>
      <c r="F154" s="19" t="str">
        <f>HYPERLINK("http://amigo.geneontology.org/amigo/term/GO:0044282","GO:0044282")</f>
        <v>GO:0044282</v>
      </c>
      <c r="G154" s="18" t="s">
        <v>12</v>
      </c>
      <c r="H154" s="18" t="s">
        <v>342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24.75" customHeight="1" x14ac:dyDescent="0.2">
      <c r="A155" s="18">
        <v>164</v>
      </c>
      <c r="B155" s="18" t="s">
        <v>343</v>
      </c>
      <c r="C155" s="18" t="s">
        <v>8</v>
      </c>
      <c r="D155" s="18" t="s">
        <v>344</v>
      </c>
      <c r="E155" s="19" t="str">
        <f>HYPERLINK("http://amigo.geneontology.org/amigo/term/GO:0036458","GO:0036458")</f>
        <v>GO:0036458</v>
      </c>
      <c r="F155" s="19" t="str">
        <f>HYPERLINK("http://amigo.geneontology.org/amigo/term/GO:0019955","GO:0019955")</f>
        <v>GO:0019955</v>
      </c>
      <c r="G155" s="18" t="s">
        <v>12</v>
      </c>
      <c r="H155" s="18" t="s">
        <v>345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24.75" customHeight="1" x14ac:dyDescent="0.2">
      <c r="A156" s="18">
        <v>165</v>
      </c>
      <c r="B156" s="18" t="s">
        <v>346</v>
      </c>
      <c r="C156" s="18" t="s">
        <v>8</v>
      </c>
      <c r="D156" s="18" t="s">
        <v>347</v>
      </c>
      <c r="E156" s="19" t="str">
        <f>HYPERLINK("http://amigo.geneontology.org/amigo/term/GO:1900050","GO:1900050")</f>
        <v>GO:1900050</v>
      </c>
      <c r="F156" s="19" t="str">
        <f>HYPERLINK("http://amigo.geneontology.org/amigo/term/GO:0010639","GO:0010639")</f>
        <v>GO:0010639</v>
      </c>
      <c r="G156" s="18" t="s">
        <v>12</v>
      </c>
      <c r="H156" s="18" t="s">
        <v>482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24.75" customHeight="1" x14ac:dyDescent="0.2">
      <c r="A157" s="18">
        <v>167</v>
      </c>
      <c r="B157" s="18" t="s">
        <v>348</v>
      </c>
      <c r="C157" s="18" t="s">
        <v>8</v>
      </c>
      <c r="D157" s="18" t="s">
        <v>65</v>
      </c>
      <c r="E157" s="19" t="str">
        <f>HYPERLINK("http://amigo.geneontology.org/amigo/term/GO:0046205","GO:0046205")</f>
        <v>GO:0046205</v>
      </c>
      <c r="F157" s="19" t="str">
        <f>HYPERLINK("http://amigo.geneontology.org/amigo/term/GO:0044248","GO:0044248")</f>
        <v>GO:0044248</v>
      </c>
      <c r="G157" s="18" t="s">
        <v>12</v>
      </c>
      <c r="H157" s="18" t="s">
        <v>424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24.75" customHeight="1" x14ac:dyDescent="0.2">
      <c r="A158" s="18">
        <v>168</v>
      </c>
      <c r="B158" s="18" t="s">
        <v>349</v>
      </c>
      <c r="C158" s="18" t="s">
        <v>8</v>
      </c>
      <c r="D158" s="18" t="s">
        <v>36</v>
      </c>
      <c r="E158" s="19" t="str">
        <f>HYPERLINK("http://amigo.geneontology.org/amigo/term/GO:1901292","GO:1901292")</f>
        <v>GO:1901292</v>
      </c>
      <c r="F158" s="19" t="str">
        <f>HYPERLINK("http://amigo.geneontology.org/amigo/term/GO:0034656","GO:0034656")</f>
        <v>GO:0034656</v>
      </c>
      <c r="G158" s="18" t="s">
        <v>12</v>
      </c>
      <c r="H158" s="18" t="s">
        <v>350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24.75" customHeight="1" x14ac:dyDescent="0.2">
      <c r="A159" s="18">
        <v>169</v>
      </c>
      <c r="B159" s="18" t="s">
        <v>351</v>
      </c>
      <c r="C159" s="18" t="s">
        <v>8</v>
      </c>
      <c r="D159" s="18" t="s">
        <v>352</v>
      </c>
      <c r="E159" s="19" t="str">
        <f>HYPERLINK("http://amigo.geneontology.org/amigo/term/GO:0046343","GO:0046343")</f>
        <v>GO:0046343</v>
      </c>
      <c r="F159" s="19" t="str">
        <f>HYPERLINK("http://amigo.geneontology.org/amigo/term/GO:0016999","GO:0016999")</f>
        <v>GO:0016999</v>
      </c>
      <c r="G159" s="18" t="s">
        <v>12</v>
      </c>
      <c r="H159" s="18" t="s">
        <v>353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24.75" customHeight="1" x14ac:dyDescent="0.2">
      <c r="A160" s="18">
        <v>170</v>
      </c>
      <c r="B160" s="18" t="s">
        <v>354</v>
      </c>
      <c r="C160" s="18" t="s">
        <v>8</v>
      </c>
      <c r="D160" s="18" t="s">
        <v>63</v>
      </c>
      <c r="E160" s="19" t="str">
        <f>HYPERLINK("http://amigo.geneontology.org/amigo/term/GO:0009103","GO:0009103")</f>
        <v>GO:0009103</v>
      </c>
      <c r="F160" s="19" t="str">
        <f>HYPERLINK("http://amigo.geneontology.org/amigo/term/GO:0097384","GO:0097384")</f>
        <v>GO:0097384</v>
      </c>
      <c r="G160" s="18" t="s">
        <v>12</v>
      </c>
      <c r="H160" s="18" t="s">
        <v>355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24.75" customHeight="1" x14ac:dyDescent="0.2">
      <c r="A161" s="18">
        <v>171</v>
      </c>
      <c r="B161" s="18" t="s">
        <v>93</v>
      </c>
      <c r="C161" s="18" t="s">
        <v>8</v>
      </c>
      <c r="D161" s="18" t="s">
        <v>219</v>
      </c>
      <c r="E161" s="19" t="str">
        <f>HYPERLINK("http://amigo.geneontology.org/amigo/term/GO:0006572","GO:0006572")</f>
        <v>GO:0006572</v>
      </c>
      <c r="F161" s="19" t="str">
        <f>HYPERLINK("http://amigo.geneontology.org/amigo/term/GO:0046395","GO:0046395")</f>
        <v>GO:0046395</v>
      </c>
      <c r="G161" s="18" t="s">
        <v>12</v>
      </c>
      <c r="H161" s="18" t="s">
        <v>356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24.75" customHeight="1" x14ac:dyDescent="0.2">
      <c r="A162" s="18">
        <v>172</v>
      </c>
      <c r="B162" s="18" t="s">
        <v>357</v>
      </c>
      <c r="C162" s="18" t="s">
        <v>8</v>
      </c>
      <c r="D162" s="18" t="s">
        <v>358</v>
      </c>
      <c r="E162" s="19" t="str">
        <f>HYPERLINK("http://amigo.geneontology.org/amigo/term/GO:0010130","GO:0010130")</f>
        <v>GO:0010130</v>
      </c>
      <c r="F162" s="19" t="str">
        <f>HYPERLINK("http://amigo.geneontology.org/amigo/term/GO:1901361","GO:1901361")</f>
        <v>GO:1901361</v>
      </c>
      <c r="G162" s="18" t="s">
        <v>12</v>
      </c>
      <c r="H162" s="18" t="s">
        <v>359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s="6" customFormat="1" ht="24.75" customHeight="1" x14ac:dyDescent="0.2">
      <c r="A163" s="18">
        <v>173</v>
      </c>
      <c r="B163" s="18" t="s">
        <v>234</v>
      </c>
      <c r="C163" s="18" t="s">
        <v>8</v>
      </c>
      <c r="D163" s="18" t="s">
        <v>203</v>
      </c>
      <c r="E163" s="19" t="str">
        <f>HYPERLINK("http://amigo.geneontology.org/amigo/term/GO:1901030","GO:1901030")</f>
        <v>GO:1901030</v>
      </c>
      <c r="F163" s="19" t="str">
        <f>HYPERLINK("http://amigo.geneontology.org/amigo/term/GO:0010647","GO:0010647")</f>
        <v>GO:0010647</v>
      </c>
      <c r="G163" s="18" t="s">
        <v>12</v>
      </c>
      <c r="H163" s="18" t="s">
        <v>483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24.75" customHeight="1" x14ac:dyDescent="0.2">
      <c r="A164" s="18">
        <v>174</v>
      </c>
      <c r="B164" s="18" t="s">
        <v>360</v>
      </c>
      <c r="C164" s="18" t="s">
        <v>361</v>
      </c>
      <c r="D164" s="18" t="s">
        <v>362</v>
      </c>
      <c r="E164" s="19" t="str">
        <f>HYPERLINK("http://amigo.geneontology.org/amigo/term/GO:0003217","GO:0003217")</f>
        <v>GO:0003217</v>
      </c>
      <c r="F164" s="19" t="str">
        <f>HYPERLINK("http://amigo.geneontology.org/amigo/term/GO:0060914","GO:0060914")</f>
        <v>GO:0060914</v>
      </c>
      <c r="G164" s="18" t="s">
        <v>12</v>
      </c>
      <c r="H164" s="18" t="s">
        <v>363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24.75" customHeight="1" x14ac:dyDescent="0.2">
      <c r="A165" s="18">
        <v>175</v>
      </c>
      <c r="B165" s="18" t="s">
        <v>364</v>
      </c>
      <c r="C165" s="18" t="s">
        <v>361</v>
      </c>
      <c r="D165" s="18" t="s">
        <v>365</v>
      </c>
      <c r="E165" s="19" t="str">
        <f>HYPERLINK("http://amigo.geneontology.org/amigo/term/GO:0060461","GO:0060461")</f>
        <v>GO:0060461</v>
      </c>
      <c r="F165" s="19" t="str">
        <f>HYPERLINK("http://amigo.geneontology.org/amigo/term/GO:0035239","GO:0035239")</f>
        <v>GO:0035239</v>
      </c>
      <c r="G165" s="18" t="s">
        <v>12</v>
      </c>
      <c r="H165" s="18" t="s">
        <v>429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24.75" customHeight="1" x14ac:dyDescent="0.2">
      <c r="A166" s="18">
        <v>176</v>
      </c>
      <c r="B166" s="18" t="s">
        <v>366</v>
      </c>
      <c r="C166" s="18" t="s">
        <v>361</v>
      </c>
      <c r="D166" s="18" t="s">
        <v>367</v>
      </c>
      <c r="E166" s="19" t="str">
        <f>HYPERLINK("http://amigo.geneontology.org/amigo/term/GO:0090102","GO:0090102")</f>
        <v>GO:0090102</v>
      </c>
      <c r="F166" s="19" t="str">
        <f>HYPERLINK("http://amigo.geneontology.org/amigo/term/GO:0048568","GO:0048568")</f>
        <v>GO:0048568</v>
      </c>
      <c r="G166" s="18" t="s">
        <v>12</v>
      </c>
      <c r="H166" s="18" t="s">
        <v>368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24.75" customHeight="1" x14ac:dyDescent="0.2">
      <c r="A167" s="18">
        <v>177</v>
      </c>
      <c r="B167" s="18" t="s">
        <v>369</v>
      </c>
      <c r="C167" s="18" t="s">
        <v>361</v>
      </c>
      <c r="D167" s="18" t="s">
        <v>365</v>
      </c>
      <c r="E167" s="19" t="str">
        <f>HYPERLINK("http://amigo.geneontology.org/amigo/term/GO:0003314","GO:0003314")</f>
        <v>GO:0003314</v>
      </c>
      <c r="F167" s="19" t="str">
        <f>HYPERLINK("http://amigo.geneontology.org/amigo/term/GO:0035239","GO:0035239")</f>
        <v>GO:0035239</v>
      </c>
      <c r="G167" s="18" t="s">
        <v>12</v>
      </c>
      <c r="H167" s="18" t="s">
        <v>430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24.75" customHeight="1" x14ac:dyDescent="0.2">
      <c r="A168" s="18">
        <v>178</v>
      </c>
      <c r="B168" s="18" t="s">
        <v>370</v>
      </c>
      <c r="C168" s="18" t="s">
        <v>361</v>
      </c>
      <c r="D168" s="18" t="s">
        <v>371</v>
      </c>
      <c r="E168" s="19" t="str">
        <f>HYPERLINK("http://amigo.geneontology.org/amigo/term/GO:0120017","GO:0120017")</f>
        <v>GO:0120017</v>
      </c>
      <c r="F168" s="19" t="str">
        <f>HYPERLINK("http://amigo.geneontology.org/amigo/term/GO:0035627","GO:0035627")</f>
        <v>GO:0035627</v>
      </c>
      <c r="G168" s="18" t="s">
        <v>12</v>
      </c>
      <c r="H168" s="18" t="s">
        <v>372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24.75" customHeight="1" x14ac:dyDescent="0.2">
      <c r="A169" s="18">
        <v>179</v>
      </c>
      <c r="B169" s="18" t="s">
        <v>373</v>
      </c>
      <c r="C169" s="18" t="s">
        <v>361</v>
      </c>
      <c r="D169" s="18" t="s">
        <v>374</v>
      </c>
      <c r="E169" s="19" t="str">
        <f>HYPERLINK("http://amigo.geneontology.org/amigo/term/GO:0000220","GO:0000220")</f>
        <v>GO:0000220</v>
      </c>
      <c r="F169" s="19" t="str">
        <f>HYPERLINK("http://amigo.geneontology.org/amigo/term/GO:0016471","GO:0016471")</f>
        <v>GO:0016471</v>
      </c>
      <c r="G169" s="18" t="s">
        <v>12</v>
      </c>
      <c r="H169" s="18" t="s">
        <v>375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s="17" customFormat="1" ht="24.75" customHeight="1" x14ac:dyDescent="0.2">
      <c r="A170" s="18">
        <v>180</v>
      </c>
      <c r="B170" s="18" t="s">
        <v>376</v>
      </c>
      <c r="C170" s="18" t="s">
        <v>361</v>
      </c>
      <c r="D170" s="18" t="s">
        <v>377</v>
      </c>
      <c r="E170" s="19" t="str">
        <f>HYPERLINK("http://amigo.geneontology.org/amigo/term/GO:0072227","GO:0072227")</f>
        <v>GO:0072227</v>
      </c>
      <c r="F170" s="19" t="str">
        <f>HYPERLINK("http://amigo.geneontology.org/amigo/term/GO:0072210","GO:0072210")</f>
        <v>GO:0072210</v>
      </c>
      <c r="G170" s="18" t="s">
        <v>12</v>
      </c>
      <c r="H170" s="18" t="s">
        <v>484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spans="1:25" ht="24.75" customHeight="1" x14ac:dyDescent="0.2">
      <c r="A171" s="18">
        <v>181</v>
      </c>
      <c r="B171" s="18" t="s">
        <v>378</v>
      </c>
      <c r="C171" s="18" t="s">
        <v>361</v>
      </c>
      <c r="D171" s="18" t="s">
        <v>379</v>
      </c>
      <c r="E171" s="19" t="str">
        <f>HYPERLINK("http://amigo.geneontology.org/amigo/term/GO:0031507","GO:0031507")</f>
        <v>GO:0031507</v>
      </c>
      <c r="F171" s="19" t="str">
        <f>HYPERLINK("http://amigo.geneontology.org/amigo/term/GO:0070925","GO:0070925")</f>
        <v>GO:0070925</v>
      </c>
      <c r="G171" s="18" t="s">
        <v>12</v>
      </c>
      <c r="H171" s="18" t="s">
        <v>428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s="6" customFormat="1" ht="24.75" customHeight="1" x14ac:dyDescent="0.2">
      <c r="A172" s="18">
        <v>182</v>
      </c>
      <c r="B172" s="18" t="s">
        <v>380</v>
      </c>
      <c r="C172" s="18" t="s">
        <v>361</v>
      </c>
      <c r="D172" s="18" t="s">
        <v>381</v>
      </c>
      <c r="E172" s="19" t="str">
        <f>HYPERLINK("http://amigo.geneontology.org/amigo/term/GO:0003274","GO:0003274")</f>
        <v>GO:0003274</v>
      </c>
      <c r="F172" s="19" t="str">
        <f>HYPERLINK("http://amigo.geneontology.org/amigo/term/GO:0003272","GO:0003272")</f>
        <v>GO:0003272</v>
      </c>
      <c r="G172" s="18" t="s">
        <v>12</v>
      </c>
      <c r="H172" s="18" t="s">
        <v>485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24.75" customHeight="1" x14ac:dyDescent="0.2">
      <c r="A173" s="18">
        <v>183</v>
      </c>
      <c r="B173" s="18" t="s">
        <v>382</v>
      </c>
      <c r="C173" s="18" t="s">
        <v>361</v>
      </c>
      <c r="D173" s="18" t="s">
        <v>383</v>
      </c>
      <c r="E173" s="19" t="str">
        <f>HYPERLINK("http://amigo.geneontology.org/amigo/term/GO:0021508","GO:0021508")</f>
        <v>GO:0021508</v>
      </c>
      <c r="F173" s="19" t="str">
        <f>HYPERLINK("http://amigo.geneontology.org/amigo/term/GO:0035148","GO:0035148")</f>
        <v>GO:0035148</v>
      </c>
      <c r="G173" s="18" t="s">
        <v>12</v>
      </c>
      <c r="H173" s="18" t="s">
        <v>427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24.75" customHeight="1" x14ac:dyDescent="0.2">
      <c r="A174" s="18">
        <v>184</v>
      </c>
      <c r="B174" s="18" t="s">
        <v>384</v>
      </c>
      <c r="C174" s="18" t="s">
        <v>361</v>
      </c>
      <c r="D174" s="18" t="s">
        <v>385</v>
      </c>
      <c r="E174" s="19" t="str">
        <f>HYPERLINK("http://amigo.geneontology.org/amigo/term/GO:0021575","GO:0021575")</f>
        <v>GO:0021575</v>
      </c>
      <c r="F174" s="19" t="str">
        <f>HYPERLINK("http://amigo.geneontology.org/amigo/term/GO:0048854","GO:0048854")</f>
        <v>GO:0048854</v>
      </c>
      <c r="G174" s="18" t="s">
        <v>12</v>
      </c>
      <c r="H174" s="18" t="s">
        <v>386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24.75" customHeight="1" x14ac:dyDescent="0.2">
      <c r="A175" s="18">
        <v>185</v>
      </c>
      <c r="B175" s="18" t="s">
        <v>387</v>
      </c>
      <c r="C175" s="18" t="s">
        <v>361</v>
      </c>
      <c r="D175" s="18" t="s">
        <v>367</v>
      </c>
      <c r="E175" s="19" t="str">
        <f>HYPERLINK("http://amigo.geneontology.org/amigo/term/GO:0048839","GO:0048839")</f>
        <v>GO:0048839</v>
      </c>
      <c r="F175" s="19" t="str">
        <f>HYPERLINK("http://amigo.geneontology.org/amigo/term/GO:0048568","GO:0048568")</f>
        <v>GO:0048568</v>
      </c>
      <c r="G175" s="18" t="s">
        <v>12</v>
      </c>
      <c r="H175" s="18" t="s">
        <v>388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24.75" customHeight="1" x14ac:dyDescent="0.2">
      <c r="A176" s="18">
        <v>186</v>
      </c>
      <c r="B176" s="18" t="s">
        <v>389</v>
      </c>
      <c r="C176" s="18" t="s">
        <v>361</v>
      </c>
      <c r="D176" s="18" t="s">
        <v>365</v>
      </c>
      <c r="E176" s="19" t="str">
        <f>HYPERLINK("http://amigo.geneontology.org/amigo/term/GO:0033505","GO:0033505")</f>
        <v>GO:0033505</v>
      </c>
      <c r="F176" s="19" t="str">
        <f>HYPERLINK("http://amigo.geneontology.org/amigo/term/GO:0035239","GO:0035239")</f>
        <v>GO:0035239</v>
      </c>
      <c r="G176" s="18" t="s">
        <v>12</v>
      </c>
      <c r="H176" s="18" t="s">
        <v>427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24.75" customHeight="1" x14ac:dyDescent="0.2">
      <c r="A177" s="18">
        <v>187</v>
      </c>
      <c r="B177" s="18" t="s">
        <v>390</v>
      </c>
      <c r="C177" s="18" t="s">
        <v>361</v>
      </c>
      <c r="D177" s="18" t="s">
        <v>9</v>
      </c>
      <c r="E177" s="19" t="str">
        <f>HYPERLINK("http://amigo.geneontology.org/amigo/term/GO:0003144","GO:0003144")</f>
        <v>GO:0003144</v>
      </c>
      <c r="F177" s="19" t="str">
        <f>HYPERLINK("http://amigo.geneontology.org/amigo/term/GO:0048645","GO:0048645")</f>
        <v>GO:0048645</v>
      </c>
      <c r="G177" s="18" t="s">
        <v>12</v>
      </c>
      <c r="H177" s="18" t="s">
        <v>391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24.75" customHeight="1" x14ac:dyDescent="0.2">
      <c r="A178" s="18">
        <v>188</v>
      </c>
      <c r="B178" s="18" t="s">
        <v>392</v>
      </c>
      <c r="C178" s="18" t="s">
        <v>361</v>
      </c>
      <c r="D178" s="18" t="s">
        <v>393</v>
      </c>
      <c r="E178" s="19" t="str">
        <f>HYPERLINK("http://amigo.geneontology.org/amigo/term/GO:0003182","GO:0003182")</f>
        <v>GO:0003182</v>
      </c>
      <c r="F178" s="19" t="str">
        <f>HYPERLINK("http://amigo.geneontology.org/amigo/term/GO:0003007","GO:0003007")</f>
        <v>GO:0003007</v>
      </c>
      <c r="G178" s="18" t="s">
        <v>12</v>
      </c>
      <c r="H178" s="18" t="s">
        <v>394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24.75" customHeight="1" x14ac:dyDescent="0.2">
      <c r="A179" s="18">
        <v>189</v>
      </c>
      <c r="B179" s="18" t="s">
        <v>395</v>
      </c>
      <c r="C179" s="18" t="s">
        <v>361</v>
      </c>
      <c r="D179" s="18" t="s">
        <v>396</v>
      </c>
      <c r="E179" s="19" t="str">
        <f>HYPERLINK("http://amigo.geneontology.org/amigo/term/GO:0036135","GO:0036135")</f>
        <v>GO:0036135</v>
      </c>
      <c r="F179" s="19" t="str">
        <f>HYPERLINK("http://amigo.geneontology.org/amigo/term/GO:0014044","GO:0014044")</f>
        <v>GO:0014044</v>
      </c>
      <c r="G179" s="18" t="s">
        <v>12</v>
      </c>
      <c r="H179" s="18" t="s">
        <v>425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24.75" customHeight="1" x14ac:dyDescent="0.2">
      <c r="A180" s="18">
        <v>190</v>
      </c>
      <c r="B180" s="18" t="s">
        <v>397</v>
      </c>
      <c r="C180" s="18" t="s">
        <v>398</v>
      </c>
      <c r="D180" s="18" t="s">
        <v>40</v>
      </c>
      <c r="E180" s="19" t="str">
        <f>HYPERLINK("http://amigo.geneontology.org/amigo/term/GO:2000881","GO:2000881")</f>
        <v>GO:2000881</v>
      </c>
      <c r="F180" s="19" t="str">
        <f>HYPERLINK("http://amigo.geneontology.org/amigo/term/GO:0044265","GO:0044265")</f>
        <v>GO:0044265</v>
      </c>
      <c r="G180" s="18" t="s">
        <v>12</v>
      </c>
      <c r="H180" s="18" t="s">
        <v>399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s="13" customFormat="1" ht="24.75" customHeight="1" x14ac:dyDescent="0.2">
      <c r="A181" s="18">
        <v>191</v>
      </c>
      <c r="B181" s="18" t="s">
        <v>400</v>
      </c>
      <c r="C181" s="18" t="s">
        <v>398</v>
      </c>
      <c r="D181" s="18" t="s">
        <v>49</v>
      </c>
      <c r="E181" s="19" t="str">
        <f>HYPERLINK("http://amigo.geneontology.org/amigo/term/GO:1901437","GO:1901437")</f>
        <v>GO:1901437</v>
      </c>
      <c r="F181" s="19" t="str">
        <f>HYPERLINK("http://amigo.geneontology.org/amigo/term/GO:0006805","GO:0006805")</f>
        <v>GO:0006805</v>
      </c>
      <c r="G181" s="18" t="s">
        <v>12</v>
      </c>
      <c r="H181" s="18" t="s">
        <v>486</v>
      </c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24.75" customHeight="1" x14ac:dyDescent="0.2">
      <c r="A182" s="18">
        <v>192</v>
      </c>
      <c r="B182" s="18" t="s">
        <v>401</v>
      </c>
      <c r="C182" s="18" t="s">
        <v>398</v>
      </c>
      <c r="D182" s="18" t="s">
        <v>27</v>
      </c>
      <c r="E182" s="19" t="str">
        <f>HYPERLINK("http://amigo.geneontology.org/amigo/term/GO:0033121","GO:0033121")</f>
        <v>GO:0033121</v>
      </c>
      <c r="F182" s="19" t="str">
        <f>HYPERLINK("http://amigo.geneontology.org/amigo/term/GO:0044282","GO:0044282")</f>
        <v>GO:0044282</v>
      </c>
      <c r="G182" s="18" t="s">
        <v>12</v>
      </c>
      <c r="H182" s="18" t="s">
        <v>426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24.75" customHeight="1" x14ac:dyDescent="0.2">
      <c r="A183" s="18">
        <v>193</v>
      </c>
      <c r="B183" s="18" t="s">
        <v>402</v>
      </c>
      <c r="C183" s="18" t="s">
        <v>398</v>
      </c>
      <c r="D183" s="18" t="s">
        <v>403</v>
      </c>
      <c r="E183" s="19" t="str">
        <f>HYPERLINK("http://amigo.geneontology.org/amigo/term/GO:2000936","GO:2000936")</f>
        <v>GO:2000936</v>
      </c>
      <c r="F183" s="19" t="str">
        <f>HYPERLINK("http://amigo.geneontology.org/amigo/term/GO:0000272","GO:0000272")</f>
        <v>GO:0000272</v>
      </c>
      <c r="G183" s="18" t="s">
        <v>12</v>
      </c>
      <c r="H183" s="18" t="s">
        <v>487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24.75" customHeight="1" x14ac:dyDescent="0.2">
      <c r="A184" s="18">
        <v>194</v>
      </c>
      <c r="B184" s="18" t="s">
        <v>404</v>
      </c>
      <c r="C184" s="18" t="s">
        <v>398</v>
      </c>
      <c r="D184" s="18" t="s">
        <v>63</v>
      </c>
      <c r="E184" s="19" t="str">
        <f>HYPERLINK("http://amigo.geneontology.org/amigo/term/GO:0007557","GO:0007557")</f>
        <v>GO:0007557</v>
      </c>
      <c r="F184" s="19" t="str">
        <f t="shared" ref="F184:F185" si="1">HYPERLINK("http://amigo.geneontology.org/amigo/term/GO:0097384","GO:0097384")</f>
        <v>GO:0097384</v>
      </c>
      <c r="G184" s="18" t="s">
        <v>12</v>
      </c>
      <c r="H184" s="18" t="s">
        <v>405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24.75" customHeight="1" x14ac:dyDescent="0.2">
      <c r="A185" s="18">
        <v>195</v>
      </c>
      <c r="B185" s="18" t="s">
        <v>406</v>
      </c>
      <c r="C185" s="18" t="s">
        <v>398</v>
      </c>
      <c r="D185" s="18" t="s">
        <v>63</v>
      </c>
      <c r="E185" s="19" t="str">
        <f>HYPERLINK("http://amigo.geneontology.org/amigo/term/GO:1902646","GO:1902646")</f>
        <v>GO:1902646</v>
      </c>
      <c r="F185" s="19" t="str">
        <f t="shared" si="1"/>
        <v>GO:0097384</v>
      </c>
      <c r="G185" s="18" t="s">
        <v>12</v>
      </c>
      <c r="H185" s="18" t="s">
        <v>407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24.75" customHeight="1" x14ac:dyDescent="0.2">
      <c r="A186" s="18">
        <v>196</v>
      </c>
      <c r="B186" s="18" t="s">
        <v>408</v>
      </c>
      <c r="C186" s="18" t="s">
        <v>409</v>
      </c>
      <c r="D186" s="18" t="s">
        <v>410</v>
      </c>
      <c r="E186" s="19" t="str">
        <f>HYPERLINK("http://amigo.geneontology.org/amigo/term/GO:0043634","GO:0043634")</f>
        <v>GO:0043634</v>
      </c>
      <c r="F186" s="19" t="str">
        <f>HYPERLINK("http://amigo.geneontology.org/amigo/term/GO:0034470","GO:0034470")</f>
        <v>GO:0034470</v>
      </c>
      <c r="G186" s="18" t="s">
        <v>12</v>
      </c>
      <c r="H186" s="18" t="s">
        <v>411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24.75" customHeight="1" x14ac:dyDescent="0.2">
      <c r="A187" s="18">
        <v>197</v>
      </c>
      <c r="B187" s="18" t="s">
        <v>495</v>
      </c>
      <c r="C187" s="18" t="s">
        <v>409</v>
      </c>
      <c r="D187" s="18" t="s">
        <v>496</v>
      </c>
      <c r="E187" s="19" t="s">
        <v>497</v>
      </c>
      <c r="F187" s="19" t="s">
        <v>498</v>
      </c>
      <c r="G187" s="18" t="s">
        <v>12</v>
      </c>
      <c r="H187" s="18" t="s">
        <v>499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24.75" customHeight="1" x14ac:dyDescent="0.2">
      <c r="A188" s="18">
        <v>198</v>
      </c>
      <c r="B188" s="18" t="s">
        <v>412</v>
      </c>
      <c r="C188" s="18" t="s">
        <v>409</v>
      </c>
      <c r="D188" s="18" t="s">
        <v>410</v>
      </c>
      <c r="E188" s="19" t="str">
        <f>HYPERLINK("http://amigo.geneontology.org/amigo/term/GO:0071046","GO:0071046")</f>
        <v>GO:0071046</v>
      </c>
      <c r="F188" s="19" t="str">
        <f>HYPERLINK("http://amigo.geneontology.org/amigo/term/GO:0034470","GO:0034470")</f>
        <v>GO:0034470</v>
      </c>
      <c r="G188" s="18" t="s">
        <v>12</v>
      </c>
      <c r="H188" s="18" t="s">
        <v>413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24.75" customHeight="1" x14ac:dyDescent="0.2">
      <c r="A189" s="18">
        <v>199</v>
      </c>
      <c r="B189" s="18" t="s">
        <v>414</v>
      </c>
      <c r="C189" s="18" t="s">
        <v>415</v>
      </c>
      <c r="D189" s="18" t="s">
        <v>416</v>
      </c>
      <c r="E189" s="19" t="str">
        <f>HYPERLINK("http://amigo.geneontology.org/amigo/term/GO:0051253","GO:0051253")</f>
        <v>GO:0051253</v>
      </c>
      <c r="F189" s="19" t="str">
        <f>HYPERLINK("http://amigo.geneontology.org/amigo/term/GO:0044260","GO:0044260")</f>
        <v>GO:0044260</v>
      </c>
      <c r="G189" s="18" t="s">
        <v>12</v>
      </c>
      <c r="H189" s="18" t="s">
        <v>417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24.75" customHeight="1" x14ac:dyDescent="0.2">
      <c r="A190" s="18">
        <v>200</v>
      </c>
      <c r="B190" s="18" t="s">
        <v>418</v>
      </c>
      <c r="C190" s="18" t="s">
        <v>415</v>
      </c>
      <c r="D190" s="18" t="s">
        <v>11</v>
      </c>
      <c r="E190" s="19" t="str">
        <f>HYPERLINK("http://amigo.geneontology.org/amigo/term/GO:1902679","GO:1902679")</f>
        <v>GO:1902679</v>
      </c>
      <c r="F190" s="19" t="str">
        <f>HYPERLINK("http://amigo.geneontology.org/amigo/term/GO:0034645","GO:0034645")</f>
        <v>GO:0034645</v>
      </c>
      <c r="G190" s="18" t="s">
        <v>12</v>
      </c>
      <c r="H190" s="18" t="s">
        <v>499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24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24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24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24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24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24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24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24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24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24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24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24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24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24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24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24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24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24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24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24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24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24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24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24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24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24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24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24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24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24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24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24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24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24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24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24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24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24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24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24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24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24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24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24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24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24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24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24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24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24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24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24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24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24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24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24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24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24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24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24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24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24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24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24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24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24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24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24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24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24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24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24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24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24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24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24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24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24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24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24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24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24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24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24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24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24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24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24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24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24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24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24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24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24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24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24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24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24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24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24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24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24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24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24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24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24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24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24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24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24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24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24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24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24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24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24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24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24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24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24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24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24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24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24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24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24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24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24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24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24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24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24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24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24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24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24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24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24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24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24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24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24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24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24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24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24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24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24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24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24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24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24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24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24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24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24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24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24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24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24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24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24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24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24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24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24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24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24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24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24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24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24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24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24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24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24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24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24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24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24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24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24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24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24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24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24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24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24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24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24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24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24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24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24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24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24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24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24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24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24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24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24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24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24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24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24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24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24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24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24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24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24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24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24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24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24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24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24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24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24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24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24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24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24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24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24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24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24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24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24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24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24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24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24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24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24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24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24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24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24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24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24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24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24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24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24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24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24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24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24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24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24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24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24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24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24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24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24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24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24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24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24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24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24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24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24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24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24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24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24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24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24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24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24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24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24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24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24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24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24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24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24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24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24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24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24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24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24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24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24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24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24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24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24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24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24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24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24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24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24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24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24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24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24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24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24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24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24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24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24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24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24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24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24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24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24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24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24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24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24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24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24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24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24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24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24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24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24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24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24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24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24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24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24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24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24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24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24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24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24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24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24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24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24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24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24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24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24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24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24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24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24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24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24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24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24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24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24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24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24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24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24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24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24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24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24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24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24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24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24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24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24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24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24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24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24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24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24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24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24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24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24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24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24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24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24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24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24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24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24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24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24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24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24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24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24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24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24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24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24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24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24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24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24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24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24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24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24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24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24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24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24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24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24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24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24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24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24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24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24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24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24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24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24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24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24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24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24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24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24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24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24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24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24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24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24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24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24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24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24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24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24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24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24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24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24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24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24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24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24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24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24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24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24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24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24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24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24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24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24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24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24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24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24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24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24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24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24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24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24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24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24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24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24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24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24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24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24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24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24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24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24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24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24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24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24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24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24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24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24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24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24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24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24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24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24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24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24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24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24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24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24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24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24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24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24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24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24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24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24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24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24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24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24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24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24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24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24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24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24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24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24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24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24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24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24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24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24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24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24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24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24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24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24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24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24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24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24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24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24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24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24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24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24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24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24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24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24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24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24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24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24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24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24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24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24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24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24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24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24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24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24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24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24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24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24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24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24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24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24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24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24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24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24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24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24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24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24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24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24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24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24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24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24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24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24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24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24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24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24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24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24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24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24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24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24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24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24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24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24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24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24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24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24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24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24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24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24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24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24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24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24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24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24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24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24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24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24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24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24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24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24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24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24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24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24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24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24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24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24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24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24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24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24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24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24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24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24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24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24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24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24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24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24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24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24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24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24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24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24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24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24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24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24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24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24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24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24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24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24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24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24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24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24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24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24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24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24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24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24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24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24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24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24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24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24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24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24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24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24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24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24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24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24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24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24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24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24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24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24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24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24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24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24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24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24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24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24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24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24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24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24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24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24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24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24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24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24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24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24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24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24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24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24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24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24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24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24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24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24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24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24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24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24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24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24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24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24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24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24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24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24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24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24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24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24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24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24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24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24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24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24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24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24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24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24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24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24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24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24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24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24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24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24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24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24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24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24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24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24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24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24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24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24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24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24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24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24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24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24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24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24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24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24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24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24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24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24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24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24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24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24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24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24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24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24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24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24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24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24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24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24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24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24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24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24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24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24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24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</sheetData>
  <autoFilter ref="G1:G989" xr:uid="{00000000-0009-0000-0000-000000000000}"/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eval_sample_200_linksAdded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2021-06-27T22:41:39Z</dcterms:created>
  <dcterms:modified xsi:type="dcterms:W3CDTF">2021-10-05T20:59:01Z</dcterms:modified>
</cp:coreProperties>
</file>