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3.png" ContentType="image/png"/>
  <Override PartName="/xl/media/image4.png" ContentType="image/png"/>
  <Override PartName="/xl/media/image9.png" ContentType="image/png"/>
  <Override PartName="/xl/media/image18.png" ContentType="image/png"/>
  <Override PartName="/xl/media/image14.png" ContentType="image/png"/>
  <Override PartName="/xl/media/image5.png" ContentType="image/png"/>
  <Override PartName="/xl/media/image15.png" ContentType="image/png"/>
  <Override PartName="/xl/media/image6.png" ContentType="image/png"/>
  <Override PartName="/xl/media/image10.png" ContentType="image/png"/>
  <Override PartName="/xl/media/image1.png" ContentType="image/png"/>
  <Override PartName="/xl/media/image16.png" ContentType="image/png"/>
  <Override PartName="/xl/media/image7.png" ContentType="image/png"/>
  <Override PartName="/xl/media/image11.png" ContentType="image/png"/>
  <Override PartName="/xl/media/image2.png" ContentType="image/png"/>
  <Override PartName="/xl/media/image17.png" ContentType="image/png"/>
  <Override PartName="/xl/media/image8.png" ContentType="image/png"/>
  <Override PartName="/xl/media/image12.png" ContentType="image/png"/>
  <Override PartName="/xl/media/image3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<sst xmlns="http://schemas.openxmlformats.org/spreadsheetml/2006/main" count="90" uniqueCount="53">
  <si>
    <t xml:space="preserve">Material</t>
  </si>
  <si>
    <t xml:space="preserve">Initial H position</t>
  </si>
  <si>
    <t xml:space="preserve">Final H position</t>
  </si>
  <si>
    <t xml:space="preserve">Volume (a.u.^3)</t>
  </si>
  <si>
    <t xml:space="preserve">Volume unit-cell (a.u.^3)</t>
  </si>
  <si>
    <t xml:space="preserve">Volume change (%)</t>
  </si>
  <si>
    <t xml:space="preserve">Total energy (Ry)</t>
  </si>
  <si>
    <t xml:space="preserve">Energy unit-cell (Ry)</t>
  </si>
  <si>
    <t xml:space="preserve">Insertion energy (Ry) per cell</t>
  </si>
  <si>
    <t xml:space="preserve">Insertion energy (Ry) per H</t>
  </si>
  <si>
    <t xml:space="preserve">Formation energy E_f (Ry)</t>
  </si>
  <si>
    <t xml:space="preserve">Formation energy E_f (eV)</t>
  </si>
  <si>
    <t xml:space="preserve">Formation energy E_f (Ry/H atom)</t>
  </si>
  <si>
    <t xml:space="preserve">Capacity (wt%)</t>
  </si>
  <si>
    <t xml:space="preserve">#H</t>
  </si>
  <si>
    <t xml:space="preserve">#cells</t>
  </si>
  <si>
    <t xml:space="preserve">TiFe</t>
  </si>
  <si>
    <t xml:space="preserve">/</t>
  </si>
  <si>
    <t xml:space="preserve">H</t>
  </si>
  <si>
    <t xml:space="preserve">(0, 0, 0)</t>
  </si>
  <si>
    <t xml:space="preserve">(0,0,0)</t>
  </si>
  <si>
    <t xml:space="preserve">H2</t>
  </si>
  <si>
    <t xml:space="preserve">TiFeH0.125 (1)</t>
  </si>
  <si>
    <t xml:space="preserve">(0.25,0.25,0)</t>
  </si>
  <si>
    <t xml:space="preserve">=</t>
  </si>
  <si>
    <t xml:space="preserve">TiFeH0.25 (1)</t>
  </si>
  <si>
    <t xml:space="preserve">(0.25,0.25,0), (0.75,0.75,0.5)</t>
  </si>
  <si>
    <t xml:space="preserve">TiFeH0.5 (1)</t>
  </si>
  <si>
    <t xml:space="preserve">(0.75,0.25,0),(0.75,0.75,0.5),…</t>
  </si>
  <si>
    <t xml:space="preserve">TiFeH (1)</t>
  </si>
  <si>
    <t xml:space="preserve">(0.5, 0.5, 0)</t>
  </si>
  <si>
    <t xml:space="preserve">TiFeH0.25 (2)</t>
  </si>
  <si>
    <t xml:space="preserve">(0.25,0.25,0),(0.25,0.25,0.5)</t>
  </si>
  <si>
    <t xml:space="preserve">TiFeH0.5 (2)</t>
  </si>
  <si>
    <t xml:space="preserve">(0.25,0.25,0),(0.25,0.25,0.5),…</t>
  </si>
  <si>
    <t xml:space="preserve">TiFeH (2)</t>
  </si>
  <si>
    <t xml:space="preserve">TiFeH2 (2)</t>
  </si>
  <si>
    <t xml:space="preserve">(0.5,0.5,0),(0.5,0,0.5)</t>
  </si>
  <si>
    <t xml:space="preserve">TiFeH0.375 (3)</t>
  </si>
  <si>
    <t xml:space="preserve">TiFeH0.75 (3)</t>
  </si>
  <si>
    <t xml:space="preserve">TiFeH1.5 (3)</t>
  </si>
  <si>
    <t xml:space="preserve">TiFeH3 (3)</t>
  </si>
  <si>
    <t xml:space="preserve">(0.25,0,0)</t>
  </si>
  <si>
    <t xml:space="preserve">(0.25,0,0),(0.75,0.5,0.5)</t>
  </si>
  <si>
    <t xml:space="preserve">(0.5,0,0)</t>
  </si>
  <si>
    <t xml:space="preserve">(0.25,0,0),(0.5,0,0.75)</t>
  </si>
  <si>
    <t xml:space="preserve">(0.253,0,0.006),(0.51,0,0.753)</t>
  </si>
  <si>
    <t xml:space="preserve">(0.25,0,0),(0,0.25,0),…</t>
  </si>
  <si>
    <t xml:space="preserve">(0.5,0,0),(0,0.5,0)</t>
  </si>
  <si>
    <t xml:space="preserve">(0.25,0,0),(0.5,0.25,0.75)</t>
  </si>
  <si>
    <t xml:space="preserve">Did not converge in 100 it</t>
  </si>
  <si>
    <t xml:space="preserve">(0.75,0.5,0.5),(0,0.75,0.25), …</t>
  </si>
  <si>
    <t xml:space="preserve">(0.5,0.5,0),(0,0,0.5)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</si>
</sst>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8"/>
      <color rgb="FF000000"/>
      <name val="Times New Roman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5</xdr:col>
      <xdr:colOff>504360</xdr:colOff>
      <xdr:row>6</xdr:row>
      <xdr:rowOff>20160</xdr:rowOff>
    </xdr:from>
    <xdr:to>
      <xdr:col>6</xdr:col>
      <xdr:colOff>1314720</xdr:colOff>
      <xdr:row>8</xdr:row>
      <xdr:rowOff>18360</xdr:rowOff>
    </xdr:to>
    <xdr:sp>
      <xdr:nvSpPr>
        <xdr:cNvPr id="0" name="Text Frame 1"/>
        <xdr:cNvSpPr/>
      </xdr:nvSpPr>
      <xdr:spPr>
        <a:xfrm>
          <a:off x="8529480" y="1105920"/>
          <a:ext cx="2702520" cy="360360"/>
        </a:xfrm>
        <a:prstGeom prst="rect">
          <a:avLst/>
        </a:prstGeom>
        <a:solidFill>
          <a:srgbClr val="ffffff"/>
        </a:solidFill>
        <a:ln w="0">
          <a:noFill/>
        </a:ln>
      </xdr:spPr>
      <xdr:style>
        <a:lnRef idx="0"/>
        <a:fillRef idx="0"/>
        <a:effectRef idx="0"/>
        <a:fontRef idx="minor"/>
      </xdr:style>
      <xdr:txBody>
        <a:bodyPr lIns="0" rIns="0" tIns="0" bIns="0" anchor="t">
          <a:noAutofit/>
        </a:bodyPr>
        <a:p>
          <a:pPr>
            <a:lnSpc>
              <a:spcPct val="100000"/>
            </a:lnSpc>
          </a:pPr>
          <a:r>
            <a:rPr b="0" lang="en-US" sz="1800" strike="noStrike" u="none">
              <a:solidFill>
                <a:srgbClr val="000000"/>
              </a:solidFill>
              <a:effectLst/>
              <a:uFillTx/>
              <a:latin typeface="Times New Roman"/>
            </a:rPr>
            <a:t>Octahedral I (0.5, 0.5, 0) x3</a:t>
          </a:r>
          <a:endParaRPr b="0" lang="en-US" sz="1800" strike="noStrike" u="non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17</xdr:col>
      <xdr:colOff>362160</xdr:colOff>
      <xdr:row>7</xdr:row>
      <xdr:rowOff>144720</xdr:rowOff>
    </xdr:from>
    <xdr:to>
      <xdr:col>19</xdr:col>
      <xdr:colOff>175680</xdr:colOff>
      <xdr:row>12</xdr:row>
      <xdr:rowOff>174600</xdr:rowOff>
    </xdr:to>
    <xdr:pic>
      <xdr:nvPicPr>
        <xdr:cNvPr id="1" name="Image 1" descr=""/>
        <xdr:cNvPicPr/>
      </xdr:nvPicPr>
      <xdr:blipFill>
        <a:blip r:embed="rId1"/>
        <a:stretch/>
      </xdr:blipFill>
      <xdr:spPr>
        <a:xfrm>
          <a:off x="30117600" y="1411560"/>
          <a:ext cx="1189080" cy="9892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19</xdr:col>
      <xdr:colOff>173160</xdr:colOff>
      <xdr:row>7</xdr:row>
      <xdr:rowOff>138600</xdr:rowOff>
    </xdr:from>
    <xdr:to>
      <xdr:col>20</xdr:col>
      <xdr:colOff>662040</xdr:colOff>
      <xdr:row>12</xdr:row>
      <xdr:rowOff>158040</xdr:rowOff>
    </xdr:to>
    <xdr:pic>
      <xdr:nvPicPr>
        <xdr:cNvPr id="2" name="Image 2" descr=""/>
        <xdr:cNvPicPr/>
      </xdr:nvPicPr>
      <xdr:blipFill>
        <a:blip r:embed="rId2"/>
        <a:stretch/>
      </xdr:blipFill>
      <xdr:spPr>
        <a:xfrm>
          <a:off x="31304160" y="1405440"/>
          <a:ext cx="1176480" cy="978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20</xdr:col>
      <xdr:colOff>622080</xdr:colOff>
      <xdr:row>7</xdr:row>
      <xdr:rowOff>123480</xdr:rowOff>
    </xdr:from>
    <xdr:to>
      <xdr:col>22</xdr:col>
      <xdr:colOff>495000</xdr:colOff>
      <xdr:row>12</xdr:row>
      <xdr:rowOff>203040</xdr:rowOff>
    </xdr:to>
    <xdr:pic>
      <xdr:nvPicPr>
        <xdr:cNvPr id="3" name="Image 3" descr=""/>
        <xdr:cNvPicPr/>
      </xdr:nvPicPr>
      <xdr:blipFill>
        <a:blip r:embed="rId3"/>
        <a:stretch/>
      </xdr:blipFill>
      <xdr:spPr>
        <a:xfrm>
          <a:off x="32440680" y="1390320"/>
          <a:ext cx="1248480" cy="10389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17</xdr:col>
      <xdr:colOff>349200</xdr:colOff>
      <xdr:row>13</xdr:row>
      <xdr:rowOff>35280</xdr:rowOff>
    </xdr:from>
    <xdr:to>
      <xdr:col>19</xdr:col>
      <xdr:colOff>227160</xdr:colOff>
      <xdr:row>18</xdr:row>
      <xdr:rowOff>91440</xdr:rowOff>
    </xdr:to>
    <xdr:pic>
      <xdr:nvPicPr>
        <xdr:cNvPr id="4" name="Image 4" descr=""/>
        <xdr:cNvPicPr/>
      </xdr:nvPicPr>
      <xdr:blipFill>
        <a:blip r:embed="rId4"/>
        <a:stretch/>
      </xdr:blipFill>
      <xdr:spPr>
        <a:xfrm>
          <a:off x="30104640" y="2469960"/>
          <a:ext cx="1253520" cy="10429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19</xdr:col>
      <xdr:colOff>231120</xdr:colOff>
      <xdr:row>13</xdr:row>
      <xdr:rowOff>22320</xdr:rowOff>
    </xdr:from>
    <xdr:to>
      <xdr:col>21</xdr:col>
      <xdr:colOff>56880</xdr:colOff>
      <xdr:row>18</xdr:row>
      <xdr:rowOff>62280</xdr:rowOff>
    </xdr:to>
    <xdr:pic>
      <xdr:nvPicPr>
        <xdr:cNvPr id="5" name="Image 5" descr=""/>
        <xdr:cNvPicPr/>
      </xdr:nvPicPr>
      <xdr:blipFill>
        <a:blip r:embed="rId5"/>
        <a:stretch/>
      </xdr:blipFill>
      <xdr:spPr>
        <a:xfrm>
          <a:off x="31362120" y="2457000"/>
          <a:ext cx="1200960" cy="1026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21</xdr:col>
      <xdr:colOff>47520</xdr:colOff>
      <xdr:row>13</xdr:row>
      <xdr:rowOff>52200</xdr:rowOff>
    </xdr:from>
    <xdr:to>
      <xdr:col>22</xdr:col>
      <xdr:colOff>652320</xdr:colOff>
      <xdr:row>18</xdr:row>
      <xdr:rowOff>141120</xdr:rowOff>
    </xdr:to>
    <xdr:pic>
      <xdr:nvPicPr>
        <xdr:cNvPr id="6" name="Image 6" descr=""/>
        <xdr:cNvPicPr/>
      </xdr:nvPicPr>
      <xdr:blipFill>
        <a:blip r:embed="rId6"/>
        <a:stretch/>
      </xdr:blipFill>
      <xdr:spPr>
        <a:xfrm>
          <a:off x="32553720" y="2486880"/>
          <a:ext cx="1292760" cy="1075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17</xdr:col>
      <xdr:colOff>311400</xdr:colOff>
      <xdr:row>18</xdr:row>
      <xdr:rowOff>172440</xdr:rowOff>
    </xdr:from>
    <xdr:to>
      <xdr:col>19</xdr:col>
      <xdr:colOff>218880</xdr:colOff>
      <xdr:row>24</xdr:row>
      <xdr:rowOff>154440</xdr:rowOff>
    </xdr:to>
    <xdr:pic>
      <xdr:nvPicPr>
        <xdr:cNvPr id="7" name="Image 7" descr=""/>
        <xdr:cNvPicPr/>
      </xdr:nvPicPr>
      <xdr:blipFill>
        <a:blip r:embed="rId7"/>
        <a:stretch/>
      </xdr:blipFill>
      <xdr:spPr>
        <a:xfrm>
          <a:off x="30066840" y="3593880"/>
          <a:ext cx="1283040" cy="10677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19</xdr:col>
      <xdr:colOff>225000</xdr:colOff>
      <xdr:row>18</xdr:row>
      <xdr:rowOff>137520</xdr:rowOff>
    </xdr:from>
    <xdr:to>
      <xdr:col>21</xdr:col>
      <xdr:colOff>180720</xdr:colOff>
      <xdr:row>24</xdr:row>
      <xdr:rowOff>159480</xdr:rowOff>
    </xdr:to>
    <xdr:pic>
      <xdr:nvPicPr>
        <xdr:cNvPr id="8" name="Image 8" descr=""/>
        <xdr:cNvPicPr/>
      </xdr:nvPicPr>
      <xdr:blipFill>
        <a:blip r:embed="rId8"/>
        <a:stretch/>
      </xdr:blipFill>
      <xdr:spPr>
        <a:xfrm>
          <a:off x="31356000" y="3558960"/>
          <a:ext cx="1330920" cy="1107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21</xdr:col>
      <xdr:colOff>185760</xdr:colOff>
      <xdr:row>19</xdr:row>
      <xdr:rowOff>35640</xdr:rowOff>
    </xdr:from>
    <xdr:to>
      <xdr:col>23</xdr:col>
      <xdr:colOff>44280</xdr:colOff>
      <xdr:row>24</xdr:row>
      <xdr:rowOff>158040</xdr:rowOff>
    </xdr:to>
    <xdr:pic>
      <xdr:nvPicPr>
        <xdr:cNvPr id="9" name="Image 9" descr=""/>
        <xdr:cNvPicPr/>
      </xdr:nvPicPr>
      <xdr:blipFill>
        <a:blip r:embed="rId9"/>
        <a:stretch/>
      </xdr:blipFill>
      <xdr:spPr>
        <a:xfrm>
          <a:off x="32691960" y="3638160"/>
          <a:ext cx="1234080" cy="1027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5</xdr:col>
      <xdr:colOff>365760</xdr:colOff>
      <xdr:row>24</xdr:row>
      <xdr:rowOff>159120</xdr:rowOff>
    </xdr:from>
    <xdr:to>
      <xdr:col>6</xdr:col>
      <xdr:colOff>1176120</xdr:colOff>
      <xdr:row>26</xdr:row>
      <xdr:rowOff>157320</xdr:rowOff>
    </xdr:to>
    <xdr:sp>
      <xdr:nvSpPr>
        <xdr:cNvPr id="10" name="Text Frame 2"/>
        <xdr:cNvSpPr/>
      </xdr:nvSpPr>
      <xdr:spPr>
        <a:xfrm>
          <a:off x="8390880" y="4666320"/>
          <a:ext cx="2702520" cy="360360"/>
        </a:xfrm>
        <a:prstGeom prst="rect">
          <a:avLst/>
        </a:prstGeom>
        <a:solidFill>
          <a:srgbClr val="ffffff"/>
        </a:solidFill>
        <a:ln w="0">
          <a:noFill/>
        </a:ln>
      </xdr:spPr>
      <xdr:style>
        <a:lnRef idx="0"/>
        <a:fillRef idx="0"/>
        <a:effectRef idx="0"/>
        <a:fontRef idx="minor"/>
      </xdr:style>
      <xdr:txBody>
        <a:bodyPr lIns="0" rIns="0" tIns="0" bIns="0" anchor="t">
          <a:noAutofit/>
        </a:bodyPr>
        <a:p>
          <a:pPr>
            <a:lnSpc>
              <a:spcPct val="100000"/>
            </a:lnSpc>
          </a:pPr>
          <a:r>
            <a:rPr b="0" lang="en-US" sz="1800" strike="noStrike" u="none">
              <a:solidFill>
                <a:srgbClr val="000000"/>
              </a:solidFill>
              <a:effectLst/>
              <a:uFillTx/>
              <a:latin typeface="Times New Roman"/>
            </a:rPr>
            <a:t>Octahedral II (0.5, 0, 0) x3</a:t>
          </a:r>
          <a:endParaRPr b="0" lang="en-US" sz="1800" strike="noStrike" u="non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17</xdr:col>
      <xdr:colOff>305280</xdr:colOff>
      <xdr:row>25</xdr:row>
      <xdr:rowOff>29160</xdr:rowOff>
    </xdr:from>
    <xdr:to>
      <xdr:col>19</xdr:col>
      <xdr:colOff>222480</xdr:colOff>
      <xdr:row>30</xdr:row>
      <xdr:rowOff>118440</xdr:rowOff>
    </xdr:to>
    <xdr:pic>
      <xdr:nvPicPr>
        <xdr:cNvPr id="11" name="Image 10" descr=""/>
        <xdr:cNvPicPr/>
      </xdr:nvPicPr>
      <xdr:blipFill>
        <a:blip r:embed="rId10"/>
        <a:stretch/>
      </xdr:blipFill>
      <xdr:spPr>
        <a:xfrm>
          <a:off x="30060720" y="4717440"/>
          <a:ext cx="1292760" cy="10760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19</xdr:col>
      <xdr:colOff>230760</xdr:colOff>
      <xdr:row>25</xdr:row>
      <xdr:rowOff>36360</xdr:rowOff>
    </xdr:from>
    <xdr:to>
      <xdr:col>21</xdr:col>
      <xdr:colOff>115920</xdr:colOff>
      <xdr:row>30</xdr:row>
      <xdr:rowOff>98640</xdr:rowOff>
    </xdr:to>
    <xdr:pic>
      <xdr:nvPicPr>
        <xdr:cNvPr id="12" name="Image 11" descr=""/>
        <xdr:cNvPicPr/>
      </xdr:nvPicPr>
      <xdr:blipFill>
        <a:blip r:embed="rId11"/>
        <a:stretch/>
      </xdr:blipFill>
      <xdr:spPr>
        <a:xfrm>
          <a:off x="31361760" y="4724640"/>
          <a:ext cx="1260360" cy="10490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21</xdr:col>
      <xdr:colOff>105480</xdr:colOff>
      <xdr:row>25</xdr:row>
      <xdr:rowOff>33840</xdr:rowOff>
    </xdr:from>
    <xdr:to>
      <xdr:col>23</xdr:col>
      <xdr:colOff>8640</xdr:colOff>
      <xdr:row>30</xdr:row>
      <xdr:rowOff>111240</xdr:rowOff>
    </xdr:to>
    <xdr:pic>
      <xdr:nvPicPr>
        <xdr:cNvPr id="13" name="Image 12" descr=""/>
        <xdr:cNvPicPr/>
      </xdr:nvPicPr>
      <xdr:blipFill>
        <a:blip r:embed="rId12"/>
        <a:stretch/>
      </xdr:blipFill>
      <xdr:spPr>
        <a:xfrm>
          <a:off x="32611680" y="4722120"/>
          <a:ext cx="1278720" cy="1064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17</xdr:col>
      <xdr:colOff>302400</xdr:colOff>
      <xdr:row>30</xdr:row>
      <xdr:rowOff>163800</xdr:rowOff>
    </xdr:from>
    <xdr:to>
      <xdr:col>19</xdr:col>
      <xdr:colOff>241200</xdr:colOff>
      <xdr:row>36</xdr:row>
      <xdr:rowOff>62280</xdr:rowOff>
    </xdr:to>
    <xdr:pic>
      <xdr:nvPicPr>
        <xdr:cNvPr id="14" name="Image 13" descr=""/>
        <xdr:cNvPicPr/>
      </xdr:nvPicPr>
      <xdr:blipFill>
        <a:blip r:embed="rId13"/>
        <a:stretch/>
      </xdr:blipFill>
      <xdr:spPr>
        <a:xfrm>
          <a:off x="30057840" y="5838840"/>
          <a:ext cx="1314360" cy="1093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19</xdr:col>
      <xdr:colOff>231120</xdr:colOff>
      <xdr:row>30</xdr:row>
      <xdr:rowOff>172440</xdr:rowOff>
    </xdr:from>
    <xdr:to>
      <xdr:col>21</xdr:col>
      <xdr:colOff>149400</xdr:colOff>
      <xdr:row>36</xdr:row>
      <xdr:rowOff>53640</xdr:rowOff>
    </xdr:to>
    <xdr:pic>
      <xdr:nvPicPr>
        <xdr:cNvPr id="15" name="Image 14" descr=""/>
        <xdr:cNvPicPr/>
      </xdr:nvPicPr>
      <xdr:blipFill>
        <a:blip r:embed="rId14"/>
        <a:stretch/>
      </xdr:blipFill>
      <xdr:spPr>
        <a:xfrm>
          <a:off x="31362120" y="5847480"/>
          <a:ext cx="1293480" cy="10764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21</xdr:col>
      <xdr:colOff>131040</xdr:colOff>
      <xdr:row>30</xdr:row>
      <xdr:rowOff>172080</xdr:rowOff>
    </xdr:from>
    <xdr:to>
      <xdr:col>23</xdr:col>
      <xdr:colOff>46800</xdr:colOff>
      <xdr:row>36</xdr:row>
      <xdr:rowOff>51480</xdr:rowOff>
    </xdr:to>
    <xdr:pic>
      <xdr:nvPicPr>
        <xdr:cNvPr id="16" name="Image 15" descr=""/>
        <xdr:cNvPicPr/>
      </xdr:nvPicPr>
      <xdr:blipFill>
        <a:blip r:embed="rId15"/>
        <a:stretch/>
      </xdr:blipFill>
      <xdr:spPr>
        <a:xfrm>
          <a:off x="32637240" y="5847120"/>
          <a:ext cx="1291320" cy="10746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5</xdr:col>
      <xdr:colOff>1050840</xdr:colOff>
      <xdr:row>36</xdr:row>
      <xdr:rowOff>33120</xdr:rowOff>
    </xdr:from>
    <xdr:to>
      <xdr:col>6</xdr:col>
      <xdr:colOff>664920</xdr:colOff>
      <xdr:row>38</xdr:row>
      <xdr:rowOff>31680</xdr:rowOff>
    </xdr:to>
    <xdr:sp>
      <xdr:nvSpPr>
        <xdr:cNvPr id="17" name="Text Frame 3"/>
        <xdr:cNvSpPr/>
      </xdr:nvSpPr>
      <xdr:spPr>
        <a:xfrm>
          <a:off x="9075960" y="6903360"/>
          <a:ext cx="1506240" cy="360360"/>
        </a:xfrm>
        <a:prstGeom prst="rect">
          <a:avLst/>
        </a:prstGeom>
        <a:solidFill>
          <a:srgbClr val="ffffff"/>
        </a:solidFill>
        <a:ln w="0">
          <a:noFill/>
        </a:ln>
      </xdr:spPr>
      <xdr:style>
        <a:lnRef idx="0"/>
        <a:fillRef idx="0"/>
        <a:effectRef idx="0"/>
        <a:fontRef idx="minor"/>
      </xdr:style>
      <xdr:txBody>
        <a:bodyPr lIns="0" rIns="0" tIns="0" bIns="0" anchor="t">
          <a:noAutofit/>
        </a:bodyPr>
        <a:p>
          <a:pPr>
            <a:lnSpc>
              <a:spcPct val="100000"/>
            </a:lnSpc>
          </a:pPr>
          <a:r>
            <a:rPr b="0" lang="en-US" sz="1800" strike="noStrike" u="none">
              <a:solidFill>
                <a:srgbClr val="000000"/>
              </a:solidFill>
              <a:effectLst/>
              <a:uFillTx/>
              <a:latin typeface="Times New Roman"/>
            </a:rPr>
            <a:t>Octahedral I+II</a:t>
          </a:r>
          <a:endParaRPr b="0" lang="en-US" sz="1800" strike="noStrike" u="non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17</xdr:col>
      <xdr:colOff>301320</xdr:colOff>
      <xdr:row>37</xdr:row>
      <xdr:rowOff>81720</xdr:rowOff>
    </xdr:from>
    <xdr:to>
      <xdr:col>19</xdr:col>
      <xdr:colOff>218160</xdr:colOff>
      <xdr:row>43</xdr:row>
      <xdr:rowOff>16920</xdr:rowOff>
    </xdr:to>
    <xdr:pic>
      <xdr:nvPicPr>
        <xdr:cNvPr id="18" name="Image 16" descr=""/>
        <xdr:cNvPicPr/>
      </xdr:nvPicPr>
      <xdr:blipFill>
        <a:blip r:embed="rId16"/>
        <a:stretch/>
      </xdr:blipFill>
      <xdr:spPr>
        <a:xfrm>
          <a:off x="30056760" y="7132680"/>
          <a:ext cx="1292400" cy="1075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19</xdr:col>
      <xdr:colOff>228600</xdr:colOff>
      <xdr:row>37</xdr:row>
      <xdr:rowOff>81720</xdr:rowOff>
    </xdr:from>
    <xdr:to>
      <xdr:col>21</xdr:col>
      <xdr:colOff>151200</xdr:colOff>
      <xdr:row>43</xdr:row>
      <xdr:rowOff>21240</xdr:rowOff>
    </xdr:to>
    <xdr:pic>
      <xdr:nvPicPr>
        <xdr:cNvPr id="19" name="Image 17" descr=""/>
        <xdr:cNvPicPr/>
      </xdr:nvPicPr>
      <xdr:blipFill>
        <a:blip r:embed="rId17"/>
        <a:stretch/>
      </xdr:blipFill>
      <xdr:spPr>
        <a:xfrm>
          <a:off x="31359600" y="7132680"/>
          <a:ext cx="1297800" cy="1080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21</xdr:col>
      <xdr:colOff>155160</xdr:colOff>
      <xdr:row>37</xdr:row>
      <xdr:rowOff>63000</xdr:rowOff>
    </xdr:from>
    <xdr:to>
      <xdr:col>23</xdr:col>
      <xdr:colOff>108720</xdr:colOff>
      <xdr:row>43</xdr:row>
      <xdr:rowOff>28440</xdr:rowOff>
    </xdr:to>
    <xdr:pic>
      <xdr:nvPicPr>
        <xdr:cNvPr id="20" name="Image 18" descr=""/>
        <xdr:cNvPicPr/>
      </xdr:nvPicPr>
      <xdr:blipFill>
        <a:blip r:embed="rId18"/>
        <a:stretch/>
      </xdr:blipFill>
      <xdr:spPr>
        <a:xfrm>
          <a:off x="32661360" y="7113960"/>
          <a:ext cx="1329120" cy="11059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Q45"/>
  <sheetViews>
    <sheetView showFormulas="false" showGridLines="true" showRowColHeaders="true" showZeros="true" rightToLeft="false" tabSelected="true" showOutlineSymbols="true" defaultGridColor="true" view="normal" topLeftCell="E3" colorId="64" zoomScale="104" zoomScaleNormal="104" zoomScalePageLayoutView="100" workbookViewId="0">
      <selection pane="topLeft" activeCell="H21" activeCellId="0" sqref="H21"/>
    </sheetView>
  </sheetViews>
  <sheetFormatPr defaultColWidth="8.59765625" defaultRowHeight="14.25" customHeight="true" zeroHeight="false" outlineLevelRow="0" outlineLevelCol="0"/>
  <cols>
    <col collapsed="false" customWidth="true" hidden="false" outlineLevel="0" max="2" min="2" style="1" width="16"/>
    <col collapsed="false" customWidth="true" hidden="false" outlineLevel="0" max="3" min="3" style="1" width="26.66"/>
    <col collapsed="false" customWidth="true" hidden="false" outlineLevel="0" max="4" min="4" style="1" width="26.61"/>
    <col collapsed="false" customWidth="true" hidden="false" outlineLevel="0" max="5" min="5" style="1" width="22.44"/>
    <col collapsed="false" customWidth="true" hidden="false" outlineLevel="0" max="6" min="6" style="1" width="23.65"/>
    <col collapsed="false" customWidth="true" hidden="false" outlineLevel="0" max="7" min="7" style="1" width="18.13"/>
    <col collapsed="false" customWidth="true" hidden="false" outlineLevel="0" max="8" min="8" style="1" width="19.85"/>
    <col collapsed="false" customWidth="true" hidden="false" outlineLevel="0" max="9" min="9" style="1" width="19.6"/>
    <col collapsed="false" customWidth="true" hidden="false" outlineLevel="0" max="10" min="10" style="1" width="26.61"/>
    <col collapsed="false" customWidth="true" hidden="false" outlineLevel="0" max="11" min="11" style="1" width="29.93"/>
    <col collapsed="false" customWidth="true" hidden="false" outlineLevel="0" max="12" min="12" style="1" width="32.63"/>
    <col collapsed="false" customWidth="true" hidden="false" outlineLevel="0" max="14" min="13" style="1" width="31.32"/>
    <col collapsed="false" customWidth="true" hidden="false" outlineLevel="0" max="15" min="15" style="1" width="21.37"/>
  </cols>
  <sheetData>
    <row r="2" customFormat="false" ht="14.25" hidden="false" customHeight="false" outlineLevel="0" collapsed="false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  <c r="O2" s="1" t="s">
        <v>13</v>
      </c>
      <c r="P2" s="1" t="s">
        <v>14</v>
      </c>
      <c r="Q2" s="1" t="s">
        <v>15</v>
      </c>
    </row>
    <row r="3" customFormat="false" ht="14.25" hidden="false" customHeight="false" outlineLevel="0" collapsed="false">
      <c r="B3" s="1" t="s">
        <v>16</v>
      </c>
      <c r="C3" s="1" t="s">
        <v>17</v>
      </c>
      <c r="E3" s="1" t="n">
        <v>173.9675</v>
      </c>
      <c r="F3" s="1" t="n">
        <f aca="false">E3/Q3</f>
        <v>173.9675</v>
      </c>
      <c r="G3" s="1" t="n">
        <f aca="false">(F3/E$3 - 1) * 100</f>
        <v>0</v>
      </c>
      <c r="H3" s="1" t="n">
        <v>-448.58686914</v>
      </c>
      <c r="I3" s="1" t="n">
        <f aca="false">H3/Q3</f>
        <v>-448.58686914</v>
      </c>
      <c r="J3" s="1" t="n">
        <f aca="false">I3-(P3/Q3)*H$4-I$3</f>
        <v>0</v>
      </c>
      <c r="K3" s="1" t="e">
        <f aca="false">J3/(P3/Q3)</f>
        <v>#DIV/0!</v>
      </c>
      <c r="O3" s="1" t="n">
        <f aca="false">1.00784 / ((P3/Q3)*1.00784 + 58.6934 + 47.867) * 100</f>
        <v>0.945792245524604</v>
      </c>
      <c r="P3" s="1" t="n">
        <v>0</v>
      </c>
      <c r="Q3" s="1" t="n">
        <v>1</v>
      </c>
    </row>
    <row r="4" customFormat="false" ht="14.25" hidden="false" customHeight="false" outlineLevel="0" collapsed="false">
      <c r="B4" s="1" t="s">
        <v>18</v>
      </c>
      <c r="C4" s="1" t="s">
        <v>19</v>
      </c>
      <c r="D4" s="1" t="s">
        <v>20</v>
      </c>
      <c r="E4" s="1" t="n">
        <v>20.31028</v>
      </c>
      <c r="F4" s="1" t="n">
        <f aca="false">E4/Q4</f>
        <v>20.31028</v>
      </c>
      <c r="H4" s="1" t="n">
        <v>-1.01676156</v>
      </c>
      <c r="I4" s="1" t="n">
        <f aca="false">H4/Q4</f>
        <v>-1.01676156</v>
      </c>
      <c r="P4" s="1" t="n">
        <v>1</v>
      </c>
      <c r="Q4" s="1" t="n">
        <v>1</v>
      </c>
    </row>
    <row r="5" customFormat="false" ht="14.25" hidden="false" customHeight="false" outlineLevel="0" collapsed="false">
      <c r="B5" s="1" t="s">
        <v>21</v>
      </c>
      <c r="H5" s="1" t="n">
        <v>-2.2711062988</v>
      </c>
      <c r="I5" s="1" t="n">
        <f aca="false">H5/Q5</f>
        <v>-2.2711062988</v>
      </c>
      <c r="K5" s="1" t="n">
        <f aca="false">I5/2</f>
        <v>-1.1355531494</v>
      </c>
      <c r="P5" s="1" t="n">
        <v>2</v>
      </c>
      <c r="Q5" s="1" t="n">
        <v>1</v>
      </c>
    </row>
    <row r="7" customFormat="false" ht="14.25" hidden="false" customHeight="false" outlineLevel="0" collapsed="false"/>
    <row r="8" customFormat="false" ht="14.25" hidden="false" customHeight="false" outlineLevel="0" collapsed="false"/>
    <row r="11" customFormat="false" ht="16.4" hidden="false" customHeight="false" outlineLevel="0" collapsed="false">
      <c r="B11" s="1" t="s">
        <v>22</v>
      </c>
      <c r="C11" s="1" t="s">
        <v>23</v>
      </c>
      <c r="D11" s="1" t="s">
        <v>24</v>
      </c>
      <c r="E11" s="2" t="n">
        <v>1414.9606</v>
      </c>
      <c r="F11" s="1" t="n">
        <f aca="false">E11/Q11</f>
        <v>176.870075</v>
      </c>
      <c r="G11" s="1" t="n">
        <f aca="false">(F11/E$3 - 1) * 100</f>
        <v>1.66845818902956</v>
      </c>
      <c r="H11" s="2" t="n">
        <v>-3589.77415418</v>
      </c>
      <c r="I11" s="1" t="n">
        <f aca="false">H11/Q11</f>
        <v>-448.7217692725</v>
      </c>
      <c r="J11" s="1" t="n">
        <f aca="false">I11-(P11/Q11)*H$4-I$3</f>
        <v>-0.00780493750005462</v>
      </c>
      <c r="K11" s="1" t="n">
        <f aca="false">J11/(P11/Q11)</f>
        <v>-0.062439500000437</v>
      </c>
      <c r="L11" s="1" t="n">
        <f aca="false">I11 - (H$3 + 0.5*(P11/Q11)*H$5)</f>
        <v>0.007044011174969</v>
      </c>
      <c r="M11" s="1" t="n">
        <f aca="false">L11*13.6</f>
        <v>0.0957985519795784</v>
      </c>
      <c r="N11" s="1" t="n">
        <f aca="false">L11/(P11/Q11)</f>
        <v>0.056352089399752</v>
      </c>
      <c r="O11" s="1" t="n">
        <f aca="false">1.00784 / ((P11/Q11)*1.00784 + 58.6934 + 47.867) * 100</f>
        <v>0.944675412175388</v>
      </c>
      <c r="P11" s="1" t="n">
        <v>1</v>
      </c>
      <c r="Q11" s="1" t="n">
        <v>8</v>
      </c>
    </row>
    <row r="12" customFormat="false" ht="16.4" hidden="false" customHeight="false" outlineLevel="0" collapsed="false">
      <c r="B12" s="1" t="s">
        <v>25</v>
      </c>
      <c r="C12" s="1" t="s">
        <v>26</v>
      </c>
      <c r="D12" s="1" t="s">
        <v>24</v>
      </c>
      <c r="E12" s="2" t="n">
        <v>1434.61905</v>
      </c>
      <c r="F12" s="1" t="n">
        <f aca="false">E12/Q12</f>
        <v>179.32738125</v>
      </c>
      <c r="G12" s="1" t="n">
        <f aca="false">(F12/E$3 - 1) * 100</f>
        <v>3.08096699096097</v>
      </c>
      <c r="H12" s="2" t="n">
        <v>-3590.88898352</v>
      </c>
      <c r="I12" s="1" t="n">
        <f aca="false">H12/Q12</f>
        <v>-448.86112294</v>
      </c>
      <c r="J12" s="1" t="n">
        <f aca="false">I12-(P12/Q12)*H$4-I$3</f>
        <v>-0.0200634099999775</v>
      </c>
      <c r="K12" s="1" t="n">
        <f aca="false">J12/(P12/Q12)</f>
        <v>-0.0802536399999099</v>
      </c>
      <c r="L12" s="1" t="n">
        <f aca="false">I12 - (H$3 + 0.5*(P12/Q12)*H$5)</f>
        <v>0.00963448735001293</v>
      </c>
      <c r="M12" s="1" t="n">
        <f aca="false">L12*13.6</f>
        <v>0.131029027960176</v>
      </c>
      <c r="N12" s="1" t="n">
        <f aca="false">L12/(P12/Q12)</f>
        <v>0.0385379494000517</v>
      </c>
      <c r="O12" s="1" t="n">
        <f aca="false">1.00784 / ((P12/Q12)*1.00784 + 58.6934 + 47.867) * 100</f>
        <v>0.943561213327746</v>
      </c>
      <c r="P12" s="1" t="n">
        <v>2</v>
      </c>
      <c r="Q12" s="1" t="n">
        <v>8</v>
      </c>
    </row>
    <row r="13" customFormat="false" ht="16.4" hidden="false" customHeight="false" outlineLevel="0" collapsed="false">
      <c r="B13" s="1" t="s">
        <v>27</v>
      </c>
      <c r="C13" s="1" t="s">
        <v>28</v>
      </c>
      <c r="D13" s="1" t="s">
        <v>24</v>
      </c>
      <c r="E13" s="2" t="n">
        <v>1467.92302</v>
      </c>
      <c r="F13" s="1" t="n">
        <f aca="false">E13/Q13</f>
        <v>183.4903775</v>
      </c>
      <c r="G13" s="1" t="n">
        <f aca="false">(F13/E$3 - 1) * 100</f>
        <v>5.47394053487003</v>
      </c>
      <c r="H13" s="2" t="n">
        <v>-3593.12033092</v>
      </c>
      <c r="I13" s="1" t="n">
        <f aca="false">H13/Q13</f>
        <v>-449.140041365</v>
      </c>
      <c r="J13" s="1" t="n">
        <f aca="false">I13-(P13/Q13)*H$4-I$3</f>
        <v>-0.044791445000044</v>
      </c>
      <c r="K13" s="1" t="n">
        <f aca="false">J13/(P13/Q13)</f>
        <v>-0.0895828900000879</v>
      </c>
      <c r="L13" s="1" t="n">
        <f aca="false">I13 - (H$3 + 0.5*(P13/Q13)*H$5)</f>
        <v>0.0146043496999937</v>
      </c>
      <c r="M13" s="1" t="n">
        <f aca="false">L13*13.6</f>
        <v>0.198619155919914</v>
      </c>
      <c r="N13" s="1" t="n">
        <f aca="false">L13/(P13/Q13)</f>
        <v>0.0292086993999874</v>
      </c>
      <c r="O13" s="1" t="n">
        <f aca="false">1.00784 / ((P13/Q13)*1.00784 + 58.6934 + 47.867) * 100</f>
        <v>0.941340681937736</v>
      </c>
      <c r="P13" s="1" t="n">
        <v>4</v>
      </c>
      <c r="Q13" s="1" t="n">
        <v>8</v>
      </c>
    </row>
    <row r="14" customFormat="false" ht="14.25" hidden="false" customHeight="false" outlineLevel="0" collapsed="false">
      <c r="B14" s="1" t="s">
        <v>29</v>
      </c>
      <c r="C14" s="1" t="s">
        <v>30</v>
      </c>
      <c r="D14" s="1" t="s">
        <v>24</v>
      </c>
      <c r="E14" s="1" t="n">
        <v>191.34049</v>
      </c>
      <c r="F14" s="1" t="n">
        <f aca="false">E14/Q14</f>
        <v>191.34049</v>
      </c>
      <c r="G14" s="1" t="n">
        <f aca="false">(F14/E$3 - 1) * 100</f>
        <v>9.98634227657465</v>
      </c>
      <c r="H14" s="1" t="n">
        <v>-449.75333069</v>
      </c>
      <c r="I14" s="1" t="n">
        <f aca="false">H14/Q14</f>
        <v>-449.75333069</v>
      </c>
      <c r="J14" s="1" t="n">
        <f aca="false">I14-(P14/Q14)*H$4-I$3</f>
        <v>-0.149699989999988</v>
      </c>
      <c r="K14" s="1" t="n">
        <f aca="false">J14/(P14/Q14)</f>
        <v>-0.149699989999988</v>
      </c>
      <c r="L14" s="1" t="n">
        <f aca="false">I14 - (H$3 + 0.5*(P14/Q14)*H$5)</f>
        <v>-0.0309084006000262</v>
      </c>
      <c r="M14" s="1" t="n">
        <f aca="false">L14*13.6</f>
        <v>-0.420354248160356</v>
      </c>
      <c r="N14" s="1" t="n">
        <f aca="false">L14/(P14/Q14)</f>
        <v>-0.0309084006000262</v>
      </c>
      <c r="O14" s="1" t="n">
        <f aca="false">1.00784 / ((P14/Q14)*1.00784 + 58.6934 + 47.867) * 100</f>
        <v>0.936930826422372</v>
      </c>
      <c r="P14" s="1" t="n">
        <v>1</v>
      </c>
      <c r="Q14" s="1" t="n">
        <v>1</v>
      </c>
    </row>
    <row r="15" customFormat="false" ht="16.4" hidden="false" customHeight="false" outlineLevel="0" collapsed="false">
      <c r="B15" s="1" t="s">
        <v>31</v>
      </c>
      <c r="C15" s="1" t="s">
        <v>32</v>
      </c>
      <c r="D15" s="1" t="s">
        <v>24</v>
      </c>
      <c r="E15" s="2" t="n">
        <v>1445.07985</v>
      </c>
      <c r="F15" s="1" t="n">
        <f aca="false">E15/Q15</f>
        <v>180.63498125</v>
      </c>
      <c r="G15" s="1" t="n">
        <f aca="false">(F15/E$3 - 1) * 100</f>
        <v>3.83260163536294</v>
      </c>
      <c r="H15" s="2" t="n">
        <v>-3590.80019607</v>
      </c>
      <c r="I15" s="1" t="n">
        <f aca="false">H15/Q15</f>
        <v>-448.85002450875</v>
      </c>
      <c r="J15" s="1" t="n">
        <f aca="false">I15-(P15/Q15)*H$4-I$3</f>
        <v>-0.00896497874998659</v>
      </c>
      <c r="K15" s="1" t="n">
        <f aca="false">J15/(P15/Q15)</f>
        <v>-0.0358599149999463</v>
      </c>
      <c r="L15" s="1" t="n">
        <f aca="false">I15 - (H$3 + 0.5*(P15/Q15)*H$5)</f>
        <v>0.0207329186000038</v>
      </c>
      <c r="M15" s="1" t="n">
        <f aca="false">L15*13.6</f>
        <v>0.281967692960052</v>
      </c>
      <c r="N15" s="1" t="n">
        <f aca="false">L15/(P15/Q15)</f>
        <v>0.0829316744000153</v>
      </c>
      <c r="O15" s="1" t="n">
        <f aca="false">1.00784 / ((P15/Q15)*1.00784 + 58.6934 + 47.867) * 100</f>
        <v>0.943561213327746</v>
      </c>
      <c r="P15" s="1" t="n">
        <v>2</v>
      </c>
      <c r="Q15" s="1" t="n">
        <v>8</v>
      </c>
    </row>
    <row r="16" customFormat="false" ht="16.4" hidden="false" customHeight="false" outlineLevel="0" collapsed="false">
      <c r="B16" s="1" t="s">
        <v>33</v>
      </c>
      <c r="C16" s="1" t="s">
        <v>34</v>
      </c>
      <c r="D16" s="1" t="s">
        <v>24</v>
      </c>
      <c r="E16" s="2" t="n">
        <v>1477.84322</v>
      </c>
      <c r="F16" s="1" t="n">
        <f aca="false">E16/Q16</f>
        <v>184.7304025</v>
      </c>
      <c r="G16" s="1" t="n">
        <f aca="false">(F16/E$3 - 1) * 100</f>
        <v>6.18673171713107</v>
      </c>
      <c r="H16" s="2" t="n">
        <v>-3593.02971366</v>
      </c>
      <c r="I16" s="1" t="n">
        <f aca="false">H16/Q16</f>
        <v>-449.1287142075</v>
      </c>
      <c r="J16" s="1" t="n">
        <f aca="false">I16-(P16/Q16)*H$4-I$3</f>
        <v>-0.0334642875000668</v>
      </c>
      <c r="K16" s="1" t="n">
        <f aca="false">J16/(P16/Q16)</f>
        <v>-0.0669285750001336</v>
      </c>
      <c r="L16" s="1" t="n">
        <f aca="false">I16 - (H$3 + 0.5*(P16/Q16)*H$5)</f>
        <v>0.0259315071999708</v>
      </c>
      <c r="M16" s="1" t="n">
        <f aca="false">L16*13.6</f>
        <v>0.352668497919603</v>
      </c>
      <c r="N16" s="1" t="n">
        <f aca="false">L16/(P16/Q16)</f>
        <v>0.0518630143999417</v>
      </c>
      <c r="O16" s="1" t="n">
        <f aca="false">1.00784 / ((P16/Q16)*1.00784 + 58.6934 + 47.867) * 100</f>
        <v>0.941340681937736</v>
      </c>
      <c r="P16" s="1" t="n">
        <v>4</v>
      </c>
      <c r="Q16" s="1" t="n">
        <v>8</v>
      </c>
    </row>
    <row r="17" customFormat="false" ht="16.4" hidden="false" customHeight="false" outlineLevel="0" collapsed="false">
      <c r="B17" s="1" t="s">
        <v>35</v>
      </c>
      <c r="C17" s="1" t="s">
        <v>34</v>
      </c>
      <c r="D17" s="1" t="s">
        <v>24</v>
      </c>
      <c r="E17" s="2" t="n">
        <v>1510.6917</v>
      </c>
      <c r="F17" s="1" t="n">
        <f aca="false">E17/Q17</f>
        <v>188.8364625</v>
      </c>
      <c r="G17" s="1" t="n">
        <f aca="false">(F17/E$3 - 1) * 100</f>
        <v>8.54697716527513</v>
      </c>
      <c r="H17" s="2" t="n">
        <v>-3597.73499852</v>
      </c>
      <c r="I17" s="1" t="n">
        <f aca="false">H17/Q17</f>
        <v>-449.716874815</v>
      </c>
      <c r="J17" s="1" t="n">
        <f aca="false">I17-(P17/Q17)*H$4-I$3</f>
        <v>-0.113244114999986</v>
      </c>
      <c r="K17" s="1" t="n">
        <f aca="false">J17/(P17/Q17)</f>
        <v>-0.113244114999986</v>
      </c>
      <c r="L17" s="1" t="n">
        <f aca="false">I17 - (H$3 + 0.5*(P17/Q17)*H$5)</f>
        <v>0.00554747439997527</v>
      </c>
      <c r="M17" s="1" t="n">
        <f aca="false">L17*13.6</f>
        <v>0.0754456518396637</v>
      </c>
      <c r="N17" s="1" t="n">
        <f aca="false">L17/(P17/Q17)</f>
        <v>0.00554747439997527</v>
      </c>
      <c r="O17" s="1" t="n">
        <f aca="false">1.00784 / ((P17/Q17)*1.00784 + 58.6934 + 47.867) * 100</f>
        <v>0.936930826422372</v>
      </c>
      <c r="P17" s="1" t="n">
        <v>8</v>
      </c>
      <c r="Q17" s="1" t="n">
        <v>8</v>
      </c>
    </row>
    <row r="18" customFormat="false" ht="14.25" hidden="false" customHeight="false" outlineLevel="0" collapsed="false">
      <c r="B18" s="1" t="s">
        <v>36</v>
      </c>
      <c r="C18" s="1" t="s">
        <v>37</v>
      </c>
      <c r="D18" s="1" t="s">
        <v>24</v>
      </c>
      <c r="E18" s="1" t="n">
        <v>207.91506</v>
      </c>
      <c r="F18" s="1" t="n">
        <f aca="false">E18/Q18</f>
        <v>207.91506</v>
      </c>
      <c r="G18" s="1" t="n">
        <f aca="false">(F18/E$3 - 1) * 100</f>
        <v>19.5137367611767</v>
      </c>
      <c r="H18" s="1" t="n">
        <v>-450.92252313</v>
      </c>
      <c r="I18" s="1" t="n">
        <f aca="false">H18/Q18</f>
        <v>-450.92252313</v>
      </c>
      <c r="J18" s="1" t="n">
        <f aca="false">I18-(P18/Q18)*H$4-I$3</f>
        <v>-0.302130870000042</v>
      </c>
      <c r="K18" s="1" t="n">
        <f aca="false">J18/(P18/Q18)</f>
        <v>-0.151065435000021</v>
      </c>
      <c r="L18" s="1" t="n">
        <f aca="false">I18 - (H$3 + 0.5*(P18/Q18)*H$5)</f>
        <v>-0.0645476912000049</v>
      </c>
      <c r="M18" s="1" t="n">
        <f aca="false">L18*13.6</f>
        <v>-0.877848600320067</v>
      </c>
      <c r="N18" s="1" t="n">
        <f aca="false">L18/(P18/Q18)</f>
        <v>-0.0322738456000025</v>
      </c>
      <c r="O18" s="1" t="n">
        <f aca="false">1.00784 / ((P18/Q18)*1.00784 + 58.6934 + 47.867) * 100</f>
        <v>0.928233916715358</v>
      </c>
      <c r="P18" s="1" t="n">
        <v>2</v>
      </c>
      <c r="Q18" s="1" t="n">
        <v>1</v>
      </c>
    </row>
    <row r="19" customFormat="false" ht="14.25" hidden="false" customHeight="false" outlineLevel="0" collapsed="false">
      <c r="B19" s="1" t="s">
        <v>38</v>
      </c>
      <c r="C19" s="1" t="s">
        <v>32</v>
      </c>
      <c r="P19" s="1" t="n">
        <v>3</v>
      </c>
      <c r="Q19" s="1" t="n">
        <v>8</v>
      </c>
    </row>
    <row r="20" customFormat="false" ht="14.25" hidden="false" customHeight="false" outlineLevel="0" collapsed="false">
      <c r="B20" s="1" t="s">
        <v>39</v>
      </c>
      <c r="C20" s="1" t="s">
        <v>32</v>
      </c>
      <c r="P20" s="1" t="n">
        <v>6</v>
      </c>
      <c r="Q20" s="1" t="n">
        <v>8</v>
      </c>
    </row>
    <row r="21" customFormat="false" ht="14.25" hidden="false" customHeight="false" outlineLevel="0" collapsed="false">
      <c r="B21" s="1" t="s">
        <v>40</v>
      </c>
      <c r="C21" s="1" t="s">
        <v>32</v>
      </c>
      <c r="P21" s="1" t="n">
        <v>12</v>
      </c>
      <c r="Q21" s="1" t="n">
        <v>8</v>
      </c>
    </row>
    <row r="22" customFormat="false" ht="14.25" hidden="false" customHeight="false" outlineLevel="0" collapsed="false">
      <c r="B22" s="1" t="s">
        <v>41</v>
      </c>
      <c r="C22" s="1" t="s">
        <v>32</v>
      </c>
      <c r="E22" s="1" t="n">
        <v>230.71727</v>
      </c>
      <c r="F22" s="1" t="n">
        <f aca="false">E22/Q22</f>
        <v>230.71727</v>
      </c>
      <c r="G22" s="1" t="n">
        <f aca="false">(F22/E$3 - 1) * 100</f>
        <v>32.6209033296449</v>
      </c>
      <c r="H22" s="1" t="n">
        <v>-452.07589859</v>
      </c>
      <c r="I22" s="1" t="n">
        <f aca="false">H22/Q22</f>
        <v>-452.07589859</v>
      </c>
      <c r="J22" s="1" t="n">
        <f aca="false">I22-(P22/Q22)*H$4-I$3</f>
        <v>-0.438744770000028</v>
      </c>
      <c r="K22" s="1" t="n">
        <f aca="false">J22/(P22/Q22)</f>
        <v>-0.146248256666676</v>
      </c>
      <c r="L22" s="1" t="n">
        <f aca="false">I22 - (H$3 + 0.5*(P22/Q22)*H$5)</f>
        <v>-0.0823700018000295</v>
      </c>
      <c r="M22" s="1" t="n">
        <f aca="false">L22*13.6</f>
        <v>-1.1202320244804</v>
      </c>
      <c r="N22" s="1" t="n">
        <f aca="false">L22/(P22/Q22)</f>
        <v>-0.0274566672666765</v>
      </c>
      <c r="O22" s="1" t="n">
        <f aca="false">1.00784 / ((P22/Q22)*1.00784 + 58.6934 + 47.867) * 100</f>
        <v>0.919696977439756</v>
      </c>
      <c r="P22" s="1" t="n">
        <v>3</v>
      </c>
      <c r="Q22" s="1" t="n">
        <v>1</v>
      </c>
    </row>
    <row r="28" customFormat="false" ht="16.4" hidden="false" customHeight="false" outlineLevel="0" collapsed="false">
      <c r="B28" s="1" t="s">
        <v>22</v>
      </c>
      <c r="C28" s="1" t="s">
        <v>42</v>
      </c>
      <c r="D28" s="1" t="s">
        <v>24</v>
      </c>
      <c r="E28" s="2" t="n">
        <v>1410.82538</v>
      </c>
      <c r="F28" s="1" t="n">
        <f aca="false">E28/Q28</f>
        <v>176.3531725</v>
      </c>
      <c r="G28" s="1" t="n">
        <f aca="false">(F28/E$3 - 1) * 100</f>
        <v>1.37133228907698</v>
      </c>
      <c r="H28" s="2" t="n">
        <v>-3589.84949665</v>
      </c>
      <c r="I28" s="1" t="n">
        <f aca="false">H28/Q28</f>
        <v>-448.73118708125</v>
      </c>
      <c r="J28" s="1" t="n">
        <f aca="false">I28-(P28/Q28)*H$4-I$3</f>
        <v>-0.01722274625007</v>
      </c>
      <c r="K28" s="1" t="n">
        <f aca="false">J28/(P28/Q28)</f>
        <v>-0.13778197000056</v>
      </c>
      <c r="L28" s="1" t="n">
        <f aca="false">I28 - (H$3 + 0.5*(P28/Q28)*H$5)</f>
        <v>-0.00237379757504641</v>
      </c>
      <c r="M28" s="1" t="n">
        <f aca="false">L28*13.6</f>
        <v>-0.0322836470206312</v>
      </c>
      <c r="N28" s="1" t="n">
        <f aca="false">L28/(P28/Q28)</f>
        <v>-0.0189903806003713</v>
      </c>
      <c r="O28" s="1" t="n">
        <f aca="false">1.00784 / ((P28/Q28)*1.00784 + 58.6934 + 47.867) * 100</f>
        <v>0.944675412175388</v>
      </c>
      <c r="P28" s="1" t="n">
        <v>1</v>
      </c>
      <c r="Q28" s="1" t="n">
        <v>8</v>
      </c>
    </row>
    <row r="29" customFormat="false" ht="16.4" hidden="false" customHeight="false" outlineLevel="0" collapsed="false">
      <c r="B29" s="1" t="s">
        <v>25</v>
      </c>
      <c r="C29" s="1" t="s">
        <v>43</v>
      </c>
      <c r="D29" s="1" t="s">
        <v>24</v>
      </c>
      <c r="E29" s="2" t="n">
        <v>1429.35252</v>
      </c>
      <c r="F29" s="1" t="n">
        <f aca="false">E29/Q29</f>
        <v>178.669065</v>
      </c>
      <c r="G29" s="1" t="n">
        <f aca="false">(F29/E$3 - 1) * 100</f>
        <v>2.70255363789214</v>
      </c>
      <c r="H29" s="2" t="n">
        <v>-3591.01250967</v>
      </c>
      <c r="I29" s="1" t="n">
        <f aca="false">H29/Q29</f>
        <v>-448.87656370875</v>
      </c>
      <c r="J29" s="1" t="n">
        <f aca="false">I29-(P29/Q29)*H$4-I$3</f>
        <v>-0.0355041787499886</v>
      </c>
      <c r="K29" s="1" t="n">
        <f aca="false">J29/(P29/Q29)</f>
        <v>-0.142016714999954</v>
      </c>
      <c r="L29" s="1" t="n">
        <f aca="false">I29 - (H$3 + 0.5*(P29/Q29)*H$5)</f>
        <v>-0.00580628139999817</v>
      </c>
      <c r="M29" s="1" t="n">
        <f aca="false">L29*13.6</f>
        <v>-0.0789654270399751</v>
      </c>
      <c r="N29" s="1" t="n">
        <f aca="false">L29/(P29/Q29)</f>
        <v>-0.0232251255999927</v>
      </c>
      <c r="O29" s="1" t="n">
        <f aca="false">1.00784 / ((P29/Q29)*1.00784 + 58.6934 + 47.867) * 100</f>
        <v>0.943561213327746</v>
      </c>
      <c r="P29" s="1" t="n">
        <v>2</v>
      </c>
      <c r="Q29" s="1" t="n">
        <v>8</v>
      </c>
    </row>
    <row r="30" customFormat="false" ht="16.4" hidden="false" customHeight="false" outlineLevel="0" collapsed="false">
      <c r="B30" s="1" t="s">
        <v>27</v>
      </c>
      <c r="C30" s="1" t="s">
        <v>43</v>
      </c>
      <c r="D30" s="1" t="s">
        <v>24</v>
      </c>
      <c r="E30" s="2" t="n">
        <v>1473.52343</v>
      </c>
      <c r="F30" s="1" t="n">
        <f aca="false">E30/Q30</f>
        <v>184.19042875</v>
      </c>
      <c r="G30" s="1" t="n">
        <f aca="false">(F30/E$3 - 1) * 100</f>
        <v>5.87634400103467</v>
      </c>
      <c r="H30" s="2" t="n">
        <v>-3593.30158594</v>
      </c>
      <c r="I30" s="1" t="n">
        <f aca="false">H30/Q30</f>
        <v>-449.1626982425</v>
      </c>
      <c r="J30" s="1" t="n">
        <f aca="false">I30-(P30/Q30)*H$4-I$3</f>
        <v>-0.0674483225000699</v>
      </c>
      <c r="K30" s="1" t="n">
        <f aca="false">J30/(P30/Q30)</f>
        <v>-0.13489664500014</v>
      </c>
      <c r="L30" s="1" t="n">
        <f aca="false">I30 - (H$3 + 0.5*(P30/Q30)*H$5)</f>
        <v>-0.00805252780003229</v>
      </c>
      <c r="M30" s="1" t="n">
        <f aca="false">L30*13.6</f>
        <v>-0.109514378080439</v>
      </c>
      <c r="N30" s="1" t="n">
        <f aca="false">L30/(P30/Q30)</f>
        <v>-0.0161050556000646</v>
      </c>
      <c r="O30" s="1" t="n">
        <f aca="false">1.00784 / ((P30/Q30)*1.00784 + 58.6934 + 47.867) * 100</f>
        <v>0.941340681937736</v>
      </c>
      <c r="P30" s="1" t="n">
        <v>4</v>
      </c>
      <c r="Q30" s="1" t="n">
        <v>8</v>
      </c>
    </row>
    <row r="31" customFormat="false" ht="14.25" hidden="false" customHeight="false" outlineLevel="0" collapsed="false">
      <c r="B31" s="1" t="s">
        <v>29</v>
      </c>
      <c r="C31" s="1" t="s">
        <v>44</v>
      </c>
      <c r="D31" s="1" t="s">
        <v>24</v>
      </c>
      <c r="E31" s="1" t="n">
        <v>188.93908</v>
      </c>
      <c r="F31" s="1" t="n">
        <f aca="false">E31/Q31</f>
        <v>188.93908</v>
      </c>
      <c r="G31" s="1" t="n">
        <f aca="false">(F31/E$3 - 1) * 100</f>
        <v>8.60596375759839</v>
      </c>
      <c r="H31" s="1" t="n">
        <v>-449.71685496</v>
      </c>
      <c r="I31" s="1" t="n">
        <f aca="false">H31/Q31</f>
        <v>-449.71685496</v>
      </c>
      <c r="J31" s="1" t="n">
        <f aca="false">I31-(P31/Q31)*H$4-I$3</f>
        <v>-0.113224259999981</v>
      </c>
      <c r="K31" s="1" t="n">
        <f aca="false">J31/(P31/Q31)</f>
        <v>-0.113224259999981</v>
      </c>
      <c r="L31" s="1" t="n">
        <f aca="false">I31 - (H$3 + 0.5*(P31/Q31)*H$5)</f>
        <v>0.00556732939998028</v>
      </c>
      <c r="M31" s="1" t="n">
        <f aca="false">L31*13.6</f>
        <v>0.0757156798397318</v>
      </c>
      <c r="N31" s="1" t="n">
        <f aca="false">L31/(P31/Q31)</f>
        <v>0.00556732939998028</v>
      </c>
      <c r="O31" s="1" t="n">
        <f aca="false">1.00784 / ((P31/Q31)*1.00784 + 58.6934 + 47.867) * 100</f>
        <v>0.936930826422372</v>
      </c>
      <c r="P31" s="1" t="n">
        <v>1</v>
      </c>
      <c r="Q31" s="1" t="n">
        <v>1</v>
      </c>
    </row>
    <row r="32" customFormat="false" ht="16.4" hidden="false" customHeight="false" outlineLevel="0" collapsed="false">
      <c r="B32" s="1" t="s">
        <v>31</v>
      </c>
      <c r="C32" s="1" t="s">
        <v>45</v>
      </c>
      <c r="D32" s="1" t="s">
        <v>46</v>
      </c>
      <c r="E32" s="2" t="n">
        <v>1430.30289</v>
      </c>
      <c r="F32" s="1" t="n">
        <f aca="false">E32/Q32</f>
        <v>178.78786125</v>
      </c>
      <c r="G32" s="1" t="n">
        <f aca="false">(F32/E$3 - 1) * 100</f>
        <v>2.77084009944386</v>
      </c>
      <c r="H32" s="2" t="n">
        <v>-3591.00582218</v>
      </c>
      <c r="I32" s="1" t="n">
        <f aca="false">H32/Q32</f>
        <v>-448.8757277725</v>
      </c>
      <c r="J32" s="1" t="n">
        <f aca="false">I32-(P32/Q32)*H$4-I$3</f>
        <v>-0.034668242500004</v>
      </c>
      <c r="K32" s="1" t="n">
        <f aca="false">J32/(P32/Q32)</f>
        <v>-0.138672970000016</v>
      </c>
      <c r="L32" s="1" t="n">
        <f aca="false">I32 - (H$3 + 0.5*(P32/Q32)*H$5)</f>
        <v>-0.0049703451500136</v>
      </c>
      <c r="M32" s="1" t="n">
        <f aca="false">L32*13.6</f>
        <v>-0.067596694040185</v>
      </c>
      <c r="N32" s="1" t="n">
        <f aca="false">L32/(P32/Q32)</f>
        <v>-0.0198813806000544</v>
      </c>
      <c r="O32" s="1" t="n">
        <f aca="false">1.00784 / ((P32/Q32)*1.00784 + 58.6934 + 47.867) * 100</f>
        <v>0.943561213327746</v>
      </c>
      <c r="P32" s="1" t="n">
        <v>2</v>
      </c>
      <c r="Q32" s="1" t="n">
        <v>8</v>
      </c>
    </row>
    <row r="33" customFormat="false" ht="16.4" hidden="false" customHeight="false" outlineLevel="0" collapsed="false">
      <c r="B33" s="1" t="s">
        <v>33</v>
      </c>
      <c r="C33" s="1" t="s">
        <v>47</v>
      </c>
      <c r="D33" s="1" t="s">
        <v>24</v>
      </c>
      <c r="E33" s="2" t="n">
        <v>1465.98332</v>
      </c>
      <c r="F33" s="1" t="n">
        <f aca="false">E33/Q33</f>
        <v>183.247915</v>
      </c>
      <c r="G33" s="1" t="n">
        <f aca="false">(F33/E$3 - 1) * 100</f>
        <v>5.33456823832037</v>
      </c>
      <c r="H33" s="2" t="n">
        <v>-3593.33835979</v>
      </c>
      <c r="I33" s="1" t="n">
        <f aca="false">H33/Q33</f>
        <v>-449.16729497375</v>
      </c>
      <c r="J33" s="1" t="n">
        <f aca="false">I33-(P33/Q33)*H$4-I$3</f>
        <v>-0.0720450537500597</v>
      </c>
      <c r="K33" s="1" t="n">
        <f aca="false">J33/(P33/Q33)</f>
        <v>-0.144090107500119</v>
      </c>
      <c r="L33" s="1" t="n">
        <f aca="false">I33 - (H$3 + 0.5*(P33/Q33)*H$5)</f>
        <v>-0.012649259050022</v>
      </c>
      <c r="M33" s="1" t="n">
        <f aca="false">L33*13.6</f>
        <v>-0.172029923080299</v>
      </c>
      <c r="N33" s="1" t="n">
        <f aca="false">L33/(P33/Q33)</f>
        <v>-0.025298518100044</v>
      </c>
      <c r="O33" s="1" t="n">
        <f aca="false">1.00784 / ((P33/Q33)*1.00784 + 58.6934 + 47.867) * 100</f>
        <v>0.941340681937736</v>
      </c>
      <c r="P33" s="1" t="n">
        <v>4</v>
      </c>
      <c r="Q33" s="1" t="n">
        <v>8</v>
      </c>
    </row>
    <row r="34" customFormat="false" ht="16.4" hidden="false" customHeight="false" outlineLevel="0" collapsed="false">
      <c r="B34" s="1" t="s">
        <v>35</v>
      </c>
      <c r="C34" s="1" t="s">
        <v>47</v>
      </c>
      <c r="D34" s="1" t="s">
        <v>24</v>
      </c>
      <c r="E34" s="2" t="n">
        <v>1558.3466</v>
      </c>
      <c r="F34" s="1" t="n">
        <f aca="false">E34/Q34</f>
        <v>194.793325</v>
      </c>
      <c r="G34" s="1" t="n">
        <f aca="false">(F34/E$3 - 1) * 100</f>
        <v>11.9711009240232</v>
      </c>
      <c r="H34" s="2" t="n">
        <v>-3597.90749356</v>
      </c>
      <c r="I34" s="1" t="n">
        <f aca="false">H34/Q34</f>
        <v>-449.738436695</v>
      </c>
      <c r="J34" s="1" t="n">
        <f aca="false">I34-(P34/Q34)*H$4-I$3</f>
        <v>-0.134805995000022</v>
      </c>
      <c r="K34" s="1" t="n">
        <f aca="false">J34/(P34/Q34)</f>
        <v>-0.134805995000022</v>
      </c>
      <c r="L34" s="1" t="n">
        <f aca="false">I34 - (H$3 + 0.5*(P34/Q34)*H$5)</f>
        <v>-0.0160144056000604</v>
      </c>
      <c r="M34" s="1" t="n">
        <f aca="false">L34*13.6</f>
        <v>-0.217795916160821</v>
      </c>
      <c r="N34" s="1" t="n">
        <f aca="false">L34/(P34/Q34)</f>
        <v>-0.0160144056000604</v>
      </c>
      <c r="O34" s="1" t="n">
        <f aca="false">1.00784 / ((P34/Q34)*1.00784 + 58.6934 + 47.867) * 100</f>
        <v>0.936930826422372</v>
      </c>
      <c r="P34" s="1" t="n">
        <v>8</v>
      </c>
      <c r="Q34" s="1" t="n">
        <v>8</v>
      </c>
    </row>
    <row r="35" customFormat="false" ht="16.4" hidden="false" customHeight="false" outlineLevel="0" collapsed="false">
      <c r="B35" s="1" t="s">
        <v>36</v>
      </c>
      <c r="C35" s="1" t="s">
        <v>48</v>
      </c>
      <c r="D35" s="1" t="s">
        <v>24</v>
      </c>
      <c r="E35" s="2" t="n">
        <v>217.15541</v>
      </c>
      <c r="F35" s="1" t="n">
        <f aca="false">E35/Q35</f>
        <v>217.15541</v>
      </c>
      <c r="G35" s="1" t="n">
        <f aca="false">(F35/E$3 - 1) * 100</f>
        <v>24.825274835817</v>
      </c>
      <c r="H35" s="2" t="n">
        <v>-450.78207401</v>
      </c>
      <c r="I35" s="1" t="n">
        <f aca="false">H35/Q35</f>
        <v>-450.78207401</v>
      </c>
      <c r="J35" s="1" t="n">
        <f aca="false">I35-(P35/Q35)*H$4-I$3</f>
        <v>-0.161681750000014</v>
      </c>
      <c r="K35" s="1" t="n">
        <f aca="false">J35/(P35/Q35)</f>
        <v>-0.0808408750000069</v>
      </c>
      <c r="L35" s="1" t="n">
        <f aca="false">I35 - (H$3 + 0.5*(P35/Q35)*H$5)</f>
        <v>0.075901428800023</v>
      </c>
      <c r="M35" s="1" t="n">
        <f aca="false">L35*13.6</f>
        <v>1.03225943168031</v>
      </c>
      <c r="N35" s="1" t="n">
        <f aca="false">L35/(P35/Q35)</f>
        <v>0.0379507144000115</v>
      </c>
      <c r="O35" s="1" t="n">
        <f aca="false">1.00784 / ((P35/Q35)*1.00784 + 58.6934 + 47.867) * 100</f>
        <v>0.928233916715358</v>
      </c>
      <c r="P35" s="1" t="n">
        <v>2</v>
      </c>
      <c r="Q35" s="1" t="n">
        <v>1</v>
      </c>
    </row>
    <row r="42" customFormat="false" ht="16.4" hidden="false" customHeight="false" outlineLevel="0" collapsed="false">
      <c r="B42" s="1" t="s">
        <v>31</v>
      </c>
      <c r="C42" s="1" t="s">
        <v>49</v>
      </c>
      <c r="D42" s="1" t="s">
        <v>50</v>
      </c>
      <c r="E42" s="2" t="n">
        <v>1433.38719</v>
      </c>
      <c r="F42" s="1" t="n">
        <f aca="false">E42/Q42</f>
        <v>179.17339875</v>
      </c>
      <c r="G42" s="1" t="n">
        <f aca="false">(F42/E$3 - 1) * 100</f>
        <v>2.99245476885051</v>
      </c>
      <c r="H42" s="2" t="n">
        <v>-3590.96307625</v>
      </c>
      <c r="I42" s="1" t="n">
        <f aca="false">H42/Q42</f>
        <v>-448.87038453125</v>
      </c>
      <c r="J42" s="1" t="n">
        <f aca="false">I42-(P42/Q42)*H$4-I$3</f>
        <v>-0.0293250012500152</v>
      </c>
      <c r="K42" s="1" t="n">
        <f aca="false">J42/(P42/Q42)</f>
        <v>-0.117300005000061</v>
      </c>
      <c r="L42" s="1" t="n">
        <f aca="false">I42 - (H$3 + 0.5*(P42/Q42)*H$5)</f>
        <v>0.000372896099975151</v>
      </c>
      <c r="M42" s="1" t="n">
        <f aca="false">L42*13.6</f>
        <v>0.00507138695966205</v>
      </c>
      <c r="O42" s="1" t="n">
        <f aca="false">1.00784 / ((P42/Q42)*1.00784 + 58.6934 + 47.867) * 100</f>
        <v>0.943561213327746</v>
      </c>
      <c r="P42" s="1" t="n">
        <v>2</v>
      </c>
      <c r="Q42" s="1" t="n">
        <v>8</v>
      </c>
    </row>
    <row r="43" customFormat="false" ht="16.4" hidden="false" customHeight="false" outlineLevel="0" collapsed="false">
      <c r="B43" s="1" t="s">
        <v>33</v>
      </c>
      <c r="C43" s="1" t="s">
        <v>51</v>
      </c>
      <c r="D43" s="1" t="s">
        <v>50</v>
      </c>
      <c r="E43" s="2" t="n">
        <v>1464.72676</v>
      </c>
      <c r="F43" s="1" t="n">
        <f aca="false">E43/Q43</f>
        <v>183.090845</v>
      </c>
      <c r="G43" s="1" t="n">
        <f aca="false">(F43/E$3 - 1) * 100</f>
        <v>5.24428125943064</v>
      </c>
      <c r="H43" s="2" t="n">
        <v>-3593.25354333</v>
      </c>
      <c r="I43" s="1" t="n">
        <f aca="false">H43/Q43</f>
        <v>-449.15669291625</v>
      </c>
      <c r="J43" s="1" t="n">
        <f aca="false">I43-(P43/Q43)*H$4-I$3</f>
        <v>-0.0614429962500367</v>
      </c>
      <c r="K43" s="1" t="n">
        <f aca="false">J43/(P43/Q43)</f>
        <v>-0.122885992500073</v>
      </c>
      <c r="L43" s="1" t="n">
        <f aca="false">I43 - (H$3 + 0.5*(P43/Q43)*H$5)</f>
        <v>-0.00204720154999905</v>
      </c>
      <c r="M43" s="1" t="n">
        <f aca="false">L43*13.6</f>
        <v>-0.027841941079987</v>
      </c>
      <c r="O43" s="1" t="n">
        <f aca="false">1.00784 / ((P43/Q43)*1.00784 + 58.6934 + 47.867) * 100</f>
        <v>0.941340681937736</v>
      </c>
      <c r="P43" s="1" t="n">
        <v>4</v>
      </c>
      <c r="Q43" s="1" t="n">
        <v>8</v>
      </c>
    </row>
    <row r="44" customFormat="false" ht="16.4" hidden="false" customHeight="false" outlineLevel="0" collapsed="false">
      <c r="B44" s="1" t="s">
        <v>35</v>
      </c>
      <c r="C44" s="1" t="s">
        <v>49</v>
      </c>
      <c r="D44" s="1" t="s">
        <v>24</v>
      </c>
      <c r="E44" s="2" t="n">
        <v>1527.20861</v>
      </c>
      <c r="F44" s="1" t="n">
        <f aca="false">E44/Q44</f>
        <v>190.90107625</v>
      </c>
      <c r="G44" s="1" t="n">
        <f aca="false">(F44/E$3 - 1) * 100</f>
        <v>9.733758460632</v>
      </c>
      <c r="H44" s="2" t="n">
        <v>-3597.81802605</v>
      </c>
      <c r="I44" s="1" t="n">
        <f aca="false">H44/Q44</f>
        <v>-449.72725325625</v>
      </c>
      <c r="J44" s="1" t="n">
        <f aca="false">I44-(P44/Q44)*H$4-I$3</f>
        <v>-0.123622556249984</v>
      </c>
      <c r="K44" s="1" t="n">
        <f aca="false">J44/(P44/Q44)</f>
        <v>-0.123622556249984</v>
      </c>
      <c r="L44" s="1" t="n">
        <f aca="false">I44 - (H$3 + 0.5*(P44/Q44)*H$5)</f>
        <v>-0.00483096685002238</v>
      </c>
      <c r="M44" s="1" t="n">
        <f aca="false">L44*13.6</f>
        <v>-0.0657011491603044</v>
      </c>
      <c r="N44" s="1" t="n">
        <f aca="false">L44/(P44/Q44)</f>
        <v>-0.00483096685002238</v>
      </c>
      <c r="O44" s="1" t="n">
        <f aca="false">1.00784 / ((P44/Q44)*1.00784 + 58.6934 + 47.867) * 100</f>
        <v>0.936930826422372</v>
      </c>
      <c r="P44" s="1" t="n">
        <v>8</v>
      </c>
      <c r="Q44" s="1" t="n">
        <v>8</v>
      </c>
    </row>
    <row r="45" customFormat="false" ht="16.4" hidden="false" customHeight="false" outlineLevel="0" collapsed="false">
      <c r="B45" s="1" t="s">
        <v>36</v>
      </c>
      <c r="C45" s="1" t="s">
        <v>52</v>
      </c>
      <c r="D45" s="1" t="s">
        <v>24</v>
      </c>
      <c r="E45" s="2" t="n">
        <v>199.40957</v>
      </c>
      <c r="F45" s="1" t="n">
        <f aca="false">E45/Q45</f>
        <v>199.40957</v>
      </c>
      <c r="G45" s="1" t="n">
        <f aca="false">(F45/E$3 - 1) * 100</f>
        <v>14.6246109187061</v>
      </c>
      <c r="H45" s="2" t="n">
        <v>-450.9202442</v>
      </c>
      <c r="I45" s="1" t="n">
        <f aca="false">H45/Q45</f>
        <v>-450.9202442</v>
      </c>
      <c r="J45" s="1" t="n">
        <f aca="false">I45-(P45/Q45)*H$4-I$3</f>
        <v>-0.299851940000053</v>
      </c>
      <c r="K45" s="1" t="n">
        <f aca="false">J45/(P45/Q45)</f>
        <v>-0.149925970000027</v>
      </c>
      <c r="L45" s="1" t="n">
        <f aca="false">I45 - (H$3 + 0.5*(P45/Q45)*H$5)</f>
        <v>-0.0622687612000163</v>
      </c>
      <c r="M45" s="1" t="n">
        <f aca="false">L45*13.6</f>
        <v>-0.846855152320222</v>
      </c>
      <c r="N45" s="1" t="n">
        <f aca="false">L45/(P45/Q45)</f>
        <v>-0.0311343806000082</v>
      </c>
      <c r="O45" s="1" t="n">
        <f aca="false">1.00784 / ((P45/Q45)*1.00784 + 58.6934 + 47.867) * 100</f>
        <v>0.928233916715358</v>
      </c>
      <c r="P45" s="1" t="n">
        <v>2</v>
      </c>
      <c r="Q45" s="1" t="n">
        <v>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182</TotalTime>
  <Application>LibreOffice/25.2.6.2$Linux_X86_64 LibreOffice_project/40d1a0e1d5bdf1afaeae24d9ece32bbb00fa66a4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2025-11-12T10:40:32Z</dcterms:created>
  <dc:creator>Bjorn De Busschere</dc:creator>
  <dc:description/>
  <dc:language>en-US</dc:language>
  <cp:lastModifiedBy/>
  <dcterms:modified xsi:type="dcterms:W3CDTF">2025-12-01T13:47:10Z</dcterms:modified>
  <cp:revision>19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