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iciadarnell/Documents/OShea_Lab/RTqPCR/20160627_yfpwtcgg_crispraavs1_hek293t_richleuargplusminustmp_24h_3reps/"/>
    </mc:Choice>
  </mc:AlternateContent>
  <bookViews>
    <workbookView xWindow="0" yWindow="460" windowWidth="20260" windowHeight="14280"/>
  </bookViews>
  <sheets>
    <sheet name="adarnell_20160802_yfpwtcggcrisp" sheetId="1" r:id="rId1"/>
  </sheets>
  <externalReferences>
    <externalReference r:id="rId2"/>
  </externalReferences>
  <calcPr calcId="150001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0" i="1" l="1"/>
  <c r="Q8" i="1"/>
  <c r="P18" i="1"/>
  <c r="AD21" i="1"/>
  <c r="G9" i="1"/>
  <c r="H9" i="1"/>
  <c r="L9" i="1"/>
  <c r="G8" i="1"/>
  <c r="H8" i="1"/>
  <c r="L8" i="1"/>
  <c r="N9" i="1"/>
  <c r="P9" i="1"/>
  <c r="P24" i="1"/>
  <c r="U21" i="1"/>
  <c r="AE21" i="1"/>
  <c r="AD22" i="1"/>
  <c r="G10" i="1"/>
  <c r="H10" i="1"/>
  <c r="L10" i="1"/>
  <c r="N10" i="1"/>
  <c r="P10" i="1"/>
  <c r="P25" i="1"/>
  <c r="U22" i="1"/>
  <c r="AE22" i="1"/>
  <c r="AD23" i="1"/>
  <c r="G11" i="1"/>
  <c r="H11" i="1"/>
  <c r="L11" i="1"/>
  <c r="N11" i="1"/>
  <c r="P11" i="1"/>
  <c r="P26" i="1"/>
  <c r="U23" i="1"/>
  <c r="AE23" i="1"/>
  <c r="AD24" i="1"/>
  <c r="G12" i="1"/>
  <c r="H12" i="1"/>
  <c r="L12" i="1"/>
  <c r="N12" i="1"/>
  <c r="P12" i="1"/>
  <c r="P27" i="1"/>
  <c r="U24" i="1"/>
  <c r="AE24" i="1"/>
  <c r="AD25" i="1"/>
  <c r="G13" i="1"/>
  <c r="H13" i="1"/>
  <c r="L13" i="1"/>
  <c r="N13" i="1"/>
  <c r="P13" i="1"/>
  <c r="P28" i="1"/>
  <c r="U25" i="1"/>
  <c r="AE25" i="1"/>
  <c r="AD26" i="1"/>
  <c r="G14" i="1"/>
  <c r="H14" i="1"/>
  <c r="L14" i="1"/>
  <c r="N14" i="1"/>
  <c r="P14" i="1"/>
  <c r="P29" i="1"/>
  <c r="U26" i="1"/>
  <c r="AE26" i="1"/>
  <c r="AD27" i="1"/>
  <c r="G15" i="1"/>
  <c r="H15" i="1"/>
  <c r="L15" i="1"/>
  <c r="N15" i="1"/>
  <c r="P15" i="1"/>
  <c r="P30" i="1"/>
  <c r="U27" i="1"/>
  <c r="AE27" i="1"/>
  <c r="AD28" i="1"/>
  <c r="G16" i="1"/>
  <c r="H16" i="1"/>
  <c r="L16" i="1"/>
  <c r="N16" i="1"/>
  <c r="P16" i="1"/>
  <c r="P31" i="1"/>
  <c r="U28" i="1"/>
  <c r="AE28" i="1"/>
  <c r="AD29" i="1"/>
  <c r="G17" i="1"/>
  <c r="H17" i="1"/>
  <c r="L17" i="1"/>
  <c r="N17" i="1"/>
  <c r="P17" i="1"/>
  <c r="P32" i="1"/>
  <c r="U29" i="1"/>
  <c r="AE29" i="1"/>
  <c r="AD30" i="1"/>
  <c r="G18" i="1"/>
  <c r="H18" i="1"/>
  <c r="L18" i="1"/>
  <c r="N18" i="1"/>
  <c r="P33" i="1"/>
  <c r="U30" i="1"/>
  <c r="AE30" i="1"/>
  <c r="AD31" i="1"/>
  <c r="G19" i="1"/>
  <c r="H19" i="1"/>
  <c r="L19" i="1"/>
  <c r="N19" i="1"/>
  <c r="P19" i="1"/>
  <c r="P34" i="1"/>
  <c r="U31" i="1"/>
  <c r="AE31" i="1"/>
  <c r="AD20" i="1"/>
  <c r="N8" i="1"/>
  <c r="P8" i="1"/>
  <c r="P23" i="1"/>
  <c r="AE20" i="1"/>
  <c r="Y31" i="1"/>
  <c r="I10" i="1"/>
  <c r="J10" i="1"/>
  <c r="M10" i="1"/>
  <c r="O10" i="1"/>
  <c r="Q10" i="1"/>
  <c r="R10" i="1"/>
  <c r="S10" i="1"/>
  <c r="S25" i="1"/>
  <c r="V22" i="1"/>
  <c r="I16" i="1"/>
  <c r="J16" i="1"/>
  <c r="M16" i="1"/>
  <c r="O16" i="1"/>
  <c r="Q16" i="1"/>
  <c r="R16" i="1"/>
  <c r="S16" i="1"/>
  <c r="S31" i="1"/>
  <c r="V28" i="1"/>
  <c r="Z31" i="1"/>
  <c r="Y30" i="1"/>
  <c r="I9" i="1"/>
  <c r="J9" i="1"/>
  <c r="M9" i="1"/>
  <c r="O9" i="1"/>
  <c r="Q9" i="1"/>
  <c r="R9" i="1"/>
  <c r="S9" i="1"/>
  <c r="S24" i="1"/>
  <c r="V21" i="1"/>
  <c r="I15" i="1"/>
  <c r="J15" i="1"/>
  <c r="M15" i="1"/>
  <c r="O15" i="1"/>
  <c r="Q15" i="1"/>
  <c r="R15" i="1"/>
  <c r="S15" i="1"/>
  <c r="S30" i="1"/>
  <c r="V27" i="1"/>
  <c r="Z30" i="1"/>
  <c r="Y29" i="1"/>
  <c r="I8" i="1"/>
  <c r="J8" i="1"/>
  <c r="M8" i="1"/>
  <c r="O8" i="1"/>
  <c r="R8" i="1"/>
  <c r="S8" i="1"/>
  <c r="S23" i="1"/>
  <c r="V20" i="1"/>
  <c r="I14" i="1"/>
  <c r="J14" i="1"/>
  <c r="M14" i="1"/>
  <c r="O14" i="1"/>
  <c r="Q14" i="1"/>
  <c r="R14" i="1"/>
  <c r="S14" i="1"/>
  <c r="S29" i="1"/>
  <c r="V26" i="1"/>
  <c r="Z29" i="1"/>
  <c r="AA31" i="1"/>
  <c r="AA30" i="1"/>
  <c r="AA29" i="1"/>
  <c r="Y24" i="1"/>
  <c r="I12" i="1"/>
  <c r="J12" i="1"/>
  <c r="M12" i="1"/>
  <c r="O12" i="1"/>
  <c r="Q12" i="1"/>
  <c r="R12" i="1"/>
  <c r="S12" i="1"/>
  <c r="S27" i="1"/>
  <c r="V24" i="1"/>
  <c r="I11" i="1"/>
  <c r="J11" i="1"/>
  <c r="M11" i="1"/>
  <c r="O11" i="1"/>
  <c r="Q11" i="1"/>
  <c r="R11" i="1"/>
  <c r="S11" i="1"/>
  <c r="S26" i="1"/>
  <c r="V23" i="1"/>
  <c r="Z24" i="1"/>
  <c r="Y25" i="1"/>
  <c r="I13" i="1"/>
  <c r="J13" i="1"/>
  <c r="M13" i="1"/>
  <c r="O13" i="1"/>
  <c r="Q13" i="1"/>
  <c r="R13" i="1"/>
  <c r="S13" i="1"/>
  <c r="S28" i="1"/>
  <c r="V25" i="1"/>
  <c r="Z25" i="1"/>
  <c r="Y23" i="1"/>
  <c r="Z23" i="1"/>
  <c r="Y21" i="1"/>
  <c r="Y20" i="1"/>
  <c r="Z20" i="1"/>
  <c r="Z21" i="1"/>
  <c r="Y22" i="1"/>
  <c r="Z22" i="1"/>
  <c r="AA25" i="1"/>
  <c r="AA24" i="1"/>
  <c r="AA23" i="1"/>
  <c r="AA22" i="1"/>
  <c r="AA21" i="1"/>
  <c r="AA20" i="1"/>
  <c r="W21" i="1"/>
  <c r="W22" i="1"/>
  <c r="W23" i="1"/>
  <c r="W24" i="1"/>
  <c r="W25" i="1"/>
  <c r="W26" i="1"/>
  <c r="W27" i="1"/>
  <c r="W28" i="1"/>
  <c r="I17" i="1"/>
  <c r="J17" i="1"/>
  <c r="M17" i="1"/>
  <c r="O17" i="1"/>
  <c r="Q17" i="1"/>
  <c r="R17" i="1"/>
  <c r="S17" i="1"/>
  <c r="S32" i="1"/>
  <c r="V29" i="1"/>
  <c r="W29" i="1"/>
  <c r="I18" i="1"/>
  <c r="J18" i="1"/>
  <c r="M18" i="1"/>
  <c r="O18" i="1"/>
  <c r="Q18" i="1"/>
  <c r="R18" i="1"/>
  <c r="S18" i="1"/>
  <c r="S33" i="1"/>
  <c r="V30" i="1"/>
  <c r="W30" i="1"/>
  <c r="I19" i="1"/>
  <c r="J19" i="1"/>
  <c r="M19" i="1"/>
  <c r="O19" i="1"/>
  <c r="Q19" i="1"/>
  <c r="R19" i="1"/>
  <c r="S19" i="1"/>
  <c r="S34" i="1"/>
  <c r="V31" i="1"/>
  <c r="W31" i="1"/>
  <c r="W20" i="1"/>
  <c r="F21" i="1"/>
  <c r="F22" i="1"/>
  <c r="G22" i="1"/>
  <c r="H22" i="1"/>
  <c r="I22" i="1"/>
  <c r="J22" i="1"/>
  <c r="L22" i="1"/>
  <c r="M22" i="1"/>
  <c r="N22" i="1"/>
  <c r="O22" i="1"/>
  <c r="P22" i="1"/>
  <c r="Q22" i="1"/>
  <c r="R22" i="1"/>
  <c r="S22" i="1"/>
  <c r="F23" i="1"/>
  <c r="G23" i="1"/>
  <c r="H23" i="1"/>
  <c r="I23" i="1"/>
  <c r="J23" i="1"/>
  <c r="L23" i="1"/>
  <c r="M23" i="1"/>
  <c r="N23" i="1"/>
  <c r="O23" i="1"/>
  <c r="Q23" i="1"/>
  <c r="R23" i="1"/>
  <c r="F24" i="1"/>
  <c r="G24" i="1"/>
  <c r="H24" i="1"/>
  <c r="I24" i="1"/>
  <c r="J24" i="1"/>
  <c r="L24" i="1"/>
  <c r="M24" i="1"/>
  <c r="N24" i="1"/>
  <c r="O24" i="1"/>
  <c r="Q24" i="1"/>
  <c r="R24" i="1"/>
  <c r="F25" i="1"/>
  <c r="G25" i="1"/>
  <c r="H25" i="1"/>
  <c r="I25" i="1"/>
  <c r="J25" i="1"/>
  <c r="L25" i="1"/>
  <c r="M25" i="1"/>
  <c r="N25" i="1"/>
  <c r="O25" i="1"/>
  <c r="Q25" i="1"/>
  <c r="R25" i="1"/>
  <c r="F26" i="1"/>
  <c r="G26" i="1"/>
  <c r="H26" i="1"/>
  <c r="I26" i="1"/>
  <c r="J26" i="1"/>
  <c r="L26" i="1"/>
  <c r="M26" i="1"/>
  <c r="N26" i="1"/>
  <c r="O26" i="1"/>
  <c r="Q26" i="1"/>
  <c r="R26" i="1"/>
  <c r="F27" i="1"/>
  <c r="G27" i="1"/>
  <c r="H27" i="1"/>
  <c r="I27" i="1"/>
  <c r="J27" i="1"/>
  <c r="L27" i="1"/>
  <c r="M27" i="1"/>
  <c r="N27" i="1"/>
  <c r="O27" i="1"/>
  <c r="Q27" i="1"/>
  <c r="R27" i="1"/>
  <c r="F28" i="1"/>
  <c r="G28" i="1"/>
  <c r="H28" i="1"/>
  <c r="I28" i="1"/>
  <c r="J28" i="1"/>
  <c r="L28" i="1"/>
  <c r="M28" i="1"/>
  <c r="N28" i="1"/>
  <c r="O28" i="1"/>
  <c r="Q28" i="1"/>
  <c r="R28" i="1"/>
  <c r="F29" i="1"/>
  <c r="G29" i="1"/>
  <c r="H29" i="1"/>
  <c r="I29" i="1"/>
  <c r="J29" i="1"/>
  <c r="L29" i="1"/>
  <c r="M29" i="1"/>
  <c r="N29" i="1"/>
  <c r="O29" i="1"/>
  <c r="Q29" i="1"/>
  <c r="R29" i="1"/>
  <c r="F30" i="1"/>
  <c r="G30" i="1"/>
  <c r="H30" i="1"/>
  <c r="I30" i="1"/>
  <c r="J30" i="1"/>
  <c r="L30" i="1"/>
  <c r="M30" i="1"/>
  <c r="N30" i="1"/>
  <c r="O30" i="1"/>
  <c r="Q30" i="1"/>
  <c r="R30" i="1"/>
  <c r="F31" i="1"/>
  <c r="G31" i="1"/>
  <c r="H31" i="1"/>
  <c r="I31" i="1"/>
  <c r="J31" i="1"/>
  <c r="L31" i="1"/>
  <c r="M31" i="1"/>
  <c r="N31" i="1"/>
  <c r="O31" i="1"/>
  <c r="Q31" i="1"/>
  <c r="R31" i="1"/>
  <c r="F32" i="1"/>
  <c r="G32" i="1"/>
  <c r="H32" i="1"/>
  <c r="I32" i="1"/>
  <c r="J32" i="1"/>
  <c r="L32" i="1"/>
  <c r="M32" i="1"/>
  <c r="N32" i="1"/>
  <c r="O32" i="1"/>
  <c r="Q32" i="1"/>
  <c r="R32" i="1"/>
  <c r="F33" i="1"/>
  <c r="G33" i="1"/>
  <c r="H33" i="1"/>
  <c r="I33" i="1"/>
  <c r="J33" i="1"/>
  <c r="L33" i="1"/>
  <c r="M33" i="1"/>
  <c r="N33" i="1"/>
  <c r="O33" i="1"/>
  <c r="Q33" i="1"/>
  <c r="R33" i="1"/>
  <c r="F34" i="1"/>
  <c r="G34" i="1"/>
  <c r="H34" i="1"/>
  <c r="I34" i="1"/>
  <c r="J34" i="1"/>
  <c r="L34" i="1"/>
  <c r="M34" i="1"/>
  <c r="N34" i="1"/>
  <c r="O34" i="1"/>
  <c r="Q34" i="1"/>
  <c r="R34" i="1"/>
</calcChain>
</file>

<file path=xl/sharedStrings.xml><?xml version="1.0" encoding="utf-8"?>
<sst xmlns="http://schemas.openxmlformats.org/spreadsheetml/2006/main" count="637" uniqueCount="134">
  <si>
    <t>Well</t>
  </si>
  <si>
    <t>Well Type</t>
  </si>
  <si>
    <t>Threshold (dR)</t>
  </si>
  <si>
    <t>Ct (dR)</t>
  </si>
  <si>
    <t>A1</t>
  </si>
  <si>
    <t>Unknown</t>
  </si>
  <si>
    <t>Reference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</si>
  <si>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</si>
  <si>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</si>
  <si>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</si>
  <si>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</si>
  <si>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</si>
  <si>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</si>
  <si>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</si>
  <si>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</si>
  <si>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</si>
  <si>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</si>
  <si>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</si>
  <si>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</si>
  <si>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</si>
  <si>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</si>
  <si>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</si>
  <si>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</si>
  <si>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</si>
  <si>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</si>
  <si>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</si>
  <si>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</si>
  <si>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</si>
  <si>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</si>
  <si>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</si>
  <si>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</si>
  <si>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</si>
  <si>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</si>
  <si>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</si>
  <si>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</si>
  <si>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</si>
  <si>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</si>
  <si>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</si>
  <si>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</si>
  <si>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</si>
  <si>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</si>
  <si>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</si>
  <si>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</si>
  <si>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</si>
  <si>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</si>
  <si>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</si>
  <si>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</si>
  <si>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</si>
  <si>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</si>
  <si>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</si>
  <si>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</si>
  <si>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</si>
  <si>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</si>
  <si>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</si>
  <si>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</si>
  <si>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</si>
  <si>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</si>
  <si>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</si>
  <si>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</si>
  <si>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</si>
  <si>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</si>
  <si>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</si>
  <si>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</si>
  <si>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</si>
  <si>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</si>
  <si>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</si>
  <si>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</si>
  <si>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</si>
  <si>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</si>
  <si>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</si>
  <si>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</si>
  <si>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</si>
  <si>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</si>
  <si>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</si>
  <si>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</si>
  <si>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</si>
  <si>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</si>
  <si>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</si>
  <si>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</si>
  <si>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</si>
  <si>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</si>
  <si>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</si>
  <si>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</si>
  <si>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</si>
  <si>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</si>
  <si>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No Ct</t>
  </si>
  <si>
    <t>H2</t>
  </si>
  <si>
    <t>H3</t>
  </si>
  <si>
    <t>H4</t>
  </si>
  <si>
    <t>H5</t>
  </si>
  <si>
    <t>H6</t>
  </si>
  <si>
    <t>yfp-dhfr primer pair 1,2 (dhfr cterm)</t>
  </si>
  <si>
    <t>Rich WT +TMP</t>
  </si>
  <si>
    <t>-Leu WT +TMP</t>
  </si>
  <si>
    <t>-Arg WT +TMP</t>
  </si>
  <si>
    <t>Rich WT -TMP</t>
  </si>
  <si>
    <t>-Leu WT -TMP</t>
  </si>
  <si>
    <t>-Arg WT -TMP</t>
  </si>
  <si>
    <t>Rich CGG +TMP</t>
  </si>
  <si>
    <t>-Leu CGG +TMP</t>
  </si>
  <si>
    <t>-Arg CGG +TMP</t>
  </si>
  <si>
    <t>Rich CGG -TMP</t>
  </si>
  <si>
    <t>-Leu CGG -TMP</t>
  </si>
  <si>
    <t>-Arg CGG -TMP</t>
  </si>
  <si>
    <t>gapdh</t>
  </si>
  <si>
    <t>stdev yfp</t>
  </si>
  <si>
    <t>stdev gapdh</t>
  </si>
  <si>
    <t>REP3</t>
  </si>
  <si>
    <t>delta ct</t>
  </si>
  <si>
    <t>stdev delta ct</t>
  </si>
  <si>
    <t>deltadelta ct</t>
  </si>
  <si>
    <t>stdev ddct</t>
  </si>
  <si>
    <t>normalized expression level</t>
  </si>
  <si>
    <t>max</t>
  </si>
  <si>
    <t>min</t>
  </si>
  <si>
    <t>range</t>
  </si>
  <si>
    <t>REP1</t>
  </si>
  <si>
    <t>mean normalized expression level</t>
  </si>
  <si>
    <t>stdev</t>
  </si>
  <si>
    <t>sterr</t>
  </si>
  <si>
    <t>Rich WT</t>
  </si>
  <si>
    <t>-Leu WT</t>
  </si>
  <si>
    <t>-Arg WT</t>
  </si>
  <si>
    <t>Rich CGG</t>
  </si>
  <si>
    <t>-Leu CGG</t>
  </si>
  <si>
    <t>-Arg CGG</t>
  </si>
  <si>
    <t>average (normalized within cell line)</t>
  </si>
  <si>
    <t>average yfp-cgg/yfp-wt</t>
  </si>
  <si>
    <t>Rich</t>
  </si>
  <si>
    <t>-Leucine</t>
  </si>
  <si>
    <t>-Arginine</t>
  </si>
  <si>
    <t>yfp mean fcs</t>
  </si>
  <si>
    <t>normalized yfp</t>
  </si>
  <si>
    <t>yfp / mRNA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</si>
</sst>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1"/>
      <name val="Arial"/>
    </font>
    <font>
      <sz val="10"/>
      <color rgb="FF000000"/>
      <name val="Arial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mruColors>
      <color rgb="FFFF1C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adarnell_20160802_yfpwtcggcrisp!$U$19</c:f>
              <c:strCache>
                <c:ptCount val="1"/>
                <c:pt idx="0">
                  <c:v>mean normalized expression level</c:v>
                </c:pt>
              </c:strCache>
            </c:strRef>
          </c:tx>
          <c:spPr>
            <a:solidFill>
              <a:srgbClr val="00EAA7"/>
            </a:solidFill>
            <a:ln w="12700" cmpd="sng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EAA7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EAA7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EAA7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adarnell_20160802_yfpwtcggcrisp!$W$20:$W$31</c:f>
                <c:numCache>
                  <c:formatCode>General</c:formatCode>
                  <c:ptCount val="12"/>
                  <c:pt idx="0">
                    <c:v>0.135536174227023</c:v>
                  </c:pt>
                  <c:pt idx="1">
                    <c:v>0.0965905676371795</c:v>
                  </c:pt>
                  <c:pt idx="2">
                    <c:v>0.0481279458158002</c:v>
                  </c:pt>
                  <c:pt idx="3">
                    <c:v>0.111976972755113</c:v>
                  </c:pt>
                  <c:pt idx="4">
                    <c:v>0.15041622173942</c:v>
                  </c:pt>
                  <c:pt idx="5">
                    <c:v>0.045905536523871</c:v>
                  </c:pt>
                  <c:pt idx="6">
                    <c:v>0.0902487575109148</c:v>
                  </c:pt>
                  <c:pt idx="7">
                    <c:v>0.0800457465033016</c:v>
                  </c:pt>
                  <c:pt idx="8">
                    <c:v>0.0460233649526586</c:v>
                  </c:pt>
                  <c:pt idx="9">
                    <c:v>0.0817169716450704</c:v>
                  </c:pt>
                  <c:pt idx="10">
                    <c:v>0.0562587908220829</c:v>
                  </c:pt>
                  <c:pt idx="11">
                    <c:v>0.0449226246732802</c:v>
                  </c:pt>
                </c:numCache>
              </c:numRef>
            </c:plus>
            <c:minus>
              <c:numRef>
                <c:f>adarnell_20160802_yfpwtcggcrisp!$W$20:$W$31</c:f>
                <c:numCache>
                  <c:formatCode>General</c:formatCode>
                  <c:ptCount val="12"/>
                  <c:pt idx="0">
                    <c:v>0.135536174227023</c:v>
                  </c:pt>
                  <c:pt idx="1">
                    <c:v>0.0965905676371795</c:v>
                  </c:pt>
                  <c:pt idx="2">
                    <c:v>0.0481279458158002</c:v>
                  </c:pt>
                  <c:pt idx="3">
                    <c:v>0.111976972755113</c:v>
                  </c:pt>
                  <c:pt idx="4">
                    <c:v>0.15041622173942</c:v>
                  </c:pt>
                  <c:pt idx="5">
                    <c:v>0.045905536523871</c:v>
                  </c:pt>
                  <c:pt idx="6">
                    <c:v>0.0902487575109148</c:v>
                  </c:pt>
                  <c:pt idx="7">
                    <c:v>0.0800457465033016</c:v>
                  </c:pt>
                  <c:pt idx="8">
                    <c:v>0.0460233649526586</c:v>
                  </c:pt>
                  <c:pt idx="9">
                    <c:v>0.0817169716450704</c:v>
                  </c:pt>
                  <c:pt idx="10">
                    <c:v>0.0562587908220829</c:v>
                  </c:pt>
                  <c:pt idx="11">
                    <c:v>0.0449226246732802</c:v>
                  </c:pt>
                </c:numCache>
              </c:numRef>
            </c:minus>
          </c:errBars>
          <c:cat>
            <c:strRef>
              <c:f>adarnell_20160802_yfpwtcggcrisp!$T$20:$T$31</c:f>
              <c:strCache>
                <c:ptCount val="12"/>
                <c:pt idx="0">
                  <c:v>Rich WT +TMP</c:v>
                </c:pt>
                <c:pt idx="1">
                  <c:v>-Leu WT +TMP</c:v>
                </c:pt>
                <c:pt idx="2">
                  <c:v>-Arg WT +TMP</c:v>
                </c:pt>
                <c:pt idx="3">
                  <c:v>Rich WT -TMP</c:v>
                </c:pt>
                <c:pt idx="4">
                  <c:v>-Leu WT -TMP</c:v>
                </c:pt>
                <c:pt idx="5">
                  <c:v>-Arg WT -TMP</c:v>
                </c:pt>
                <c:pt idx="6">
                  <c:v>Rich CGG +TMP</c:v>
                </c:pt>
                <c:pt idx="7">
                  <c:v>-Leu CGG +TMP</c:v>
                </c:pt>
                <c:pt idx="8">
                  <c:v>-Arg CGG +TMP</c:v>
                </c:pt>
                <c:pt idx="9">
                  <c:v>Rich CGG -TMP</c:v>
                </c:pt>
                <c:pt idx="10">
                  <c:v>-Leu CGG -TMP</c:v>
                </c:pt>
                <c:pt idx="11">
                  <c:v>-Arg CGG -TMP</c:v>
                </c:pt>
              </c:strCache>
            </c:strRef>
          </c:cat>
          <c:val>
            <c:numRef>
              <c:f>adarnell_20160802_yfpwtcggcrisp!$U$20:$U$31</c:f>
              <c:numCache>
                <c:formatCode>General</c:formatCode>
                <c:ptCount val="12"/>
                <c:pt idx="0">
                  <c:v>1.0</c:v>
                </c:pt>
                <c:pt idx="1">
                  <c:v>0.8853694854788</c:v>
                </c:pt>
                <c:pt idx="2">
                  <c:v>0.512867863382503</c:v>
                </c:pt>
                <c:pt idx="3">
                  <c:v>0.771445364142071</c:v>
                </c:pt>
                <c:pt idx="4">
                  <c:v>0.881051095141549</c:v>
                </c:pt>
                <c:pt idx="5">
                  <c:v>0.454449033226849</c:v>
                </c:pt>
                <c:pt idx="6">
                  <c:v>0.490820819674764</c:v>
                </c:pt>
                <c:pt idx="7">
                  <c:v>0.437005662435955</c:v>
                </c:pt>
                <c:pt idx="8">
                  <c:v>0.288140229643155</c:v>
                </c:pt>
                <c:pt idx="9">
                  <c:v>0.558255522780167</c:v>
                </c:pt>
                <c:pt idx="10">
                  <c:v>0.493392807810014</c:v>
                </c:pt>
                <c:pt idx="11">
                  <c:v>0.26156887110163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38249680"/>
        <c:axId val="538251728"/>
      </c:barChart>
      <c:catAx>
        <c:axId val="538249680"/>
        <c:scaling>
          <c:orientation val="minMax"/>
        </c:scaling>
        <c:delete val="0"/>
        <c:axPos val="b"/>
        <c:numFmt formatCode="General" sourceLinked="0"/>
        <c:majorTickMark val="none"/>
        <c:minorTickMark val="cross"/>
        <c:tickLblPos val="nextTo"/>
        <c:spPr>
          <a:ln w="12700" cmpd="sng">
            <a:solidFill>
              <a:schemeClr val="tx1"/>
            </a:solidFill>
          </a:ln>
        </c:spPr>
        <c:crossAx val="538251728"/>
        <c:crosses val="autoZero"/>
        <c:auto val="1"/>
        <c:lblAlgn val="ctr"/>
        <c:lblOffset val="100"/>
        <c:noMultiLvlLbl val="0"/>
      </c:catAx>
      <c:valAx>
        <c:axId val="538251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Relative</a:t>
                </a:r>
                <a:r>
                  <a:rPr lang="en-US" b="0" baseline="0"/>
                  <a:t> YFP-DHFR mRNA level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5382496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BACC6">
                <a:lumMod val="60000"/>
                <a:lumOff val="40000"/>
              </a:srgbClr>
            </a:solidFill>
            <a:ln w="12700" cmpd="sng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errBars>
            <c:errBarType val="both"/>
            <c:errValType val="cust"/>
            <c:noEndCap val="0"/>
            <c:plus>
              <c:numRef>
                <c:f>adarnell_20160802_yfpwtcggcrisp!$AA$20:$AA$25</c:f>
                <c:numCache>
                  <c:formatCode>General</c:formatCode>
                  <c:ptCount val="6"/>
                  <c:pt idx="0">
                    <c:v>0.234755540024712</c:v>
                  </c:pt>
                  <c:pt idx="1">
                    <c:v>0.188664941250486</c:v>
                  </c:pt>
                  <c:pt idx="2">
                    <c:v>0.103548813851949</c:v>
                  </c:pt>
                  <c:pt idx="3">
                    <c:v>0.251410942504405</c:v>
                  </c:pt>
                  <c:pt idx="4">
                    <c:v>0.313444988465804</c:v>
                  </c:pt>
                  <c:pt idx="5">
                    <c:v>0.12758797329553</c:v>
                  </c:pt>
                </c:numCache>
              </c:numRef>
            </c:plus>
            <c:minus>
              <c:numRef>
                <c:f>adarnell_20160802_yfpwtcggcrisp!$AA$20:$AA$25</c:f>
                <c:numCache>
                  <c:formatCode>General</c:formatCode>
                  <c:ptCount val="6"/>
                  <c:pt idx="0">
                    <c:v>0.234755540024712</c:v>
                  </c:pt>
                  <c:pt idx="1">
                    <c:v>0.188664941250486</c:v>
                  </c:pt>
                  <c:pt idx="2">
                    <c:v>0.103548813851949</c:v>
                  </c:pt>
                  <c:pt idx="3">
                    <c:v>0.251410942504405</c:v>
                  </c:pt>
                  <c:pt idx="4">
                    <c:v>0.313444988465804</c:v>
                  </c:pt>
                  <c:pt idx="5">
                    <c:v>0.12758797329553</c:v>
                  </c:pt>
                </c:numCache>
              </c:numRef>
            </c:minus>
          </c:errBars>
          <c:cat>
            <c:strRef>
              <c:f>adarnell_20160802_yfpwtcggcrisp!$X$20:$X$25</c:f>
              <c:strCache>
                <c:ptCount val="6"/>
                <c:pt idx="0">
                  <c:v>Rich WT</c:v>
                </c:pt>
                <c:pt idx="1">
                  <c:v>-Leu WT</c:v>
                </c:pt>
                <c:pt idx="2">
                  <c:v>-Arg WT</c:v>
                </c:pt>
                <c:pt idx="3">
                  <c:v>Rich CGG</c:v>
                </c:pt>
                <c:pt idx="4">
                  <c:v>-Leu CGG</c:v>
                </c:pt>
                <c:pt idx="5">
                  <c:v>-Arg CGG</c:v>
                </c:pt>
              </c:strCache>
            </c:strRef>
          </c:cat>
          <c:val>
            <c:numRef>
              <c:f>adarnell_20160802_yfpwtcggcrisp!$Y$20:$Y$25</c:f>
              <c:numCache>
                <c:formatCode>General</c:formatCode>
                <c:ptCount val="6"/>
                <c:pt idx="0">
                  <c:v>1.0</c:v>
                </c:pt>
                <c:pt idx="1">
                  <c:v>0.8853694854788</c:v>
                </c:pt>
                <c:pt idx="2">
                  <c:v>0.512867863382503</c:v>
                </c:pt>
                <c:pt idx="3">
                  <c:v>1.0</c:v>
                </c:pt>
                <c:pt idx="4">
                  <c:v>1.14207841033742</c:v>
                </c:pt>
                <c:pt idx="5">
                  <c:v>0.589087775168945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19293744"/>
        <c:axId val="419296448"/>
      </c:barChart>
      <c:catAx>
        <c:axId val="419293744"/>
        <c:scaling>
          <c:orientation val="minMax"/>
        </c:scaling>
        <c:delete val="0"/>
        <c:axPos val="b"/>
        <c:numFmt formatCode="General" sourceLinked="0"/>
        <c:majorTickMark val="none"/>
        <c:minorTickMark val="cross"/>
        <c:tickLblPos val="nextTo"/>
        <c:spPr>
          <a:ln w="12700" cmpd="sng">
            <a:solidFill>
              <a:schemeClr val="tx1"/>
            </a:solidFill>
          </a:ln>
        </c:spPr>
        <c:crossAx val="419296448"/>
        <c:crosses val="autoZero"/>
        <c:auto val="1"/>
        <c:lblAlgn val="ctr"/>
        <c:lblOffset val="100"/>
        <c:noMultiLvlLbl val="0"/>
      </c:catAx>
      <c:valAx>
        <c:axId val="419296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Rich-Normalized YFP-DHFR</a:t>
                </a:r>
                <a:r>
                  <a:rPr lang="en-US" b="0" baseline="0"/>
                  <a:t> mRNA level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419293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EAA7"/>
            </a:solidFill>
            <a:ln w="12700" cmpd="sng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adarnell_20160802_yfpwtcggcrisp!$AA$29:$AA$31</c:f>
                <c:numCache>
                  <c:formatCode>General</c:formatCode>
                  <c:ptCount val="3"/>
                  <c:pt idx="0">
                    <c:v>0.137315026302845</c:v>
                  </c:pt>
                  <c:pt idx="1">
                    <c:v>0.128880833238605</c:v>
                  </c:pt>
                  <c:pt idx="2">
                    <c:v>0.12746980316456</c:v>
                  </c:pt>
                </c:numCache>
              </c:numRef>
            </c:plus>
            <c:minus>
              <c:numRef>
                <c:f>adarnell_20160802_yfpwtcggcrisp!$AA$29:$AA$31</c:f>
                <c:numCache>
                  <c:formatCode>General</c:formatCode>
                  <c:ptCount val="3"/>
                  <c:pt idx="0">
                    <c:v>0.137315026302845</c:v>
                  </c:pt>
                  <c:pt idx="1">
                    <c:v>0.128880833238605</c:v>
                  </c:pt>
                  <c:pt idx="2">
                    <c:v>0.12746980316456</c:v>
                  </c:pt>
                </c:numCache>
              </c:numRef>
            </c:minus>
          </c:errBars>
          <c:cat>
            <c:strRef>
              <c:f>adarnell_20160802_yfpwtcggcrisp!$X$29:$X$31</c:f>
              <c:strCache>
                <c:ptCount val="3"/>
                <c:pt idx="0">
                  <c:v>Rich</c:v>
                </c:pt>
                <c:pt idx="1">
                  <c:v>-Leucine</c:v>
                </c:pt>
                <c:pt idx="2">
                  <c:v>-Arginine</c:v>
                </c:pt>
              </c:strCache>
            </c:strRef>
          </c:cat>
          <c:val>
            <c:numRef>
              <c:f>adarnell_20160802_yfpwtcggcrisp!$Y$29:$Y$31</c:f>
              <c:numCache>
                <c:formatCode>General</c:formatCode>
                <c:ptCount val="3"/>
                <c:pt idx="0">
                  <c:v>0.490820819674764</c:v>
                </c:pt>
                <c:pt idx="1">
                  <c:v>0.493585638090549</c:v>
                </c:pt>
                <c:pt idx="2">
                  <c:v>0.561821572798092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37812128"/>
        <c:axId val="537814448"/>
      </c:barChart>
      <c:catAx>
        <c:axId val="537812128"/>
        <c:scaling>
          <c:orientation val="minMax"/>
        </c:scaling>
        <c:delete val="0"/>
        <c:axPos val="b"/>
        <c:numFmt formatCode="General" sourceLinked="0"/>
        <c:majorTickMark val="none"/>
        <c:minorTickMark val="cross"/>
        <c:tickLblPos val="nextTo"/>
        <c:spPr>
          <a:ln w="12700" cmpd="sng">
            <a:solidFill>
              <a:schemeClr val="tx1"/>
            </a:solidFill>
          </a:ln>
        </c:spPr>
        <c:crossAx val="537814448"/>
        <c:crosses val="autoZero"/>
        <c:auto val="1"/>
        <c:lblAlgn val="ctr"/>
        <c:lblOffset val="100"/>
        <c:noMultiLvlLbl val="0"/>
      </c:catAx>
      <c:valAx>
        <c:axId val="537814448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YFP</a:t>
                </a:r>
                <a:r>
                  <a:rPr lang="en-US" b="0" baseline="0"/>
                  <a:t> WT mRNA / YFP CGG mRNA 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537812128"/>
        <c:crosses val="autoZero"/>
        <c:crossBetween val="between"/>
        <c:majorUnit val="0.2"/>
      </c:valAx>
    </c:plotArea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EAA7"/>
            </a:solidFill>
            <a:ln w="12700" cmpd="sng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D9D9D9"/>
              </a:solidFill>
              <a:ln w="12700" cmpd="sng">
                <a:solidFill>
                  <a:schemeClr val="tx1"/>
                </a:solidFill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adarnell_20160802_yfpwtcggcrisp!$AI$20:$AI$25</c:f>
                <c:numCache>
                  <c:formatCode>General</c:formatCode>
                  <c:ptCount val="6"/>
                  <c:pt idx="0">
                    <c:v>0.135536174227023</c:v>
                  </c:pt>
                  <c:pt idx="1">
                    <c:v>0.0965905676371795</c:v>
                  </c:pt>
                  <c:pt idx="2">
                    <c:v>0.0481279458158002</c:v>
                  </c:pt>
                  <c:pt idx="3">
                    <c:v>0.0902487575109148</c:v>
                  </c:pt>
                  <c:pt idx="4">
                    <c:v>0.0800457465033016</c:v>
                  </c:pt>
                  <c:pt idx="5">
                    <c:v>0.0460233649526586</c:v>
                  </c:pt>
                </c:numCache>
              </c:numRef>
            </c:plus>
            <c:minus>
              <c:numRef>
                <c:f>adarnell_20160802_yfpwtcggcrisp!$AI$20:$AI$25</c:f>
                <c:numCache>
                  <c:formatCode>General</c:formatCode>
                  <c:ptCount val="6"/>
                  <c:pt idx="0">
                    <c:v>0.135536174227023</c:v>
                  </c:pt>
                  <c:pt idx="1">
                    <c:v>0.0965905676371795</c:v>
                  </c:pt>
                  <c:pt idx="2">
                    <c:v>0.0481279458158002</c:v>
                  </c:pt>
                  <c:pt idx="3">
                    <c:v>0.0902487575109148</c:v>
                  </c:pt>
                  <c:pt idx="4">
                    <c:v>0.0800457465033016</c:v>
                  </c:pt>
                  <c:pt idx="5">
                    <c:v>0.0460233649526586</c:v>
                  </c:pt>
                </c:numCache>
              </c:numRef>
            </c:minus>
          </c:errBars>
          <c:cat>
            <c:strRef>
              <c:f>adarnell_20160802_yfpwtcggcrisp!$AG$20:$AG$25</c:f>
              <c:strCache>
                <c:ptCount val="6"/>
                <c:pt idx="0">
                  <c:v>Rich WT</c:v>
                </c:pt>
                <c:pt idx="1">
                  <c:v>-Leu WT</c:v>
                </c:pt>
                <c:pt idx="2">
                  <c:v>-Arg WT</c:v>
                </c:pt>
                <c:pt idx="3">
                  <c:v>Rich CGG</c:v>
                </c:pt>
                <c:pt idx="4">
                  <c:v>-Leu CGG</c:v>
                </c:pt>
                <c:pt idx="5">
                  <c:v>-Arg CGG</c:v>
                </c:pt>
              </c:strCache>
            </c:strRef>
          </c:cat>
          <c:val>
            <c:numRef>
              <c:f>adarnell_20160802_yfpwtcggcrisp!$AH$20:$AH$25</c:f>
              <c:numCache>
                <c:formatCode>General</c:formatCode>
                <c:ptCount val="6"/>
                <c:pt idx="0">
                  <c:v>1.0</c:v>
                </c:pt>
                <c:pt idx="1">
                  <c:v>0.789420806157812</c:v>
                </c:pt>
                <c:pt idx="2">
                  <c:v>0.869557062608577</c:v>
                </c:pt>
                <c:pt idx="3">
                  <c:v>1.075231950910961</c:v>
                </c:pt>
                <c:pt idx="4">
                  <c:v>0.893339199130118</c:v>
                </c:pt>
                <c:pt idx="5">
                  <c:v>1.445538965855563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37841120"/>
        <c:axId val="537843440"/>
      </c:barChart>
      <c:catAx>
        <c:axId val="537841120"/>
        <c:scaling>
          <c:orientation val="minMax"/>
        </c:scaling>
        <c:delete val="0"/>
        <c:axPos val="b"/>
        <c:numFmt formatCode="General" sourceLinked="0"/>
        <c:majorTickMark val="none"/>
        <c:minorTickMark val="cross"/>
        <c:tickLblPos val="nextTo"/>
        <c:spPr>
          <a:ln w="12700" cmpd="sng">
            <a:solidFill>
              <a:schemeClr val="tx1"/>
            </a:solidFill>
          </a:ln>
        </c:spPr>
        <c:crossAx val="537843440"/>
        <c:crosses val="autoZero"/>
        <c:auto val="1"/>
        <c:lblAlgn val="ctr"/>
        <c:lblOffset val="100"/>
        <c:noMultiLvlLbl val="0"/>
      </c:catAx>
      <c:valAx>
        <c:axId val="537843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YFP fluor. /</a:t>
                </a:r>
                <a:r>
                  <a:rPr lang="en-US" b="0" baseline="0"/>
                  <a:t> YFP-DHFR mRNA level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 cmpd="sng">
            <a:solidFill>
              <a:schemeClr val="tx1"/>
            </a:solidFill>
          </a:ln>
        </c:spPr>
        <c:crossAx val="5378411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196850</xdr:colOff>
      <xdr:row>34</xdr:row>
      <xdr:rowOff>25400</xdr:rowOff>
    </xdr:from>
    <xdr:to>
      <xdr:col>27</xdr:col>
      <xdr:colOff>647700</xdr:colOff>
      <xdr:row>59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38100</xdr:colOff>
      <xdr:row>36</xdr:row>
      <xdr:rowOff>76200</xdr:rowOff>
    </xdr:from>
    <xdr:to>
      <xdr:col>34</xdr:col>
      <xdr:colOff>12700</xdr:colOff>
      <xdr:row>59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63500</xdr:colOff>
      <xdr:row>35</xdr:row>
      <xdr:rowOff>50800</xdr:rowOff>
    </xdr:from>
    <xdr:to>
      <xdr:col>37</xdr:col>
      <xdr:colOff>342900</xdr:colOff>
      <xdr:row>59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76200</xdr:colOff>
      <xdr:row>17</xdr:row>
      <xdr:rowOff>12700</xdr:rowOff>
    </xdr:from>
    <xdr:to>
      <xdr:col>41</xdr:col>
      <xdr:colOff>533400</xdr:colOff>
      <xdr:row>35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0627_yfpwtcggcrispraavs1_24h_re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0705_yfpwtcggcrispraavs1_24"/>
    </sheetNames>
    <sheetDataSet>
      <sheetData sheetId="0">
        <row r="6">
          <cell r="F6" t="str">
            <v>REP2</v>
          </cell>
        </row>
        <row r="7">
          <cell r="G7" t="str">
            <v>yfp-dhfr primer pair 1,2 (dhfr cterm)</v>
          </cell>
          <cell r="H7" t="str">
            <v>gapdh</v>
          </cell>
          <cell r="I7" t="str">
            <v>stdev yfp</v>
          </cell>
          <cell r="J7" t="str">
            <v>stdev gapdh</v>
          </cell>
          <cell r="L7" t="str">
            <v>delta ct</v>
          </cell>
          <cell r="M7" t="str">
            <v>stdev delta ct</v>
          </cell>
          <cell r="N7" t="str">
            <v>deltadelta ct</v>
          </cell>
          <cell r="O7" t="str">
            <v>stdev ddct</v>
          </cell>
          <cell r="P7" t="str">
            <v>normalized expression level</v>
          </cell>
          <cell r="Q7" t="str">
            <v>max</v>
          </cell>
          <cell r="R7" t="str">
            <v>min</v>
          </cell>
          <cell r="S7" t="str">
            <v>range</v>
          </cell>
        </row>
        <row r="8">
          <cell r="F8" t="str">
            <v>Rich WT +TMP</v>
          </cell>
          <cell r="G8">
            <v>20.803333333333331</v>
          </cell>
          <cell r="H8">
            <v>21.846666666666668</v>
          </cell>
          <cell r="I8">
            <v>5.1316014394467979E-2</v>
          </cell>
          <cell r="J8">
            <v>0.23692474191889257</v>
          </cell>
          <cell r="L8">
            <v>-1.0433333333333366</v>
          </cell>
          <cell r="M8">
            <v>0.24241837114102366</v>
          </cell>
          <cell r="N8">
            <v>0</v>
          </cell>
          <cell r="O8">
            <v>0.24241837114102366</v>
          </cell>
          <cell r="P8">
            <v>1</v>
          </cell>
          <cell r="Q8">
            <v>1.1829740044238302</v>
          </cell>
          <cell r="R8">
            <v>0.84532711307299768</v>
          </cell>
          <cell r="S8">
            <v>0.16882344567541624</v>
          </cell>
        </row>
        <row r="9">
          <cell r="F9" t="str">
            <v>-Leu WT +TMP</v>
          </cell>
          <cell r="G9">
            <v>21.256666666666664</v>
          </cell>
          <cell r="H9">
            <v>22.22</v>
          </cell>
          <cell r="I9">
            <v>0.12897028081435399</v>
          </cell>
          <cell r="J9">
            <v>0.10535653752852599</v>
          </cell>
          <cell r="L9">
            <v>-0.96333333333333471</v>
          </cell>
          <cell r="M9">
            <v>0.1665332799572897</v>
          </cell>
          <cell r="N9">
            <v>8.0000000000001847E-2</v>
          </cell>
          <cell r="O9">
            <v>0.1665332799572897</v>
          </cell>
          <cell r="P9">
            <v>0.94605764672559456</v>
          </cell>
          <cell r="Q9">
            <v>1.0618156275382873</v>
          </cell>
          <cell r="R9">
            <v>0.84291947463892192</v>
          </cell>
          <cell r="S9">
            <v>0.10944807644968269</v>
          </cell>
        </row>
        <row r="10">
          <cell r="F10" t="str">
            <v>-Arg WT +TMP</v>
          </cell>
          <cell r="G10">
            <v>23.429999999999996</v>
          </cell>
          <cell r="H10">
            <v>23.659999999999997</v>
          </cell>
          <cell r="I10">
            <v>4.5825756949558587E-2</v>
          </cell>
          <cell r="J10">
            <v>0.11357816691600446</v>
          </cell>
          <cell r="L10">
            <v>-0.23000000000000043</v>
          </cell>
          <cell r="M10">
            <v>0.12247448713915804</v>
          </cell>
          <cell r="N10">
            <v>0.81333333333333613</v>
          </cell>
          <cell r="O10">
            <v>0.12247448713915804</v>
          </cell>
          <cell r="P10">
            <v>0.56906551729391019</v>
          </cell>
          <cell r="Q10">
            <v>0.61948495655970015</v>
          </cell>
          <cell r="R10">
            <v>0.52274968026891422</v>
          </cell>
          <cell r="S10">
            <v>4.8367638145392966E-2</v>
          </cell>
        </row>
        <row r="11">
          <cell r="F11" t="str">
            <v>Rich WT -TMP</v>
          </cell>
          <cell r="G11">
            <v>20.946666666666669</v>
          </cell>
          <cell r="H11">
            <v>21.746666666666666</v>
          </cell>
          <cell r="I11">
            <v>0.19399312702602001</v>
          </cell>
          <cell r="J11">
            <v>5.6862407030772784E-2</v>
          </cell>
          <cell r="L11">
            <v>-0.79999999999999716</v>
          </cell>
          <cell r="M11">
            <v>0.20215505600075109</v>
          </cell>
          <cell r="N11">
            <v>0.2433333333333394</v>
          </cell>
          <cell r="O11">
            <v>0.20215505600075109</v>
          </cell>
          <cell r="P11">
            <v>0.84479117365502032</v>
          </cell>
          <cell r="Q11">
            <v>0.97186088534916482</v>
          </cell>
          <cell r="R11">
            <v>0.73433568306334573</v>
          </cell>
          <cell r="S11">
            <v>0.11876260114290954</v>
          </cell>
        </row>
        <row r="12">
          <cell r="F12" t="str">
            <v>-Leu WT -TMP</v>
          </cell>
          <cell r="G12">
            <v>21.053333333333335</v>
          </cell>
          <cell r="H12">
            <v>22.150000000000002</v>
          </cell>
          <cell r="I12">
            <v>4.50924975282289E-2</v>
          </cell>
          <cell r="J12">
            <v>9.5393920141695149E-2</v>
          </cell>
          <cell r="L12">
            <v>-1.0966666666666676</v>
          </cell>
          <cell r="M12">
            <v>0.10551461194229661</v>
          </cell>
          <cell r="N12">
            <v>-5.3333333333331012E-2</v>
          </cell>
          <cell r="O12">
            <v>0.10551461194229661</v>
          </cell>
          <cell r="P12">
            <v>1.0376596591597458</v>
          </cell>
          <cell r="Q12">
            <v>1.1163952918446891</v>
          </cell>
          <cell r="R12">
            <v>0.96447698777765312</v>
          </cell>
          <cell r="S12">
            <v>7.5959152033517996E-2</v>
          </cell>
        </row>
        <row r="13">
          <cell r="F13" t="str">
            <v>-Arg WT -TMP</v>
          </cell>
          <cell r="G13">
            <v>22.03</v>
          </cell>
          <cell r="H13">
            <v>22.003333333333334</v>
          </cell>
          <cell r="I13">
            <v>6.0827625302981483E-2</v>
          </cell>
          <cell r="J13">
            <v>0.13503086067019376</v>
          </cell>
          <cell r="L13">
            <v>2.6666666666667282E-2</v>
          </cell>
          <cell r="M13">
            <v>0.1480990659434866</v>
          </cell>
          <cell r="N13">
            <v>1.0700000000000038</v>
          </cell>
          <cell r="O13">
            <v>0.1480990659434866</v>
          </cell>
          <cell r="P13">
            <v>0.47631899902196745</v>
          </cell>
          <cell r="Q13">
            <v>0.52781310106433044</v>
          </cell>
          <cell r="R13">
            <v>0.42984872556552295</v>
          </cell>
          <cell r="S13">
            <v>4.8982187749403744E-2</v>
          </cell>
        </row>
        <row r="14">
          <cell r="F14" t="str">
            <v>Rich CGG +TMP</v>
          </cell>
          <cell r="G14">
            <v>20.55</v>
          </cell>
          <cell r="H14">
            <v>20.686666666666667</v>
          </cell>
          <cell r="I14">
            <v>0.16703293088490156</v>
          </cell>
          <cell r="J14">
            <v>7.0237691685685277E-2</v>
          </cell>
          <cell r="L14">
            <v>-0.13666666666666671</v>
          </cell>
          <cell r="M14">
            <v>0.18119970566569274</v>
          </cell>
          <cell r="N14">
            <v>0.90666666666666984</v>
          </cell>
          <cell r="O14">
            <v>0.18119970566569274</v>
          </cell>
          <cell r="P14">
            <v>0.53341612147267758</v>
          </cell>
          <cell r="Q14">
            <v>0.60480125526950557</v>
          </cell>
          <cell r="R14">
            <v>0.47045662714467035</v>
          </cell>
          <cell r="S14">
            <v>6.717231406241761E-2</v>
          </cell>
        </row>
        <row r="15">
          <cell r="F15" t="str">
            <v>-Leu CGG +TMP</v>
          </cell>
          <cell r="G15">
            <v>21.843333333333334</v>
          </cell>
          <cell r="H15">
            <v>21.676666666666666</v>
          </cell>
          <cell r="I15">
            <v>0.2753785273643049</v>
          </cell>
          <cell r="J15">
            <v>0.14011899704655773</v>
          </cell>
          <cell r="L15">
            <v>0.16666666666666785</v>
          </cell>
          <cell r="M15">
            <v>0.30897680603350547</v>
          </cell>
          <cell r="N15">
            <v>1.2100000000000044</v>
          </cell>
          <cell r="O15">
            <v>0.30897680603350547</v>
          </cell>
          <cell r="P15">
            <v>0.43226861565393127</v>
          </cell>
          <cell r="Q15">
            <v>0.53550680227336767</v>
          </cell>
          <cell r="R15">
            <v>0.34893330072767043</v>
          </cell>
          <cell r="S15">
            <v>9.328675077284862E-2</v>
          </cell>
        </row>
        <row r="16">
          <cell r="F16" t="str">
            <v>-Arg CGG +TMP</v>
          </cell>
          <cell r="G16">
            <v>24.286666666666665</v>
          </cell>
          <cell r="H16">
            <v>23.47666666666667</v>
          </cell>
          <cell r="I16">
            <v>0.14047538337137039</v>
          </cell>
          <cell r="J16">
            <v>0.27790885796126186</v>
          </cell>
          <cell r="L16">
            <v>0.80999999999999517</v>
          </cell>
          <cell r="M16">
            <v>0.31139471200819435</v>
          </cell>
          <cell r="N16">
            <v>1.8533333333333317</v>
          </cell>
          <cell r="O16">
            <v>0.31139471200819435</v>
          </cell>
          <cell r="P16">
            <v>0.27675219539882745</v>
          </cell>
          <cell r="Q16">
            <v>0.34342366881957714</v>
          </cell>
          <cell r="R16">
            <v>0.22302416697525121</v>
          </cell>
          <cell r="S16">
            <v>6.0199750922162967E-2</v>
          </cell>
        </row>
        <row r="17">
          <cell r="F17" t="str">
            <v>Rich CGG -TMP</v>
          </cell>
          <cell r="G17">
            <v>20.009999999999998</v>
          </cell>
          <cell r="H17">
            <v>20.233333333333334</v>
          </cell>
          <cell r="I17">
            <v>0.21283796653792678</v>
          </cell>
          <cell r="J17">
            <v>0.12741009902410874</v>
          </cell>
          <cell r="L17">
            <v>-0.22333333333333627</v>
          </cell>
          <cell r="M17">
            <v>0.24805913273518643</v>
          </cell>
          <cell r="N17">
            <v>0.82000000000000028</v>
          </cell>
          <cell r="O17">
            <v>0.24805913273518643</v>
          </cell>
          <cell r="P17">
            <v>0.56644194264789927</v>
          </cell>
          <cell r="Q17">
            <v>0.67271117657211876</v>
          </cell>
          <cell r="R17">
            <v>0.47696022537590188</v>
          </cell>
          <cell r="S17">
            <v>9.7875475598108441E-2</v>
          </cell>
        </row>
        <row r="18">
          <cell r="F18" t="str">
            <v>-Leu CGG -TMP</v>
          </cell>
          <cell r="G18">
            <v>21.573333333333334</v>
          </cell>
          <cell r="H18">
            <v>21.58666666666667</v>
          </cell>
          <cell r="I18">
            <v>5.8594652770822916E-2</v>
          </cell>
          <cell r="J18">
            <v>7.571877794400407E-2</v>
          </cell>
          <cell r="L18">
            <v>-1.3333333333335418E-2</v>
          </cell>
          <cell r="M18">
            <v>9.5742710775633996E-2</v>
          </cell>
          <cell r="N18">
            <v>1.0300000000000011</v>
          </cell>
          <cell r="O18">
            <v>9.5742710775633996E-2</v>
          </cell>
          <cell r="P18">
            <v>0.48971014879346308</v>
          </cell>
          <cell r="Q18">
            <v>0.52331180560351875</v>
          </cell>
          <cell r="R18">
            <v>0.4582660418958896</v>
          </cell>
          <cell r="S18">
            <v>3.2522881853814578E-2</v>
          </cell>
        </row>
        <row r="19">
          <cell r="F19" t="str">
            <v>-Arg CGG -TMP</v>
          </cell>
          <cell r="G19">
            <v>21.703333333333333</v>
          </cell>
          <cell r="H19">
            <v>20.766666666666669</v>
          </cell>
          <cell r="I19">
            <v>0.10066445913694283</v>
          </cell>
          <cell r="J19">
            <v>0.10408329997330812</v>
          </cell>
          <cell r="L19">
            <v>0.93666666666666387</v>
          </cell>
          <cell r="M19">
            <v>0.14479871085982388</v>
          </cell>
          <cell r="N19">
            <v>1.9800000000000004</v>
          </cell>
          <cell r="O19">
            <v>0.14479871085982388</v>
          </cell>
          <cell r="P19">
            <v>0.25348986994750722</v>
          </cell>
          <cell r="Q19">
            <v>0.28025241512149762</v>
          </cell>
          <cell r="R19">
            <v>0.22928299882142589</v>
          </cell>
          <cell r="S19">
            <v>2.5484708150035867E-2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9"/>
  <sheetViews>
    <sheetView tabSelected="1" topLeftCell="J23" zoomScale="97" workbookViewId="0">
      <selection activeCell="U21" sqref="U21"/>
    </sheetView>
  </sheetViews>
  <sheetFormatPr baseColWidth="10" defaultColWidth="8.83203125" defaultRowHeight="13" x14ac:dyDescent="0.15"/>
  <cols>
    <col min="1" max="1" width="4.6640625" bestFit="1" customWidth="1"/>
    <col min="2" max="2" width="9.33203125" bestFit="1" customWidth="1"/>
    <col min="3" max="3" width="13.1640625" bestFit="1" customWidth="1"/>
    <col min="4" max="4" width="9.33203125" bestFit="1" customWidth="1"/>
    <col min="16" max="16" width="13.6640625" customWidth="1"/>
  </cols>
  <sheetData>
    <row r="1" spans="1:19" x14ac:dyDescent="0.15">
      <c r="A1" t="s">
        <v>0</v>
      </c>
      <c r="B1" t="s">
        <v>1</v>
      </c>
      <c r="C1" t="s">
        <v>2</v>
      </c>
      <c r="D1" t="s">
        <v>3</v>
      </c>
    </row>
    <row r="2" spans="1:19" x14ac:dyDescent="0.15">
      <c r="A2" t="s">
        <v>4</v>
      </c>
      <c r="B2" t="s">
        <v>5</v>
      </c>
      <c r="C2" t="s">
        <v>6</v>
      </c>
      <c r="D2" t="s">
        <v>6</v>
      </c>
      <c r="E2" t="s">
        <v>6</v>
      </c>
    </row>
    <row r="3" spans="1:19" x14ac:dyDescent="0.15">
      <c r="A3" t="s">
        <v>4</v>
      </c>
      <c r="B3" t="s">
        <v>5</v>
      </c>
      <c r="C3">
        <v>1353.2729999999999</v>
      </c>
      <c r="D3">
        <v>20.32</v>
      </c>
      <c r="E3">
        <v>21</v>
      </c>
    </row>
    <row r="4" spans="1:19" x14ac:dyDescent="0.15">
      <c r="A4" t="s">
        <v>7</v>
      </c>
      <c r="B4" t="s">
        <v>5</v>
      </c>
      <c r="C4" t="s">
        <v>6</v>
      </c>
      <c r="D4" t="s">
        <v>6</v>
      </c>
      <c r="E4" t="s">
        <v>6</v>
      </c>
    </row>
    <row r="5" spans="1:19" x14ac:dyDescent="0.15">
      <c r="A5" t="s">
        <v>7</v>
      </c>
      <c r="B5" t="s">
        <v>5</v>
      </c>
      <c r="C5">
        <v>1353.2729999999999</v>
      </c>
      <c r="D5">
        <v>19.98</v>
      </c>
      <c r="E5">
        <v>21.24</v>
      </c>
    </row>
    <row r="6" spans="1:19" x14ac:dyDescent="0.15">
      <c r="A6" t="s">
        <v>8</v>
      </c>
      <c r="B6" t="s">
        <v>5</v>
      </c>
      <c r="C6" t="s">
        <v>6</v>
      </c>
      <c r="D6" t="s">
        <v>6</v>
      </c>
      <c r="E6" t="s">
        <v>6</v>
      </c>
      <c r="F6" t="s">
        <v>107</v>
      </c>
    </row>
    <row r="7" spans="1:19" x14ac:dyDescent="0.15">
      <c r="A7" t="s">
        <v>8</v>
      </c>
      <c r="B7" t="s">
        <v>5</v>
      </c>
      <c r="C7">
        <v>1353.2729999999999</v>
      </c>
      <c r="D7">
        <v>20.09</v>
      </c>
      <c r="E7">
        <v>21.18</v>
      </c>
      <c r="G7" t="s">
        <v>91</v>
      </c>
      <c r="H7" t="s">
        <v>104</v>
      </c>
      <c r="I7" t="s">
        <v>105</v>
      </c>
      <c r="J7" t="s">
        <v>106</v>
      </c>
      <c r="L7" t="s">
        <v>108</v>
      </c>
      <c r="M7" t="s">
        <v>109</v>
      </c>
      <c r="N7" t="s">
        <v>110</v>
      </c>
      <c r="O7" t="s">
        <v>111</v>
      </c>
      <c r="P7" t="s">
        <v>112</v>
      </c>
      <c r="Q7" t="s">
        <v>113</v>
      </c>
      <c r="R7" t="s">
        <v>114</v>
      </c>
      <c r="S7" t="s">
        <v>115</v>
      </c>
    </row>
    <row r="8" spans="1:19" x14ac:dyDescent="0.15">
      <c r="A8" t="s">
        <v>9</v>
      </c>
      <c r="B8" t="s">
        <v>5</v>
      </c>
      <c r="C8" t="s">
        <v>6</v>
      </c>
      <c r="D8" t="s">
        <v>6</v>
      </c>
      <c r="E8" t="s">
        <v>6</v>
      </c>
      <c r="F8" t="s">
        <v>92</v>
      </c>
      <c r="G8">
        <f>AVERAGE(D3,D5,D7)</f>
        <v>20.13</v>
      </c>
      <c r="H8">
        <f>AVERAGE(E3,E5,E7)</f>
        <v>21.139999999999997</v>
      </c>
      <c r="I8">
        <f>STDEV(D3,D5,D7)</f>
        <v>0.1734935157289747</v>
      </c>
      <c r="J8">
        <f>STDEV(E3,E5,E7)</f>
        <v>0.12489995996796729</v>
      </c>
      <c r="L8">
        <f>G8-H8</f>
        <v>-1.009999999999998</v>
      </c>
      <c r="M8">
        <f>SQRT(I8^2+J8^2)</f>
        <v>0.21377558326431909</v>
      </c>
      <c r="N8">
        <f>L8-L$8</f>
        <v>0</v>
      </c>
      <c r="O8">
        <f>$M8</f>
        <v>0.21377558326431909</v>
      </c>
      <c r="P8">
        <f>1/POWER(2,N8)</f>
        <v>1</v>
      </c>
      <c r="Q8">
        <f>1/POWER(2,(N8-O8))</f>
        <v>1.1597192417068498</v>
      </c>
      <c r="R8">
        <f>1/POWER(2,(N8+O8))</f>
        <v>0.86227766517715232</v>
      </c>
      <c r="S8">
        <f>(Q8-R8)/2</f>
        <v>0.14872078826484875</v>
      </c>
    </row>
    <row r="9" spans="1:19" x14ac:dyDescent="0.15">
      <c r="A9" t="s">
        <v>9</v>
      </c>
      <c r="B9" t="s">
        <v>5</v>
      </c>
      <c r="C9">
        <v>1353.2729999999999</v>
      </c>
      <c r="D9">
        <v>21.39</v>
      </c>
      <c r="E9">
        <v>22.34</v>
      </c>
      <c r="F9" s="1" t="s">
        <v>93</v>
      </c>
      <c r="G9">
        <f>AVERAGE(D9,D11,D13)</f>
        <v>21.266666666666666</v>
      </c>
      <c r="H9">
        <f>AVERAGE(E9,E11,E13)</f>
        <v>22.203333333333333</v>
      </c>
      <c r="I9">
        <f>STDEV(D9,D11,D13)</f>
        <v>0.1069267662156366</v>
      </c>
      <c r="J9">
        <f>STDEV(E9,E11,E13)</f>
        <v>0.13503086067019376</v>
      </c>
      <c r="L9">
        <f t="shared" ref="L9:L19" si="0">G9-H9</f>
        <v>-0.93666666666666742</v>
      </c>
      <c r="M9">
        <f t="shared" ref="M9:M18" si="1">SQRT(I9^2+J9^2)</f>
        <v>0.1722401424368509</v>
      </c>
      <c r="N9">
        <f>L9-L$8</f>
        <v>7.3333333333330586E-2</v>
      </c>
      <c r="O9">
        <f t="shared" ref="O9:O19" si="2">$M9</f>
        <v>0.1722401424368509</v>
      </c>
      <c r="P9">
        <f t="shared" ref="P9:P19" si="3">1/POWER(2,N9)</f>
        <v>0.95043947771080395</v>
      </c>
      <c r="Q9">
        <f t="shared" ref="Q9:Q19" si="4">1/POWER(2,(N9-O9))</f>
        <v>1.0709616421821722</v>
      </c>
      <c r="R9">
        <f t="shared" ref="R9:R19" si="5">1/POWER(2,(N9+O9))</f>
        <v>0.84348044338036821</v>
      </c>
      <c r="S9">
        <f>(Q9-R9)/2</f>
        <v>0.11374059940090198</v>
      </c>
    </row>
    <row r="10" spans="1:19" x14ac:dyDescent="0.15">
      <c r="A10" t="s">
        <v>10</v>
      </c>
      <c r="B10" t="s">
        <v>5</v>
      </c>
      <c r="C10" t="s">
        <v>6</v>
      </c>
      <c r="D10" t="s">
        <v>6</v>
      </c>
      <c r="E10" t="s">
        <v>6</v>
      </c>
      <c r="F10" s="1" t="s">
        <v>94</v>
      </c>
      <c r="G10">
        <f>AVERAGE(D15,D17,D19)</f>
        <v>22.52</v>
      </c>
      <c r="H10">
        <f>AVERAGE(E15,E17,E19)</f>
        <v>22.560000000000002</v>
      </c>
      <c r="I10">
        <f>STDEV(D15,D17,D19)</f>
        <v>0.11789826122551617</v>
      </c>
      <c r="J10">
        <f>STDEV(E15,E17,E19)</f>
        <v>9.5393920141695135E-2</v>
      </c>
      <c r="L10">
        <f t="shared" si="0"/>
        <v>-4.00000000000027E-2</v>
      </c>
      <c r="M10">
        <f t="shared" si="1"/>
        <v>0.15165750888103152</v>
      </c>
      <c r="N10">
        <f t="shared" ref="N10:N19" si="6">L10-L$8</f>
        <v>0.96999999999999531</v>
      </c>
      <c r="O10">
        <f t="shared" si="2"/>
        <v>0.15165750888103152</v>
      </c>
      <c r="P10">
        <f t="shared" si="3"/>
        <v>0.51050606285359834</v>
      </c>
      <c r="Q10">
        <f t="shared" si="4"/>
        <v>0.56709310042585748</v>
      </c>
      <c r="R10">
        <f t="shared" si="5"/>
        <v>0.45956552815502899</v>
      </c>
      <c r="S10">
        <f>(Q10-R10)/2</f>
        <v>5.3763786135414243E-2</v>
      </c>
    </row>
    <row r="11" spans="1:19" x14ac:dyDescent="0.15">
      <c r="A11" t="s">
        <v>10</v>
      </c>
      <c r="B11" t="s">
        <v>5</v>
      </c>
      <c r="C11">
        <v>1353.2729999999999</v>
      </c>
      <c r="D11">
        <v>21.21</v>
      </c>
      <c r="E11">
        <v>22.07</v>
      </c>
      <c r="F11" s="2" t="s">
        <v>95</v>
      </c>
      <c r="G11">
        <f>AVERAGE(D21,D23,D25)</f>
        <v>20.373333333333335</v>
      </c>
      <c r="H11">
        <f>AVERAGE(E21,E23,E25)</f>
        <v>21.013333333333332</v>
      </c>
      <c r="I11">
        <f>STDEV(D21,D23,D25)</f>
        <v>1.5275252316519916E-2</v>
      </c>
      <c r="J11">
        <f>STDEV(E21,E23,E25)</f>
        <v>0.1021436896402963</v>
      </c>
      <c r="L11">
        <f t="shared" si="0"/>
        <v>-0.63999999999999702</v>
      </c>
      <c r="M11">
        <f t="shared" si="1"/>
        <v>0.10327955589886374</v>
      </c>
      <c r="N11">
        <f t="shared" si="6"/>
        <v>0.37000000000000099</v>
      </c>
      <c r="O11">
        <f t="shared" si="2"/>
        <v>0.10327955589886374</v>
      </c>
      <c r="P11">
        <f t="shared" si="3"/>
        <v>0.77378249677119437</v>
      </c>
      <c r="Q11">
        <f t="shared" si="4"/>
        <v>0.83120691176487915</v>
      </c>
      <c r="R11">
        <f t="shared" si="5"/>
        <v>0.7203252810280133</v>
      </c>
      <c r="S11">
        <f>(Q11-R11)/2</f>
        <v>5.5440815368432927E-2</v>
      </c>
    </row>
    <row r="12" spans="1:19" x14ac:dyDescent="0.15">
      <c r="A12" t="s">
        <v>11</v>
      </c>
      <c r="B12" t="s">
        <v>5</v>
      </c>
      <c r="C12" t="s">
        <v>6</v>
      </c>
      <c r="D12" t="s">
        <v>6</v>
      </c>
      <c r="E12" t="s">
        <v>6</v>
      </c>
      <c r="F12" s="1" t="s">
        <v>96</v>
      </c>
      <c r="G12">
        <f>AVERAGE(D27,D29,D31)</f>
        <v>20.95</v>
      </c>
      <c r="H12">
        <f>AVERAGE(E27,E29,E31)</f>
        <v>21.733333333333334</v>
      </c>
      <c r="I12">
        <f>STDEV(D27,D29,D31)</f>
        <v>0.13114877048604073</v>
      </c>
      <c r="J12">
        <f>STDEV(E27,E29,E31)</f>
        <v>0.23115651263447803</v>
      </c>
      <c r="L12">
        <f t="shared" si="0"/>
        <v>-0.78333333333333499</v>
      </c>
      <c r="M12">
        <f t="shared" si="1"/>
        <v>0.26576932353703614</v>
      </c>
      <c r="N12">
        <f t="shared" si="6"/>
        <v>0.22666666666666302</v>
      </c>
      <c r="O12">
        <f t="shared" si="2"/>
        <v>0.26576932353703614</v>
      </c>
      <c r="P12">
        <f t="shared" si="3"/>
        <v>0.85460717426490174</v>
      </c>
      <c r="Q12">
        <f t="shared" si="4"/>
        <v>1.0274745480858667</v>
      </c>
      <c r="R12">
        <f t="shared" si="5"/>
        <v>0.71082385803682602</v>
      </c>
      <c r="S12">
        <f t="shared" ref="S12:S19" si="7">(Q12-R12)/2</f>
        <v>0.15832534502452034</v>
      </c>
    </row>
    <row r="13" spans="1:19" x14ac:dyDescent="0.15">
      <c r="A13" t="s">
        <v>11</v>
      </c>
      <c r="B13" t="s">
        <v>5</v>
      </c>
      <c r="C13">
        <v>1353.2729999999999</v>
      </c>
      <c r="D13">
        <v>21.2</v>
      </c>
      <c r="E13">
        <v>22.2</v>
      </c>
      <c r="F13" s="1" t="s">
        <v>97</v>
      </c>
      <c r="G13">
        <f>AVERAGE(D33,D35,D37)</f>
        <v>22.073333333333334</v>
      </c>
      <c r="H13">
        <f>AVERAGE(E33,E35,E37)</f>
        <v>21.943333333333332</v>
      </c>
      <c r="I13">
        <f>STDEV(D33,D35,D37)</f>
        <v>0.17502380790433505</v>
      </c>
      <c r="J13">
        <f>STDEV(E33,E35,E37)</f>
        <v>4.5092497528228775E-2</v>
      </c>
      <c r="L13">
        <f>G13-H13</f>
        <v>0.13000000000000256</v>
      </c>
      <c r="M13">
        <f t="shared" si="1"/>
        <v>0.18073922282301344</v>
      </c>
      <c r="N13">
        <f t="shared" si="6"/>
        <v>1.1400000000000006</v>
      </c>
      <c r="O13">
        <f t="shared" si="2"/>
        <v>0.18073922282301344</v>
      </c>
      <c r="P13">
        <f t="shared" si="3"/>
        <v>0.45375957765858027</v>
      </c>
      <c r="Q13">
        <f t="shared" si="4"/>
        <v>0.51432037855340984</v>
      </c>
      <c r="R13">
        <f t="shared" si="5"/>
        <v>0.40032976118116542</v>
      </c>
      <c r="S13">
        <f t="shared" si="7"/>
        <v>5.6995308686122209E-2</v>
      </c>
    </row>
    <row r="14" spans="1:19" x14ac:dyDescent="0.15">
      <c r="A14" t="s">
        <v>12</v>
      </c>
      <c r="B14" t="s">
        <v>5</v>
      </c>
      <c r="C14" t="s">
        <v>6</v>
      </c>
      <c r="D14" t="s">
        <v>6</v>
      </c>
      <c r="E14" t="s">
        <v>6</v>
      </c>
      <c r="F14" t="s">
        <v>98</v>
      </c>
      <c r="G14">
        <f>AVERAGE(D39,D41,D43)</f>
        <v>20.99</v>
      </c>
      <c r="H14">
        <f>AVERAGE(E39,E41,E43)</f>
        <v>20.993333333333332</v>
      </c>
      <c r="I14">
        <f>STDEV(D39,D41,D43)</f>
        <v>0.12529964086141671</v>
      </c>
      <c r="J14">
        <f>STDEV(E39,E41,E43)</f>
        <v>0.21031722072463227</v>
      </c>
      <c r="L14">
        <f t="shared" si="0"/>
        <v>-3.3333333333338544E-3</v>
      </c>
      <c r="M14">
        <f t="shared" si="1"/>
        <v>0.24481285369304792</v>
      </c>
      <c r="N14">
        <f t="shared" si="6"/>
        <v>1.0066666666666642</v>
      </c>
      <c r="O14">
        <f t="shared" si="2"/>
        <v>0.24481285369304792</v>
      </c>
      <c r="P14">
        <f t="shared" si="3"/>
        <v>0.49769483955161536</v>
      </c>
      <c r="Q14">
        <f t="shared" si="4"/>
        <v>0.58973805074387831</v>
      </c>
      <c r="R14">
        <f t="shared" si="5"/>
        <v>0.42001724834249121</v>
      </c>
      <c r="S14">
        <f t="shared" si="7"/>
        <v>8.4860401200693547E-2</v>
      </c>
    </row>
    <row r="15" spans="1:19" x14ac:dyDescent="0.15">
      <c r="A15" t="s">
        <v>12</v>
      </c>
      <c r="B15" t="s">
        <v>5</v>
      </c>
      <c r="C15">
        <v>1353.2729999999999</v>
      </c>
      <c r="D15">
        <v>22.55</v>
      </c>
      <c r="E15">
        <v>22.55</v>
      </c>
      <c r="F15" s="1" t="s">
        <v>99</v>
      </c>
      <c r="G15">
        <f>AVERAGE((D45,D47,D49))</f>
        <v>21.443333333333339</v>
      </c>
      <c r="H15">
        <f>AVERAGE((E45,E47,E49))</f>
        <v>21.243333333333336</v>
      </c>
      <c r="I15">
        <f>STDEV(D45,D47,D49)</f>
        <v>0.20840665376454154</v>
      </c>
      <c r="J15">
        <f>STDEV(E45,E47,E49)</f>
        <v>0.11015141094572174</v>
      </c>
      <c r="L15">
        <f>G15-H15</f>
        <v>0.20000000000000284</v>
      </c>
      <c r="M15">
        <f t="shared" si="1"/>
        <v>0.23572582944316214</v>
      </c>
      <c r="N15">
        <f t="shared" si="6"/>
        <v>1.2100000000000009</v>
      </c>
      <c r="O15">
        <f t="shared" si="2"/>
        <v>0.23572582944316214</v>
      </c>
      <c r="P15">
        <f t="shared" si="3"/>
        <v>0.43226861565393238</v>
      </c>
      <c r="Q15">
        <f t="shared" si="4"/>
        <v>0.50899586083787085</v>
      </c>
      <c r="R15">
        <f t="shared" si="5"/>
        <v>0.36710741767482841</v>
      </c>
      <c r="S15">
        <f t="shared" si="7"/>
        <v>7.0944221581521222E-2</v>
      </c>
    </row>
    <row r="16" spans="1:19" x14ac:dyDescent="0.15">
      <c r="A16" t="s">
        <v>13</v>
      </c>
      <c r="B16" t="s">
        <v>5</v>
      </c>
      <c r="C16" t="s">
        <v>6</v>
      </c>
      <c r="D16" t="s">
        <v>6</v>
      </c>
      <c r="E16" t="s">
        <v>6</v>
      </c>
      <c r="F16" s="1" t="s">
        <v>100</v>
      </c>
      <c r="G16">
        <f>AVERAGE(D51,D53,D55)</f>
        <v>22.393333333333331</v>
      </c>
      <c r="H16">
        <f>AVERAGE(E51,E53,E55)</f>
        <v>21.806666666666668</v>
      </c>
      <c r="I16">
        <f>STDEV(D51,D53,D55)</f>
        <v>0.11930353445448698</v>
      </c>
      <c r="J16">
        <f>STDEV(E51,E53,E55)</f>
        <v>0.12858201014657203</v>
      </c>
      <c r="L16">
        <f t="shared" si="0"/>
        <v>0.58666666666666245</v>
      </c>
      <c r="M16">
        <f t="shared" si="1"/>
        <v>0.17540429489230336</v>
      </c>
      <c r="N16">
        <f t="shared" si="6"/>
        <v>1.5966666666666605</v>
      </c>
      <c r="O16">
        <f t="shared" si="2"/>
        <v>0.17540429489230336</v>
      </c>
      <c r="P16">
        <f t="shared" si="3"/>
        <v>0.33064003653063623</v>
      </c>
      <c r="Q16">
        <f t="shared" si="4"/>
        <v>0.37338545338227791</v>
      </c>
      <c r="R16">
        <f t="shared" si="5"/>
        <v>0.29278814363733136</v>
      </c>
      <c r="S16">
        <f t="shared" si="7"/>
        <v>4.0298654872473277E-2</v>
      </c>
    </row>
    <row r="17" spans="1:35" x14ac:dyDescent="0.15">
      <c r="A17" t="s">
        <v>13</v>
      </c>
      <c r="B17" t="s">
        <v>5</v>
      </c>
      <c r="C17">
        <v>1353.2729999999999</v>
      </c>
      <c r="D17">
        <v>22.62</v>
      </c>
      <c r="E17">
        <v>22.66</v>
      </c>
      <c r="F17" t="s">
        <v>101</v>
      </c>
      <c r="G17">
        <f>AVERAGE(D57,D59,D61)</f>
        <v>20.983333333333331</v>
      </c>
      <c r="H17">
        <f>AVERAGE(E57,E59,E61)</f>
        <v>21.13</v>
      </c>
      <c r="I17">
        <f>STDEV(D57,D59,D61)</f>
        <v>0.22501851775650117</v>
      </c>
      <c r="J17">
        <f>STDEV(E57,E59,E61)</f>
        <v>8.1853527718724492E-2</v>
      </c>
      <c r="L17">
        <f t="shared" si="0"/>
        <v>-0.14666666666666828</v>
      </c>
      <c r="M17">
        <f t="shared" si="1"/>
        <v>0.23944379994757189</v>
      </c>
      <c r="N17">
        <f t="shared" si="6"/>
        <v>0.86333333333332973</v>
      </c>
      <c r="O17">
        <f>$M17</f>
        <v>0.23944379994757189</v>
      </c>
      <c r="P17">
        <f t="shared" si="3"/>
        <v>0.54968105669260015</v>
      </c>
      <c r="Q17">
        <f t="shared" si="4"/>
        <v>0.64891906905532526</v>
      </c>
      <c r="R17">
        <f t="shared" si="5"/>
        <v>0.46561933297252678</v>
      </c>
      <c r="S17">
        <f t="shared" si="7"/>
        <v>9.1649868041399241E-2</v>
      </c>
    </row>
    <row r="18" spans="1:35" x14ac:dyDescent="0.15">
      <c r="A18" t="s">
        <v>14</v>
      </c>
      <c r="B18" t="s">
        <v>5</v>
      </c>
      <c r="C18" t="s">
        <v>6</v>
      </c>
      <c r="D18" t="s">
        <v>6</v>
      </c>
      <c r="E18" t="s">
        <v>6</v>
      </c>
      <c r="F18" s="1" t="s">
        <v>102</v>
      </c>
      <c r="G18">
        <f>AVERAGE(D63,D65,D67)</f>
        <v>21.313333333333333</v>
      </c>
      <c r="H18">
        <f>AVERAGE(E63,E65,E67)</f>
        <v>21.5</v>
      </c>
      <c r="I18">
        <f>STDEV(D63,D65,D67)</f>
        <v>7.094598884597611E-2</v>
      </c>
      <c r="J18">
        <f>STDEV(E63,E65,E67)</f>
        <v>0.20999999999999858</v>
      </c>
      <c r="L18">
        <f t="shared" si="0"/>
        <v>-0.18666666666666742</v>
      </c>
      <c r="M18">
        <f t="shared" si="1"/>
        <v>0.2216604009139494</v>
      </c>
      <c r="N18">
        <f t="shared" si="6"/>
        <v>0.82333333333333059</v>
      </c>
      <c r="O18">
        <f t="shared" si="2"/>
        <v>0.2216604009139494</v>
      </c>
      <c r="P18">
        <f>1/POWER(2,N18)</f>
        <v>0.56513469463657906</v>
      </c>
      <c r="Q18">
        <f t="shared" si="4"/>
        <v>0.65898935575578532</v>
      </c>
      <c r="R18">
        <f t="shared" si="5"/>
        <v>0.48464701332799276</v>
      </c>
      <c r="S18">
        <f t="shared" si="7"/>
        <v>8.7171171213896281E-2</v>
      </c>
    </row>
    <row r="19" spans="1:35" ht="16" x14ac:dyDescent="0.2">
      <c r="A19" t="s">
        <v>14</v>
      </c>
      <c r="B19" t="s">
        <v>5</v>
      </c>
      <c r="C19">
        <v>1353.2729999999999</v>
      </c>
      <c r="D19">
        <v>22.39</v>
      </c>
      <c r="E19">
        <v>22.47</v>
      </c>
      <c r="F19" s="1" t="s">
        <v>103</v>
      </c>
      <c r="G19">
        <f>AVERAGE(D69,D71,D73)</f>
        <v>22.320000000000004</v>
      </c>
      <c r="H19">
        <f>AVERAGE(E69,E71,E73)</f>
        <v>21.569999999999997</v>
      </c>
      <c r="I19">
        <f>STDEV(D69,D71,D73)</f>
        <v>0.23065125189341454</v>
      </c>
      <c r="J19">
        <f>STDEV(E69,E71,E73)</f>
        <v>0.12124355652982059</v>
      </c>
      <c r="L19">
        <f t="shared" si="0"/>
        <v>0.75000000000000711</v>
      </c>
      <c r="M19">
        <f>SQRT(I19^2+J19^2)</f>
        <v>0.26057628441590608</v>
      </c>
      <c r="N19">
        <f t="shared" si="6"/>
        <v>1.7600000000000051</v>
      </c>
      <c r="O19">
        <f t="shared" si="2"/>
        <v>0.26057628441590608</v>
      </c>
      <c r="P19">
        <f t="shared" si="3"/>
        <v>0.29524816535738158</v>
      </c>
      <c r="Q19">
        <f t="shared" si="4"/>
        <v>0.35369464567647146</v>
      </c>
      <c r="R19">
        <f t="shared" si="5"/>
        <v>0.24645970814790469</v>
      </c>
      <c r="S19">
        <f t="shared" si="7"/>
        <v>5.3617468764283388E-2</v>
      </c>
      <c r="U19" t="s">
        <v>117</v>
      </c>
      <c r="V19" t="s">
        <v>118</v>
      </c>
      <c r="W19" t="s">
        <v>119</v>
      </c>
      <c r="Y19" t="s">
        <v>126</v>
      </c>
      <c r="Z19" t="s">
        <v>118</v>
      </c>
      <c r="AA19" t="s">
        <v>119</v>
      </c>
      <c r="AC19" s="4" t="s">
        <v>131</v>
      </c>
      <c r="AD19" t="s">
        <v>132</v>
      </c>
      <c r="AE19" t="s">
        <v>133</v>
      </c>
    </row>
    <row r="20" spans="1:35" ht="16" x14ac:dyDescent="0.2">
      <c r="A20" t="s">
        <v>15</v>
      </c>
      <c r="B20" t="s">
        <v>5</v>
      </c>
      <c r="C20" t="s">
        <v>6</v>
      </c>
      <c r="D20" t="s">
        <v>6</v>
      </c>
      <c r="E20" t="s">
        <v>6</v>
      </c>
      <c r="T20" t="s">
        <v>92</v>
      </c>
      <c r="U20">
        <f>AVERAGE(P8,P23,P38)</f>
        <v>1</v>
      </c>
      <c r="V20">
        <f>SQRT(S8^2+S23^2+S38^2)</f>
        <v>0.23475554002471172</v>
      </c>
      <c r="W20">
        <f>V20/SQRT(3)</f>
        <v>0.13553617422702327</v>
      </c>
      <c r="X20" t="s">
        <v>120</v>
      </c>
      <c r="Y20">
        <f>U20/U$20</f>
        <v>1</v>
      </c>
      <c r="Z20">
        <f>Y20*SQRT((V20/U20)^2+(V$20/U$20)^2)</f>
        <v>0.33199446854516729</v>
      </c>
      <c r="AA20">
        <f>Z20/SQRT(2)</f>
        <v>0.23475554002471172</v>
      </c>
      <c r="AC20" s="4">
        <v>12326</v>
      </c>
      <c r="AD20">
        <f>AC20/AC$20</f>
        <v>1</v>
      </c>
      <c r="AE20">
        <f t="shared" ref="AE20:AE31" si="8">AD20/U20</f>
        <v>1</v>
      </c>
      <c r="AG20" t="s">
        <v>120</v>
      </c>
      <c r="AH20">
        <v>1</v>
      </c>
      <c r="AI20">
        <v>0.13553617422702327</v>
      </c>
    </row>
    <row r="21" spans="1:35" ht="16" x14ac:dyDescent="0.2">
      <c r="A21" t="s">
        <v>15</v>
      </c>
      <c r="B21" t="s">
        <v>5</v>
      </c>
      <c r="C21">
        <v>1353.2729999999999</v>
      </c>
      <c r="D21">
        <v>20.37</v>
      </c>
      <c r="E21">
        <v>21.13</v>
      </c>
      <c r="F21" t="str">
        <f>'[1]20160705_yfpwtcggcrispraavs1_24'!F6</f>
        <v>REP2</v>
      </c>
      <c r="T21" t="s">
        <v>93</v>
      </c>
      <c r="U21">
        <f t="shared" ref="U21:U31" si="9">AVERAGE(P9,P24,P39)</f>
        <v>0.88536948547879957</v>
      </c>
      <c r="V21">
        <f t="shared" ref="V21:V31" si="10">SQRT(S9^2+S24^2+S39^2)</f>
        <v>0.1672997706795131</v>
      </c>
      <c r="W21">
        <f t="shared" ref="W21:W31" si="11">V21/SQRT(3)</f>
        <v>9.6590567637179547E-2</v>
      </c>
      <c r="X21" s="1" t="s">
        <v>121</v>
      </c>
      <c r="Y21">
        <f>U21/U$20</f>
        <v>0.88536948547879957</v>
      </c>
      <c r="Z21">
        <f t="shared" ref="Z21:Z22" si="12">Y21*SQRT((V21/U21)^2+(V$20/U$20)^2)</f>
        <v>0.26681251866076122</v>
      </c>
      <c r="AA21">
        <f t="shared" ref="AA21:AA22" si="13">Z21/SQRT(2)</f>
        <v>0.1886649412504865</v>
      </c>
      <c r="AC21" s="4">
        <v>8615</v>
      </c>
      <c r="AD21">
        <f t="shared" ref="AD21:AD31" si="14">AC21/AC$20</f>
        <v>0.69892909297420092</v>
      </c>
      <c r="AE21">
        <f t="shared" si="8"/>
        <v>0.78942080615781174</v>
      </c>
      <c r="AG21" s="1" t="s">
        <v>121</v>
      </c>
      <c r="AH21">
        <v>0.78942080615781174</v>
      </c>
      <c r="AI21">
        <v>9.6590567637179547E-2</v>
      </c>
    </row>
    <row r="22" spans="1:35" ht="16" x14ac:dyDescent="0.2">
      <c r="A22" t="s">
        <v>16</v>
      </c>
      <c r="B22" t="s">
        <v>5</v>
      </c>
      <c r="C22" t="s">
        <v>6</v>
      </c>
      <c r="D22" t="s">
        <v>6</v>
      </c>
      <c r="E22" t="s">
        <v>6</v>
      </c>
      <c r="F22">
        <f>'[1]20160705_yfpwtcggcrispraavs1_24'!F7</f>
        <v>0</v>
      </c>
      <c r="G22" t="str">
        <f>'[1]20160705_yfpwtcggcrispraavs1_24'!G7</f>
        <v>yfp-dhfr primer pair 1,2 (dhfr cterm)</v>
      </c>
      <c r="H22" t="str">
        <f>'[1]20160705_yfpwtcggcrispraavs1_24'!H7</f>
        <v>gapdh</v>
      </c>
      <c r="I22" t="str">
        <f>'[1]20160705_yfpwtcggcrispraavs1_24'!I7</f>
        <v>stdev yfp</v>
      </c>
      <c r="J22" t="str">
        <f>'[1]20160705_yfpwtcggcrispraavs1_24'!J7</f>
        <v>stdev gapdh</v>
      </c>
      <c r="L22" t="str">
        <f>'[1]20160705_yfpwtcggcrispraavs1_24'!L7</f>
        <v>delta ct</v>
      </c>
      <c r="M22" t="str">
        <f>'[1]20160705_yfpwtcggcrispraavs1_24'!M7</f>
        <v>stdev delta ct</v>
      </c>
      <c r="N22" t="str">
        <f>'[1]20160705_yfpwtcggcrispraavs1_24'!N7</f>
        <v>deltadelta ct</v>
      </c>
      <c r="O22" t="str">
        <f>'[1]20160705_yfpwtcggcrispraavs1_24'!O7</f>
        <v>stdev ddct</v>
      </c>
      <c r="P22" t="str">
        <f>'[1]20160705_yfpwtcggcrispraavs1_24'!P7</f>
        <v>normalized expression level</v>
      </c>
      <c r="Q22" t="str">
        <f>'[1]20160705_yfpwtcggcrispraavs1_24'!Q7</f>
        <v>max</v>
      </c>
      <c r="R22" t="str">
        <f>'[1]20160705_yfpwtcggcrispraavs1_24'!R7</f>
        <v>min</v>
      </c>
      <c r="S22" t="str">
        <f>'[1]20160705_yfpwtcggcrispraavs1_24'!S7</f>
        <v>range</v>
      </c>
      <c r="T22" t="s">
        <v>94</v>
      </c>
      <c r="U22">
        <f t="shared" si="9"/>
        <v>0.5128678633825029</v>
      </c>
      <c r="V22">
        <f t="shared" si="10"/>
        <v>8.336004741688792E-2</v>
      </c>
      <c r="W22">
        <f t="shared" si="11"/>
        <v>4.812794581580021E-2</v>
      </c>
      <c r="X22" s="1" t="s">
        <v>122</v>
      </c>
      <c r="Y22">
        <f t="shared" ref="Y22" si="15">U22/U$20</f>
        <v>0.5128678633825029</v>
      </c>
      <c r="Z22">
        <f t="shared" si="12"/>
        <v>0.14644013691707328</v>
      </c>
      <c r="AA22">
        <f t="shared" si="13"/>
        <v>0.10354881385194899</v>
      </c>
      <c r="AC22" s="4">
        <v>5497</v>
      </c>
      <c r="AD22">
        <f t="shared" si="14"/>
        <v>0.44596787278922601</v>
      </c>
      <c r="AE22">
        <f t="shared" si="8"/>
        <v>0.86955706260857668</v>
      </c>
      <c r="AG22" s="1" t="s">
        <v>122</v>
      </c>
      <c r="AH22">
        <v>0.86955706260857668</v>
      </c>
      <c r="AI22">
        <v>4.812794581580021E-2</v>
      </c>
    </row>
    <row r="23" spans="1:35" ht="16" x14ac:dyDescent="0.2">
      <c r="A23" t="s">
        <v>16</v>
      </c>
      <c r="B23" t="s">
        <v>5</v>
      </c>
      <c r="C23">
        <v>1353.2729999999999</v>
      </c>
      <c r="D23">
        <v>20.36</v>
      </c>
      <c r="E23">
        <v>20.97</v>
      </c>
      <c r="F23" t="str">
        <f>'[1]20160705_yfpwtcggcrispraavs1_24'!F8</f>
        <v>Rich WT +TMP</v>
      </c>
      <c r="G23">
        <f>'[1]20160705_yfpwtcggcrispraavs1_24'!G8</f>
        <v>20.803333333333331</v>
      </c>
      <c r="H23">
        <f>'[1]20160705_yfpwtcggcrispraavs1_24'!H8</f>
        <v>21.846666666666668</v>
      </c>
      <c r="I23">
        <f>'[1]20160705_yfpwtcggcrispraavs1_24'!I8</f>
        <v>5.1316014394467979E-2</v>
      </c>
      <c r="J23">
        <f>'[1]20160705_yfpwtcggcrispraavs1_24'!J8</f>
        <v>0.23692474191889257</v>
      </c>
      <c r="L23">
        <f>'[1]20160705_yfpwtcggcrispraavs1_24'!L8</f>
        <v>-1.0433333333333366</v>
      </c>
      <c r="M23">
        <f>'[1]20160705_yfpwtcggcrispraavs1_24'!M8</f>
        <v>0.24241837114102366</v>
      </c>
      <c r="N23">
        <f>'[1]20160705_yfpwtcggcrispraavs1_24'!N8</f>
        <v>0</v>
      </c>
      <c r="O23">
        <f>'[1]20160705_yfpwtcggcrispraavs1_24'!O8</f>
        <v>0.24241837114102366</v>
      </c>
      <c r="P23">
        <f>'[1]20160705_yfpwtcggcrispraavs1_24'!P8</f>
        <v>1</v>
      </c>
      <c r="Q23">
        <f>'[1]20160705_yfpwtcggcrispraavs1_24'!Q8</f>
        <v>1.1829740044238302</v>
      </c>
      <c r="R23">
        <f>'[1]20160705_yfpwtcggcrispraavs1_24'!R8</f>
        <v>0.84532711307299768</v>
      </c>
      <c r="S23">
        <f>'[1]20160705_yfpwtcggcrispraavs1_24'!S8</f>
        <v>0.16882344567541624</v>
      </c>
      <c r="T23" s="2" t="s">
        <v>95</v>
      </c>
      <c r="U23">
        <f t="shared" si="9"/>
        <v>0.77144536414207154</v>
      </c>
      <c r="V23">
        <f t="shared" si="10"/>
        <v>0.19394980608961199</v>
      </c>
      <c r="W23">
        <f t="shared" si="11"/>
        <v>0.1119769727551132</v>
      </c>
      <c r="X23" t="s">
        <v>123</v>
      </c>
      <c r="Y23">
        <f>U23/U$23</f>
        <v>1</v>
      </c>
      <c r="Z23">
        <f>Y23*SQRT((V23/U23)^2+(V$23/U$23)^2)</f>
        <v>0.35554876461873169</v>
      </c>
      <c r="AA23">
        <f>Z23/SQRT(2)</f>
        <v>0.25141094250440477</v>
      </c>
      <c r="AC23" s="4">
        <v>709</v>
      </c>
      <c r="AD23">
        <f t="shared" si="14"/>
        <v>5.7520687976634753E-2</v>
      </c>
      <c r="AE23">
        <f t="shared" si="8"/>
        <v>7.4562231689088973E-2</v>
      </c>
      <c r="AG23" t="s">
        <v>123</v>
      </c>
      <c r="AH23">
        <v>1.0752319509109607</v>
      </c>
      <c r="AI23">
        <v>9.0248757510914865E-2</v>
      </c>
    </row>
    <row r="24" spans="1:35" ht="16" x14ac:dyDescent="0.2">
      <c r="A24" t="s">
        <v>17</v>
      </c>
      <c r="B24" t="s">
        <v>5</v>
      </c>
      <c r="C24" t="s">
        <v>6</v>
      </c>
      <c r="D24" t="s">
        <v>6</v>
      </c>
      <c r="E24" t="s">
        <v>6</v>
      </c>
      <c r="F24" t="str">
        <f>'[1]20160705_yfpwtcggcrispraavs1_24'!F9</f>
        <v>-Leu WT +TMP</v>
      </c>
      <c r="G24">
        <f>'[1]20160705_yfpwtcggcrispraavs1_24'!G9</f>
        <v>21.256666666666664</v>
      </c>
      <c r="H24">
        <f>'[1]20160705_yfpwtcggcrispraavs1_24'!H9</f>
        <v>22.22</v>
      </c>
      <c r="I24">
        <f>'[1]20160705_yfpwtcggcrispraavs1_24'!I9</f>
        <v>0.12897028081435399</v>
      </c>
      <c r="J24">
        <f>'[1]20160705_yfpwtcggcrispraavs1_24'!J9</f>
        <v>0.10535653752852599</v>
      </c>
      <c r="L24">
        <f>'[1]20160705_yfpwtcggcrispraavs1_24'!L9</f>
        <v>-0.96333333333333471</v>
      </c>
      <c r="M24">
        <f>'[1]20160705_yfpwtcggcrispraavs1_24'!M9</f>
        <v>0.1665332799572897</v>
      </c>
      <c r="N24">
        <f>'[1]20160705_yfpwtcggcrispraavs1_24'!N9</f>
        <v>8.0000000000001847E-2</v>
      </c>
      <c r="O24">
        <f>'[1]20160705_yfpwtcggcrispraavs1_24'!O9</f>
        <v>0.1665332799572897</v>
      </c>
      <c r="P24">
        <f>'[1]20160705_yfpwtcggcrispraavs1_24'!P9</f>
        <v>0.94605764672559456</v>
      </c>
      <c r="Q24">
        <f>'[1]20160705_yfpwtcggcrispraavs1_24'!Q9</f>
        <v>1.0618156275382873</v>
      </c>
      <c r="R24">
        <f>'[1]20160705_yfpwtcggcrispraavs1_24'!R9</f>
        <v>0.84291947463892192</v>
      </c>
      <c r="S24">
        <f>'[1]20160705_yfpwtcggcrispraavs1_24'!S9</f>
        <v>0.10944807644968269</v>
      </c>
      <c r="T24" t="s">
        <v>96</v>
      </c>
      <c r="U24">
        <f t="shared" si="9"/>
        <v>0.88105109514154911</v>
      </c>
      <c r="V24">
        <f>SQRT(S12^2+S27^2+S42^2)</f>
        <v>0.26052853833522233</v>
      </c>
      <c r="W24">
        <f t="shared" si="11"/>
        <v>0.15041622173942035</v>
      </c>
      <c r="X24" s="1" t="s">
        <v>124</v>
      </c>
      <c r="Y24">
        <f t="shared" ref="Y24:Y25" si="16">U24/U$23</f>
        <v>1.14207841033742</v>
      </c>
      <c r="Z24">
        <f t="shared" ref="Z24:Z25" si="17">Y24*SQRT((V24/U24)^2+(V$23/U$23)^2)</f>
        <v>0.44327815374621904</v>
      </c>
      <c r="AA24">
        <f t="shared" ref="AA24:AA25" si="18">Z24/SQRT(2)</f>
        <v>0.31344498846580443</v>
      </c>
      <c r="AC24" s="4">
        <v>375</v>
      </c>
      <c r="AD24">
        <f t="shared" si="14"/>
        <v>3.0423495051111471E-2</v>
      </c>
      <c r="AE24">
        <f t="shared" si="8"/>
        <v>3.4530908841585009E-2</v>
      </c>
      <c r="AG24" s="1" t="s">
        <v>124</v>
      </c>
      <c r="AH24">
        <v>0.89333919913011806</v>
      </c>
      <c r="AI24">
        <v>8.0045746503301596E-2</v>
      </c>
    </row>
    <row r="25" spans="1:35" ht="16" x14ac:dyDescent="0.2">
      <c r="A25" t="s">
        <v>17</v>
      </c>
      <c r="B25" t="s">
        <v>5</v>
      </c>
      <c r="C25">
        <v>1353.2729999999999</v>
      </c>
      <c r="D25">
        <v>20.39</v>
      </c>
      <c r="E25">
        <v>20.94</v>
      </c>
      <c r="F25" t="str">
        <f>'[1]20160705_yfpwtcggcrispraavs1_24'!F10</f>
        <v>-Arg WT +TMP</v>
      </c>
      <c r="G25">
        <f>'[1]20160705_yfpwtcggcrispraavs1_24'!G10</f>
        <v>23.429999999999996</v>
      </c>
      <c r="H25">
        <f>'[1]20160705_yfpwtcggcrispraavs1_24'!H10</f>
        <v>23.659999999999997</v>
      </c>
      <c r="I25">
        <f>'[1]20160705_yfpwtcggcrispraavs1_24'!I10</f>
        <v>4.5825756949558587E-2</v>
      </c>
      <c r="J25">
        <f>'[1]20160705_yfpwtcggcrispraavs1_24'!J10</f>
        <v>0.11357816691600446</v>
      </c>
      <c r="L25">
        <f>'[1]20160705_yfpwtcggcrispraavs1_24'!L10</f>
        <v>-0.23000000000000043</v>
      </c>
      <c r="M25">
        <f>'[1]20160705_yfpwtcggcrispraavs1_24'!M10</f>
        <v>0.12247448713915804</v>
      </c>
      <c r="N25">
        <f>'[1]20160705_yfpwtcggcrispraavs1_24'!N10</f>
        <v>0.81333333333333613</v>
      </c>
      <c r="O25">
        <f>'[1]20160705_yfpwtcggcrispraavs1_24'!O10</f>
        <v>0.12247448713915804</v>
      </c>
      <c r="P25">
        <f>'[1]20160705_yfpwtcggcrispraavs1_24'!P10</f>
        <v>0.56906551729391019</v>
      </c>
      <c r="Q25">
        <f>'[1]20160705_yfpwtcggcrispraavs1_24'!Q10</f>
        <v>0.61948495655970015</v>
      </c>
      <c r="R25">
        <f>'[1]20160705_yfpwtcggcrispraavs1_24'!R10</f>
        <v>0.52274968026891422</v>
      </c>
      <c r="S25">
        <f>'[1]20160705_yfpwtcggcrispraavs1_24'!S10</f>
        <v>4.8367638145392966E-2</v>
      </c>
      <c r="T25" t="s">
        <v>97</v>
      </c>
      <c r="U25">
        <f t="shared" si="9"/>
        <v>0.45444903322684921</v>
      </c>
      <c r="V25">
        <f t="shared" si="10"/>
        <v>7.9510721608053295E-2</v>
      </c>
      <c r="W25">
        <f t="shared" si="11"/>
        <v>4.5905536523870964E-2</v>
      </c>
      <c r="X25" s="1" t="s">
        <v>125</v>
      </c>
      <c r="Y25">
        <f t="shared" si="16"/>
        <v>0.58908777516894462</v>
      </c>
      <c r="Z25">
        <f t="shared" si="17"/>
        <v>0.18043664223023437</v>
      </c>
      <c r="AA25">
        <f t="shared" si="18"/>
        <v>0.12758797329552968</v>
      </c>
      <c r="AC25" s="4">
        <v>227</v>
      </c>
      <c r="AD25">
        <f t="shared" si="14"/>
        <v>1.8416355670939476E-2</v>
      </c>
      <c r="AE25">
        <f t="shared" si="8"/>
        <v>4.0524578829385489E-2</v>
      </c>
      <c r="AG25" s="1" t="s">
        <v>125</v>
      </c>
      <c r="AH25">
        <v>1.4455389658555633</v>
      </c>
      <c r="AI25">
        <v>4.602336495265856E-2</v>
      </c>
    </row>
    <row r="26" spans="1:35" ht="16" x14ac:dyDescent="0.2">
      <c r="A26" t="s">
        <v>18</v>
      </c>
      <c r="B26" t="s">
        <v>5</v>
      </c>
      <c r="C26" t="s">
        <v>6</v>
      </c>
      <c r="D26" t="s">
        <v>6</v>
      </c>
      <c r="E26" t="s">
        <v>6</v>
      </c>
      <c r="F26" t="str">
        <f>'[1]20160705_yfpwtcggcrispraavs1_24'!F11</f>
        <v>Rich WT -TMP</v>
      </c>
      <c r="G26">
        <f>'[1]20160705_yfpwtcggcrispraavs1_24'!G11</f>
        <v>20.946666666666669</v>
      </c>
      <c r="H26">
        <f>'[1]20160705_yfpwtcggcrispraavs1_24'!H11</f>
        <v>21.746666666666666</v>
      </c>
      <c r="I26">
        <f>'[1]20160705_yfpwtcggcrispraavs1_24'!I11</f>
        <v>0.19399312702602001</v>
      </c>
      <c r="J26">
        <f>'[1]20160705_yfpwtcggcrispraavs1_24'!J11</f>
        <v>5.6862407030772784E-2</v>
      </c>
      <c r="L26">
        <f>'[1]20160705_yfpwtcggcrispraavs1_24'!L11</f>
        <v>-0.79999999999999716</v>
      </c>
      <c r="M26">
        <f>'[1]20160705_yfpwtcggcrispraavs1_24'!M11</f>
        <v>0.20215505600075109</v>
      </c>
      <c r="N26">
        <f>'[1]20160705_yfpwtcggcrispraavs1_24'!N11</f>
        <v>0.2433333333333394</v>
      </c>
      <c r="O26">
        <f>'[1]20160705_yfpwtcggcrispraavs1_24'!O11</f>
        <v>0.20215505600075109</v>
      </c>
      <c r="P26">
        <f>'[1]20160705_yfpwtcggcrispraavs1_24'!P11</f>
        <v>0.84479117365502032</v>
      </c>
      <c r="Q26">
        <f>'[1]20160705_yfpwtcggcrispraavs1_24'!Q11</f>
        <v>0.97186088534916482</v>
      </c>
      <c r="R26">
        <f>'[1]20160705_yfpwtcggcrispraavs1_24'!R11</f>
        <v>0.73433568306334573</v>
      </c>
      <c r="S26">
        <f>'[1]20160705_yfpwtcggcrispraavs1_24'!S11</f>
        <v>0.11876260114290954</v>
      </c>
      <c r="T26" t="s">
        <v>98</v>
      </c>
      <c r="U26">
        <f t="shared" si="9"/>
        <v>0.49082081967476432</v>
      </c>
      <c r="V26">
        <f t="shared" si="10"/>
        <v>0.15631543332886785</v>
      </c>
      <c r="W26">
        <f t="shared" si="11"/>
        <v>9.0248757510914865E-2</v>
      </c>
      <c r="AC26" s="4">
        <v>6505</v>
      </c>
      <c r="AD26">
        <f t="shared" si="14"/>
        <v>0.52774622748661371</v>
      </c>
      <c r="AE26">
        <f t="shared" si="8"/>
        <v>1.0752319509109607</v>
      </c>
    </row>
    <row r="27" spans="1:35" ht="16" x14ac:dyDescent="0.2">
      <c r="A27" t="s">
        <v>18</v>
      </c>
      <c r="B27" t="s">
        <v>5</v>
      </c>
      <c r="C27">
        <v>1353.2729999999999</v>
      </c>
      <c r="D27">
        <v>21.09</v>
      </c>
      <c r="E27">
        <v>21.95</v>
      </c>
      <c r="F27" t="str">
        <f>'[1]20160705_yfpwtcggcrispraavs1_24'!F12</f>
        <v>-Leu WT -TMP</v>
      </c>
      <c r="G27">
        <f>'[1]20160705_yfpwtcggcrispraavs1_24'!G12</f>
        <v>21.053333333333335</v>
      </c>
      <c r="H27">
        <f>'[1]20160705_yfpwtcggcrispraavs1_24'!H12</f>
        <v>22.150000000000002</v>
      </c>
      <c r="I27">
        <f>'[1]20160705_yfpwtcggcrispraavs1_24'!I12</f>
        <v>4.50924975282289E-2</v>
      </c>
      <c r="J27">
        <f>'[1]20160705_yfpwtcggcrispraavs1_24'!J12</f>
        <v>9.5393920141695149E-2</v>
      </c>
      <c r="L27">
        <f>'[1]20160705_yfpwtcggcrispraavs1_24'!L12</f>
        <v>-1.0966666666666676</v>
      </c>
      <c r="M27">
        <f>'[1]20160705_yfpwtcggcrispraavs1_24'!M12</f>
        <v>0.10551461194229661</v>
      </c>
      <c r="N27">
        <f>'[1]20160705_yfpwtcggcrispraavs1_24'!N12</f>
        <v>-5.3333333333331012E-2</v>
      </c>
      <c r="O27">
        <f>'[1]20160705_yfpwtcggcrispraavs1_24'!O12</f>
        <v>0.10551461194229661</v>
      </c>
      <c r="P27">
        <f>'[1]20160705_yfpwtcggcrispraavs1_24'!P12</f>
        <v>1.0376596591597458</v>
      </c>
      <c r="Q27">
        <f>'[1]20160705_yfpwtcggcrispraavs1_24'!Q12</f>
        <v>1.1163952918446891</v>
      </c>
      <c r="R27">
        <f>'[1]20160705_yfpwtcggcrispraavs1_24'!R12</f>
        <v>0.96447698777765312</v>
      </c>
      <c r="S27">
        <f>'[1]20160705_yfpwtcggcrispraavs1_24'!S12</f>
        <v>7.5959152033517996E-2</v>
      </c>
      <c r="T27" t="s">
        <v>99</v>
      </c>
      <c r="U27">
        <f t="shared" si="9"/>
        <v>0.43700566243595457</v>
      </c>
      <c r="V27">
        <f t="shared" si="10"/>
        <v>0.13864329987349716</v>
      </c>
      <c r="W27">
        <f t="shared" si="11"/>
        <v>8.0045746503301596E-2</v>
      </c>
      <c r="AC27" s="4">
        <v>4812</v>
      </c>
      <c r="AD27">
        <f t="shared" si="14"/>
        <v>0.39039428849586238</v>
      </c>
      <c r="AE27">
        <f t="shared" si="8"/>
        <v>0.89333919913011806</v>
      </c>
    </row>
    <row r="28" spans="1:35" ht="16" x14ac:dyDescent="0.2">
      <c r="A28" t="s">
        <v>19</v>
      </c>
      <c r="B28" t="s">
        <v>5</v>
      </c>
      <c r="C28" t="s">
        <v>6</v>
      </c>
      <c r="D28" t="s">
        <v>6</v>
      </c>
      <c r="E28" t="s">
        <v>6</v>
      </c>
      <c r="F28" t="str">
        <f>'[1]20160705_yfpwtcggcrispraavs1_24'!F13</f>
        <v>-Arg WT -TMP</v>
      </c>
      <c r="G28">
        <f>'[1]20160705_yfpwtcggcrispraavs1_24'!G13</f>
        <v>22.03</v>
      </c>
      <c r="H28">
        <f>'[1]20160705_yfpwtcggcrispraavs1_24'!H13</f>
        <v>22.003333333333334</v>
      </c>
      <c r="I28">
        <f>'[1]20160705_yfpwtcggcrispraavs1_24'!I13</f>
        <v>6.0827625302981483E-2</v>
      </c>
      <c r="J28">
        <f>'[1]20160705_yfpwtcggcrispraavs1_24'!J13</f>
        <v>0.13503086067019376</v>
      </c>
      <c r="L28">
        <f>'[1]20160705_yfpwtcggcrispraavs1_24'!L13</f>
        <v>2.6666666666667282E-2</v>
      </c>
      <c r="M28">
        <f>'[1]20160705_yfpwtcggcrispraavs1_24'!M13</f>
        <v>0.1480990659434866</v>
      </c>
      <c r="N28">
        <f>'[1]20160705_yfpwtcggcrispraavs1_24'!N13</f>
        <v>1.0700000000000038</v>
      </c>
      <c r="O28">
        <f>'[1]20160705_yfpwtcggcrispraavs1_24'!O13</f>
        <v>0.1480990659434866</v>
      </c>
      <c r="P28">
        <f>'[1]20160705_yfpwtcggcrispraavs1_24'!P13</f>
        <v>0.47631899902196745</v>
      </c>
      <c r="Q28">
        <f>'[1]20160705_yfpwtcggcrispraavs1_24'!Q13</f>
        <v>0.52781310106433044</v>
      </c>
      <c r="R28">
        <f>'[1]20160705_yfpwtcggcrispraavs1_24'!R13</f>
        <v>0.42984872556552295</v>
      </c>
      <c r="S28">
        <f>'[1]20160705_yfpwtcggcrispraavs1_24'!S13</f>
        <v>4.8982187749403744E-2</v>
      </c>
      <c r="T28" t="s">
        <v>100</v>
      </c>
      <c r="U28">
        <f t="shared" si="9"/>
        <v>0.28814022964315456</v>
      </c>
      <c r="V28">
        <f t="shared" si="10"/>
        <v>7.9714806433289417E-2</v>
      </c>
      <c r="W28">
        <f t="shared" si="11"/>
        <v>4.602336495265856E-2</v>
      </c>
      <c r="Y28" t="s">
        <v>127</v>
      </c>
      <c r="AC28" s="4">
        <v>5134</v>
      </c>
      <c r="AD28">
        <f t="shared" si="14"/>
        <v>0.41651792957975015</v>
      </c>
      <c r="AE28">
        <f t="shared" si="8"/>
        <v>1.4455389658555633</v>
      </c>
    </row>
    <row r="29" spans="1:35" ht="16" x14ac:dyDescent="0.2">
      <c r="A29" t="s">
        <v>19</v>
      </c>
      <c r="B29" t="s">
        <v>5</v>
      </c>
      <c r="C29">
        <v>1353.2729999999999</v>
      </c>
      <c r="D29">
        <v>20.93</v>
      </c>
      <c r="E29">
        <v>21.49</v>
      </c>
      <c r="F29" t="str">
        <f>'[1]20160705_yfpwtcggcrispraavs1_24'!F14</f>
        <v>Rich CGG +TMP</v>
      </c>
      <c r="G29">
        <f>'[1]20160705_yfpwtcggcrispraavs1_24'!G14</f>
        <v>20.55</v>
      </c>
      <c r="H29">
        <f>'[1]20160705_yfpwtcggcrispraavs1_24'!H14</f>
        <v>20.686666666666667</v>
      </c>
      <c r="I29">
        <f>'[1]20160705_yfpwtcggcrispraavs1_24'!I14</f>
        <v>0.16703293088490156</v>
      </c>
      <c r="J29">
        <f>'[1]20160705_yfpwtcggcrispraavs1_24'!J14</f>
        <v>7.0237691685685277E-2</v>
      </c>
      <c r="L29">
        <f>'[1]20160705_yfpwtcggcrispraavs1_24'!L14</f>
        <v>-0.13666666666666671</v>
      </c>
      <c r="M29">
        <f>'[1]20160705_yfpwtcggcrispraavs1_24'!M14</f>
        <v>0.18119970566569274</v>
      </c>
      <c r="N29">
        <f>'[1]20160705_yfpwtcggcrispraavs1_24'!N14</f>
        <v>0.90666666666666984</v>
      </c>
      <c r="O29">
        <f>'[1]20160705_yfpwtcggcrispraavs1_24'!O14</f>
        <v>0.18119970566569274</v>
      </c>
      <c r="P29">
        <f>'[1]20160705_yfpwtcggcrispraavs1_24'!P14</f>
        <v>0.53341612147267758</v>
      </c>
      <c r="Q29">
        <f>'[1]20160705_yfpwtcggcrispraavs1_24'!Q14</f>
        <v>0.60480125526950557</v>
      </c>
      <c r="R29">
        <f>'[1]20160705_yfpwtcggcrispraavs1_24'!R14</f>
        <v>0.47045662714467035</v>
      </c>
      <c r="S29">
        <f>'[1]20160705_yfpwtcggcrispraavs1_24'!S14</f>
        <v>6.717231406241761E-2</v>
      </c>
      <c r="T29" t="s">
        <v>101</v>
      </c>
      <c r="U29">
        <f t="shared" si="9"/>
        <v>0.55825552278016655</v>
      </c>
      <c r="V29">
        <f t="shared" si="10"/>
        <v>0.1415379467299272</v>
      </c>
      <c r="W29">
        <f t="shared" si="11"/>
        <v>8.1716971645070385E-2</v>
      </c>
      <c r="X29" t="s">
        <v>128</v>
      </c>
      <c r="Y29">
        <f>U26/U20</f>
        <v>0.49082081967476432</v>
      </c>
      <c r="Z29">
        <f>Y29*SQRT((V20/U20)^2+(V26/U26)^2)</f>
        <v>0.19419277251510189</v>
      </c>
      <c r="AA29">
        <f>Z29/SQRT(2)</f>
        <v>0.13731502630284514</v>
      </c>
      <c r="AC29" s="4">
        <v>343</v>
      </c>
      <c r="AD29">
        <f t="shared" si="14"/>
        <v>2.782735680674996E-2</v>
      </c>
      <c r="AE29">
        <f t="shared" si="8"/>
        <v>4.9846988827207707E-2</v>
      </c>
    </row>
    <row r="30" spans="1:35" ht="16" x14ac:dyDescent="0.2">
      <c r="A30" t="s">
        <v>20</v>
      </c>
      <c r="B30" t="s">
        <v>5</v>
      </c>
      <c r="C30" t="s">
        <v>6</v>
      </c>
      <c r="D30" t="s">
        <v>6</v>
      </c>
      <c r="E30" t="s">
        <v>6</v>
      </c>
      <c r="F30" t="str">
        <f>'[1]20160705_yfpwtcggcrispraavs1_24'!F15</f>
        <v>-Leu CGG +TMP</v>
      </c>
      <c r="G30">
        <f>'[1]20160705_yfpwtcggcrispraavs1_24'!G15</f>
        <v>21.843333333333334</v>
      </c>
      <c r="H30">
        <f>'[1]20160705_yfpwtcggcrispraavs1_24'!H15</f>
        <v>21.676666666666666</v>
      </c>
      <c r="I30">
        <f>'[1]20160705_yfpwtcggcrispraavs1_24'!I15</f>
        <v>0.2753785273643049</v>
      </c>
      <c r="J30">
        <f>'[1]20160705_yfpwtcggcrispraavs1_24'!J15</f>
        <v>0.14011899704655773</v>
      </c>
      <c r="L30">
        <f>'[1]20160705_yfpwtcggcrispraavs1_24'!L15</f>
        <v>0.16666666666666785</v>
      </c>
      <c r="M30">
        <f>'[1]20160705_yfpwtcggcrispraavs1_24'!M15</f>
        <v>0.30897680603350547</v>
      </c>
      <c r="N30">
        <f>'[1]20160705_yfpwtcggcrispraavs1_24'!N15</f>
        <v>1.2100000000000044</v>
      </c>
      <c r="O30">
        <f>'[1]20160705_yfpwtcggcrispraavs1_24'!O15</f>
        <v>0.30897680603350547</v>
      </c>
      <c r="P30">
        <f>'[1]20160705_yfpwtcggcrispraavs1_24'!P15</f>
        <v>0.43226861565393127</v>
      </c>
      <c r="Q30">
        <f>'[1]20160705_yfpwtcggcrispraavs1_24'!Q15</f>
        <v>0.53550680227336767</v>
      </c>
      <c r="R30">
        <f>'[1]20160705_yfpwtcggcrispraavs1_24'!R15</f>
        <v>0.34893330072767043</v>
      </c>
      <c r="S30">
        <f>'[1]20160705_yfpwtcggcrispraavs1_24'!S15</f>
        <v>9.328675077284862E-2</v>
      </c>
      <c r="T30" t="s">
        <v>102</v>
      </c>
      <c r="U30">
        <f t="shared" si="9"/>
        <v>0.49339280781001404</v>
      </c>
      <c r="V30">
        <f t="shared" si="10"/>
        <v>9.7443084076237182E-2</v>
      </c>
      <c r="W30">
        <f t="shared" si="11"/>
        <v>5.6258790822082877E-2</v>
      </c>
      <c r="X30" s="1" t="s">
        <v>129</v>
      </c>
      <c r="Y30">
        <f t="shared" ref="Y30:Y31" si="19">U27/U21</f>
        <v>0.49358563809054923</v>
      </c>
      <c r="Z30">
        <f>Y30*SQRT((V21/U21)^2+(V27/U27)^2)</f>
        <v>0.18226502229598035</v>
      </c>
      <c r="AA30">
        <f t="shared" ref="AA30:AA31" si="20">Z30/SQRT(2)</f>
        <v>0.12888083323860497</v>
      </c>
      <c r="AC30" s="4">
        <v>245</v>
      </c>
      <c r="AD30">
        <f t="shared" si="14"/>
        <v>1.9876683433392828E-2</v>
      </c>
      <c r="AE30">
        <f t="shared" si="8"/>
        <v>4.0285717827177062E-2</v>
      </c>
    </row>
    <row r="31" spans="1:35" ht="16" x14ac:dyDescent="0.2">
      <c r="A31" t="s">
        <v>20</v>
      </c>
      <c r="B31" t="s">
        <v>5</v>
      </c>
      <c r="C31">
        <v>1353.2729999999999</v>
      </c>
      <c r="D31">
        <v>20.83</v>
      </c>
      <c r="E31">
        <v>21.76</v>
      </c>
      <c r="F31" t="str">
        <f>'[1]20160705_yfpwtcggcrispraavs1_24'!F16</f>
        <v>-Arg CGG +TMP</v>
      </c>
      <c r="G31">
        <f>'[1]20160705_yfpwtcggcrispraavs1_24'!G16</f>
        <v>24.286666666666665</v>
      </c>
      <c r="H31">
        <f>'[1]20160705_yfpwtcggcrispraavs1_24'!H16</f>
        <v>23.47666666666667</v>
      </c>
      <c r="I31">
        <f>'[1]20160705_yfpwtcggcrispraavs1_24'!I16</f>
        <v>0.14047538337137039</v>
      </c>
      <c r="J31">
        <f>'[1]20160705_yfpwtcggcrispraavs1_24'!J16</f>
        <v>0.27790885796126186</v>
      </c>
      <c r="L31">
        <f>'[1]20160705_yfpwtcggcrispraavs1_24'!L16</f>
        <v>0.80999999999999517</v>
      </c>
      <c r="M31">
        <f>'[1]20160705_yfpwtcggcrispraavs1_24'!M16</f>
        <v>0.31139471200819435</v>
      </c>
      <c r="N31">
        <f>'[1]20160705_yfpwtcggcrispraavs1_24'!N16</f>
        <v>1.8533333333333317</v>
      </c>
      <c r="O31">
        <f>'[1]20160705_yfpwtcggcrispraavs1_24'!O16</f>
        <v>0.31139471200819435</v>
      </c>
      <c r="P31">
        <f>'[1]20160705_yfpwtcggcrispraavs1_24'!P16</f>
        <v>0.27675219539882745</v>
      </c>
      <c r="Q31">
        <f>'[1]20160705_yfpwtcggcrispraavs1_24'!Q16</f>
        <v>0.34342366881957714</v>
      </c>
      <c r="R31">
        <f>'[1]20160705_yfpwtcggcrispraavs1_24'!R16</f>
        <v>0.22302416697525121</v>
      </c>
      <c r="S31">
        <f>'[1]20160705_yfpwtcggcrispraavs1_24'!S16</f>
        <v>6.0199750922162967E-2</v>
      </c>
      <c r="T31" t="s">
        <v>103</v>
      </c>
      <c r="U31">
        <f t="shared" si="9"/>
        <v>0.26156887110162957</v>
      </c>
      <c r="V31">
        <f t="shared" si="10"/>
        <v>7.7808268343468545E-2</v>
      </c>
      <c r="W31">
        <f t="shared" si="11"/>
        <v>4.4922624673280204E-2</v>
      </c>
      <c r="X31" s="1" t="s">
        <v>130</v>
      </c>
      <c r="Y31">
        <f t="shared" si="19"/>
        <v>0.56182157279809164</v>
      </c>
      <c r="Z31">
        <f>Y31*SQRT((V22/U22)^2+(V28/U28)^2)</f>
        <v>0.18026952442834965</v>
      </c>
      <c r="AA31">
        <f t="shared" si="20"/>
        <v>0.12746980316456</v>
      </c>
      <c r="AC31" s="4">
        <v>225</v>
      </c>
      <c r="AD31">
        <f t="shared" si="14"/>
        <v>1.8254097030666883E-2</v>
      </c>
      <c r="AE31">
        <f t="shared" si="8"/>
        <v>6.9786962622071583E-2</v>
      </c>
    </row>
    <row r="32" spans="1:35" x14ac:dyDescent="0.15">
      <c r="A32" t="s">
        <v>21</v>
      </c>
      <c r="B32" t="s">
        <v>5</v>
      </c>
      <c r="C32" t="s">
        <v>6</v>
      </c>
      <c r="D32" t="s">
        <v>6</v>
      </c>
      <c r="E32" t="s">
        <v>6</v>
      </c>
      <c r="F32" t="str">
        <f>'[1]20160705_yfpwtcggcrispraavs1_24'!F17</f>
        <v>Rich CGG -TMP</v>
      </c>
      <c r="G32">
        <f>'[1]20160705_yfpwtcggcrispraavs1_24'!G17</f>
        <v>20.009999999999998</v>
      </c>
      <c r="H32">
        <f>'[1]20160705_yfpwtcggcrispraavs1_24'!H17</f>
        <v>20.233333333333334</v>
      </c>
      <c r="I32">
        <f>'[1]20160705_yfpwtcggcrispraavs1_24'!I17</f>
        <v>0.21283796653792678</v>
      </c>
      <c r="J32">
        <f>'[1]20160705_yfpwtcggcrispraavs1_24'!J17</f>
        <v>0.12741009902410874</v>
      </c>
      <c r="L32">
        <f>'[1]20160705_yfpwtcggcrispraavs1_24'!L17</f>
        <v>-0.22333333333333627</v>
      </c>
      <c r="M32">
        <f>'[1]20160705_yfpwtcggcrispraavs1_24'!M17</f>
        <v>0.24805913273518643</v>
      </c>
      <c r="N32">
        <f>'[1]20160705_yfpwtcggcrispraavs1_24'!N17</f>
        <v>0.82000000000000028</v>
      </c>
      <c r="O32">
        <f>'[1]20160705_yfpwtcggcrispraavs1_24'!O17</f>
        <v>0.24805913273518643</v>
      </c>
      <c r="P32">
        <f>'[1]20160705_yfpwtcggcrispraavs1_24'!P17</f>
        <v>0.56644194264789927</v>
      </c>
      <c r="Q32">
        <f>'[1]20160705_yfpwtcggcrispraavs1_24'!Q17</f>
        <v>0.67271117657211876</v>
      </c>
      <c r="R32">
        <f>'[1]20160705_yfpwtcggcrispraavs1_24'!R17</f>
        <v>0.47696022537590188</v>
      </c>
      <c r="S32">
        <f>'[1]20160705_yfpwtcggcrispraavs1_24'!S17</f>
        <v>9.7875475598108441E-2</v>
      </c>
    </row>
    <row r="33" spans="1:19" x14ac:dyDescent="0.15">
      <c r="A33" t="s">
        <v>21</v>
      </c>
      <c r="B33" t="s">
        <v>5</v>
      </c>
      <c r="C33">
        <v>1353.2729999999999</v>
      </c>
      <c r="D33">
        <v>22.07</v>
      </c>
      <c r="E33">
        <v>21.9</v>
      </c>
      <c r="F33" t="str">
        <f>'[1]20160705_yfpwtcggcrispraavs1_24'!F18</f>
        <v>-Leu CGG -TMP</v>
      </c>
      <c r="G33">
        <f>'[1]20160705_yfpwtcggcrispraavs1_24'!G18</f>
        <v>21.573333333333334</v>
      </c>
      <c r="H33">
        <f>'[1]20160705_yfpwtcggcrispraavs1_24'!H18</f>
        <v>21.58666666666667</v>
      </c>
      <c r="I33">
        <f>'[1]20160705_yfpwtcggcrispraavs1_24'!I18</f>
        <v>5.8594652770822916E-2</v>
      </c>
      <c r="J33">
        <f>'[1]20160705_yfpwtcggcrispraavs1_24'!J18</f>
        <v>7.571877794400407E-2</v>
      </c>
      <c r="L33">
        <f>'[1]20160705_yfpwtcggcrispraavs1_24'!L18</f>
        <v>-1.3333333333335418E-2</v>
      </c>
      <c r="M33">
        <f>'[1]20160705_yfpwtcggcrispraavs1_24'!M18</f>
        <v>9.5742710775633996E-2</v>
      </c>
      <c r="N33">
        <f>'[1]20160705_yfpwtcggcrispraavs1_24'!N18</f>
        <v>1.0300000000000011</v>
      </c>
      <c r="O33">
        <f>'[1]20160705_yfpwtcggcrispraavs1_24'!O18</f>
        <v>9.5742710775633996E-2</v>
      </c>
      <c r="P33">
        <f>'[1]20160705_yfpwtcggcrispraavs1_24'!P18</f>
        <v>0.48971014879346308</v>
      </c>
      <c r="Q33">
        <f>'[1]20160705_yfpwtcggcrispraavs1_24'!Q18</f>
        <v>0.52331180560351875</v>
      </c>
      <c r="R33">
        <f>'[1]20160705_yfpwtcggcrispraavs1_24'!R18</f>
        <v>0.4582660418958896</v>
      </c>
      <c r="S33">
        <f>'[1]20160705_yfpwtcggcrispraavs1_24'!S18</f>
        <v>3.2522881853814578E-2</v>
      </c>
    </row>
    <row r="34" spans="1:19" x14ac:dyDescent="0.15">
      <c r="A34" t="s">
        <v>22</v>
      </c>
      <c r="B34" t="s">
        <v>5</v>
      </c>
      <c r="C34" t="s">
        <v>6</v>
      </c>
      <c r="D34" t="s">
        <v>6</v>
      </c>
      <c r="E34" t="s">
        <v>6</v>
      </c>
      <c r="F34" t="str">
        <f>'[1]20160705_yfpwtcggcrispraavs1_24'!F19</f>
        <v>-Arg CGG -TMP</v>
      </c>
      <c r="G34">
        <f>'[1]20160705_yfpwtcggcrispraavs1_24'!G19</f>
        <v>21.703333333333333</v>
      </c>
      <c r="H34">
        <f>'[1]20160705_yfpwtcggcrispraavs1_24'!H19</f>
        <v>20.766666666666669</v>
      </c>
      <c r="I34">
        <f>'[1]20160705_yfpwtcggcrispraavs1_24'!I19</f>
        <v>0.10066445913694283</v>
      </c>
      <c r="J34">
        <f>'[1]20160705_yfpwtcggcrispraavs1_24'!J19</f>
        <v>0.10408329997330812</v>
      </c>
      <c r="L34">
        <f>'[1]20160705_yfpwtcggcrispraavs1_24'!L19</f>
        <v>0.93666666666666387</v>
      </c>
      <c r="M34">
        <f>'[1]20160705_yfpwtcggcrispraavs1_24'!M19</f>
        <v>0.14479871085982388</v>
      </c>
      <c r="N34">
        <f>'[1]20160705_yfpwtcggcrispraavs1_24'!N19</f>
        <v>1.9800000000000004</v>
      </c>
      <c r="O34">
        <f>'[1]20160705_yfpwtcggcrispraavs1_24'!O19</f>
        <v>0.14479871085982388</v>
      </c>
      <c r="P34">
        <f>'[1]20160705_yfpwtcggcrispraavs1_24'!P19</f>
        <v>0.25348986994750722</v>
      </c>
      <c r="Q34">
        <f>'[1]20160705_yfpwtcggcrispraavs1_24'!Q19</f>
        <v>0.28025241512149762</v>
      </c>
      <c r="R34">
        <f>'[1]20160705_yfpwtcggcrispraavs1_24'!R19</f>
        <v>0.22928299882142589</v>
      </c>
      <c r="S34">
        <f>'[1]20160705_yfpwtcggcrispraavs1_24'!S19</f>
        <v>2.5484708150035867E-2</v>
      </c>
    </row>
    <row r="35" spans="1:19" x14ac:dyDescent="0.15">
      <c r="A35" t="s">
        <v>22</v>
      </c>
      <c r="B35" t="s">
        <v>5</v>
      </c>
      <c r="C35">
        <v>1353.2729999999999</v>
      </c>
      <c r="D35">
        <v>22.25</v>
      </c>
      <c r="E35">
        <v>21.99</v>
      </c>
    </row>
    <row r="36" spans="1:19" x14ac:dyDescent="0.15">
      <c r="A36" t="s">
        <v>23</v>
      </c>
      <c r="B36" t="s">
        <v>5</v>
      </c>
      <c r="C36" t="s">
        <v>6</v>
      </c>
      <c r="D36" t="s">
        <v>6</v>
      </c>
      <c r="E36" t="s">
        <v>6</v>
      </c>
      <c r="F36" t="s">
        <v>116</v>
      </c>
    </row>
    <row r="37" spans="1:19" x14ac:dyDescent="0.15">
      <c r="A37" t="s">
        <v>23</v>
      </c>
      <c r="B37" t="s">
        <v>5</v>
      </c>
      <c r="C37">
        <v>1353.2729999999999</v>
      </c>
      <c r="D37">
        <v>21.9</v>
      </c>
      <c r="E37">
        <v>21.94</v>
      </c>
      <c r="G37" t="s">
        <v>91</v>
      </c>
      <c r="H37" t="s">
        <v>104</v>
      </c>
      <c r="I37" t="s">
        <v>105</v>
      </c>
      <c r="J37" t="s">
        <v>106</v>
      </c>
      <c r="L37" t="s">
        <v>108</v>
      </c>
      <c r="M37" t="s">
        <v>109</v>
      </c>
      <c r="N37" t="s">
        <v>110</v>
      </c>
      <c r="O37" t="s">
        <v>111</v>
      </c>
      <c r="P37" t="s">
        <v>112</v>
      </c>
      <c r="Q37" t="s">
        <v>113</v>
      </c>
      <c r="R37" t="s">
        <v>114</v>
      </c>
      <c r="S37" t="s">
        <v>115</v>
      </c>
    </row>
    <row r="38" spans="1:19" x14ac:dyDescent="0.15">
      <c r="A38" t="s">
        <v>24</v>
      </c>
      <c r="B38" t="s">
        <v>5</v>
      </c>
      <c r="C38" t="s">
        <v>6</v>
      </c>
      <c r="D38" t="s">
        <v>6</v>
      </c>
      <c r="E38" t="s">
        <v>6</v>
      </c>
      <c r="F38" t="s">
        <v>92</v>
      </c>
      <c r="G38">
        <v>20.383333329999999</v>
      </c>
      <c r="H38">
        <v>21.78</v>
      </c>
      <c r="I38">
        <v>1.5275252E-2</v>
      </c>
      <c r="J38">
        <v>9.5393919999999993E-2</v>
      </c>
      <c r="L38">
        <v>-1.3966666670000001</v>
      </c>
      <c r="M38">
        <v>9.6609178000000004E-2</v>
      </c>
      <c r="N38">
        <v>0</v>
      </c>
      <c r="O38">
        <v>9.6609178000000004E-2</v>
      </c>
      <c r="P38">
        <v>1</v>
      </c>
      <c r="Q38">
        <v>1.06925739</v>
      </c>
      <c r="R38">
        <v>0.93522851399999996</v>
      </c>
      <c r="S38">
        <v>6.7014437999999996E-2</v>
      </c>
    </row>
    <row r="39" spans="1:19" x14ac:dyDescent="0.15">
      <c r="A39" t="s">
        <v>24</v>
      </c>
      <c r="B39" t="s">
        <v>5</v>
      </c>
      <c r="C39">
        <v>1353.2729999999999</v>
      </c>
      <c r="D39">
        <v>21.11</v>
      </c>
      <c r="E39">
        <v>21.21</v>
      </c>
      <c r="F39" t="s">
        <v>93</v>
      </c>
      <c r="G39">
        <v>20.756666670000001</v>
      </c>
      <c r="H39">
        <v>21.756666670000001</v>
      </c>
      <c r="I39">
        <v>0.102632029</v>
      </c>
      <c r="J39">
        <v>2.3094011000000001E-2</v>
      </c>
      <c r="L39">
        <v>-1</v>
      </c>
      <c r="M39">
        <v>0.10519822600000001</v>
      </c>
      <c r="N39">
        <v>0.39666666699999997</v>
      </c>
      <c r="O39">
        <v>0.10519822600000001</v>
      </c>
      <c r="P39">
        <v>0.75961133199999997</v>
      </c>
      <c r="Q39">
        <v>0.81706998399999997</v>
      </c>
      <c r="R39">
        <v>0.70619333399999995</v>
      </c>
      <c r="S39">
        <v>5.5438324999999997E-2</v>
      </c>
    </row>
    <row r="40" spans="1:19" x14ac:dyDescent="0.15">
      <c r="A40" t="s">
        <v>25</v>
      </c>
      <c r="B40" t="s">
        <v>5</v>
      </c>
      <c r="C40" t="s">
        <v>6</v>
      </c>
      <c r="D40" t="s">
        <v>6</v>
      </c>
      <c r="E40" t="s">
        <v>6</v>
      </c>
      <c r="F40" t="s">
        <v>94</v>
      </c>
      <c r="G40">
        <v>21.306666669999998</v>
      </c>
      <c r="H40">
        <v>21.58</v>
      </c>
      <c r="I40">
        <v>7.2341780999999994E-2</v>
      </c>
      <c r="J40">
        <v>0.10816653800000001</v>
      </c>
      <c r="L40">
        <v>-0.27333333300000001</v>
      </c>
      <c r="M40">
        <v>0.130128142</v>
      </c>
      <c r="N40">
        <v>1.1233333329999999</v>
      </c>
      <c r="O40">
        <v>0.130128142</v>
      </c>
      <c r="P40">
        <v>0.45903200999999999</v>
      </c>
      <c r="Q40">
        <v>0.50236045600000001</v>
      </c>
      <c r="R40">
        <v>0.41944062999999998</v>
      </c>
      <c r="S40">
        <v>4.1459913000000001E-2</v>
      </c>
    </row>
    <row r="41" spans="1:19" x14ac:dyDescent="0.15">
      <c r="A41" t="s">
        <v>25</v>
      </c>
      <c r="B41" t="s">
        <v>5</v>
      </c>
      <c r="C41">
        <v>1353.2729999999999</v>
      </c>
      <c r="D41">
        <v>21</v>
      </c>
      <c r="E41">
        <v>20.98</v>
      </c>
      <c r="F41" s="3" t="s">
        <v>95</v>
      </c>
      <c r="G41">
        <v>20.91333333</v>
      </c>
      <c r="H41">
        <v>21.786666669999999</v>
      </c>
      <c r="I41">
        <v>0.26950572</v>
      </c>
      <c r="J41">
        <v>0.118462371</v>
      </c>
      <c r="L41">
        <v>-0.87333333300000004</v>
      </c>
      <c r="M41">
        <v>0.294392029</v>
      </c>
      <c r="N41">
        <v>0.52333333299999996</v>
      </c>
      <c r="O41">
        <v>0.294392029</v>
      </c>
      <c r="P41">
        <v>0.69576242200000005</v>
      </c>
      <c r="Q41">
        <v>0.85326081200000004</v>
      </c>
      <c r="R41">
        <v>0.56733573299999995</v>
      </c>
      <c r="S41">
        <v>0.14296254</v>
      </c>
    </row>
    <row r="42" spans="1:19" x14ac:dyDescent="0.15">
      <c r="A42" t="s">
        <v>26</v>
      </c>
      <c r="B42" t="s">
        <v>5</v>
      </c>
      <c r="C42" t="s">
        <v>6</v>
      </c>
      <c r="D42" t="s">
        <v>6</v>
      </c>
      <c r="E42" t="s">
        <v>6</v>
      </c>
      <c r="F42" t="s">
        <v>96</v>
      </c>
      <c r="G42">
        <v>20.456666670000001</v>
      </c>
      <c r="H42">
        <v>21.44</v>
      </c>
      <c r="I42">
        <v>0.15695009800000001</v>
      </c>
      <c r="J42">
        <v>0.33045423299999999</v>
      </c>
      <c r="L42">
        <v>-0.98333333300000003</v>
      </c>
      <c r="M42">
        <v>0.36583238400000001</v>
      </c>
      <c r="N42">
        <v>0.41333333300000002</v>
      </c>
      <c r="O42">
        <v>0.36583238400000001</v>
      </c>
      <c r="P42">
        <v>0.75088645200000004</v>
      </c>
      <c r="Q42">
        <v>0.96761098400000001</v>
      </c>
      <c r="R42">
        <v>0.58270366200000001</v>
      </c>
      <c r="S42">
        <v>0.192453661</v>
      </c>
    </row>
    <row r="43" spans="1:19" x14ac:dyDescent="0.15">
      <c r="A43" t="s">
        <v>26</v>
      </c>
      <c r="B43" t="s">
        <v>5</v>
      </c>
      <c r="C43">
        <v>1353.2729999999999</v>
      </c>
      <c r="D43">
        <v>20.86</v>
      </c>
      <c r="E43">
        <v>20.79</v>
      </c>
      <c r="F43" t="s">
        <v>97</v>
      </c>
      <c r="G43">
        <v>21.75333333</v>
      </c>
      <c r="H43">
        <v>21.943333330000002</v>
      </c>
      <c r="I43">
        <v>6.5064071000000001E-2</v>
      </c>
      <c r="J43">
        <v>5.6862406999999997E-2</v>
      </c>
      <c r="L43">
        <v>-0.19</v>
      </c>
      <c r="M43">
        <v>8.6409875999999997E-2</v>
      </c>
      <c r="N43">
        <v>1.2066666669999999</v>
      </c>
      <c r="O43">
        <v>8.6409875999999997E-2</v>
      </c>
      <c r="P43">
        <v>0.43326852300000002</v>
      </c>
      <c r="Q43">
        <v>0.46001193899999998</v>
      </c>
      <c r="R43">
        <v>0.40807987200000001</v>
      </c>
      <c r="S43">
        <v>2.5966033999999999E-2</v>
      </c>
    </row>
    <row r="44" spans="1:19" x14ac:dyDescent="0.15">
      <c r="A44" t="s">
        <v>27</v>
      </c>
      <c r="B44" t="s">
        <v>5</v>
      </c>
      <c r="C44" t="s">
        <v>6</v>
      </c>
      <c r="D44" t="s">
        <v>6</v>
      </c>
      <c r="E44" t="s">
        <v>6</v>
      </c>
      <c r="F44" t="s">
        <v>98</v>
      </c>
      <c r="G44">
        <v>21.356666669999999</v>
      </c>
      <c r="H44">
        <v>21.573333330000001</v>
      </c>
      <c r="I44">
        <v>0.21361959999999999</v>
      </c>
      <c r="J44">
        <v>0.29569128</v>
      </c>
      <c r="L44">
        <v>-0.21666666700000001</v>
      </c>
      <c r="M44">
        <v>0.36478304099999997</v>
      </c>
      <c r="N44">
        <v>1.18</v>
      </c>
      <c r="O44">
        <v>0.36478304099999997</v>
      </c>
      <c r="P44">
        <v>0.44135149800000001</v>
      </c>
      <c r="Q44">
        <v>0.56832301299999999</v>
      </c>
      <c r="R44">
        <v>0.34274724099999998</v>
      </c>
      <c r="S44">
        <v>0.112787886</v>
      </c>
    </row>
    <row r="45" spans="1:19" x14ac:dyDescent="0.15">
      <c r="A45" t="s">
        <v>27</v>
      </c>
      <c r="B45" t="s">
        <v>5</v>
      </c>
      <c r="C45">
        <v>1353.2729999999999</v>
      </c>
      <c r="D45">
        <v>21.67</v>
      </c>
      <c r="E45">
        <v>21.37</v>
      </c>
      <c r="F45" t="s">
        <v>99</v>
      </c>
      <c r="G45">
        <v>21.373333330000001</v>
      </c>
      <c r="H45">
        <v>21.606666669999999</v>
      </c>
      <c r="I45">
        <v>0.18929694499999999</v>
      </c>
      <c r="J45">
        <v>0.14468356299999999</v>
      </c>
      <c r="L45">
        <v>-0.233333333</v>
      </c>
      <c r="M45">
        <v>0.23825756400000001</v>
      </c>
      <c r="N45">
        <v>1.163333333</v>
      </c>
      <c r="O45">
        <v>0.23825756400000001</v>
      </c>
      <c r="P45">
        <v>0.44647975600000001</v>
      </c>
      <c r="Q45">
        <v>0.52665285799999995</v>
      </c>
      <c r="R45">
        <v>0.37851151700000002</v>
      </c>
      <c r="S45">
        <v>7.4070670000000005E-2</v>
      </c>
    </row>
    <row r="46" spans="1:19" x14ac:dyDescent="0.15">
      <c r="A46" t="s">
        <v>28</v>
      </c>
      <c r="B46" t="s">
        <v>5</v>
      </c>
      <c r="C46" t="s">
        <v>6</v>
      </c>
      <c r="D46" t="s">
        <v>6</v>
      </c>
      <c r="E46" t="s">
        <v>6</v>
      </c>
      <c r="F46" t="s">
        <v>100</v>
      </c>
      <c r="G46">
        <v>22.24666667</v>
      </c>
      <c r="H46">
        <v>21.68333333</v>
      </c>
      <c r="I46">
        <v>4.1633320000000001E-2</v>
      </c>
      <c r="J46">
        <v>0.18147543499999999</v>
      </c>
      <c r="L46">
        <v>0.56333333299999999</v>
      </c>
      <c r="M46">
        <v>0.18618986700000001</v>
      </c>
      <c r="N46">
        <v>1.96</v>
      </c>
      <c r="O46">
        <v>0.18618986700000001</v>
      </c>
      <c r="P46">
        <v>0.25702845699999999</v>
      </c>
      <c r="Q46">
        <v>0.29243540000000001</v>
      </c>
      <c r="R46">
        <v>0.22590844900000001</v>
      </c>
      <c r="S46">
        <v>3.3263475000000001E-2</v>
      </c>
    </row>
    <row r="47" spans="1:19" x14ac:dyDescent="0.15">
      <c r="A47" t="s">
        <v>28</v>
      </c>
      <c r="B47" t="s">
        <v>5</v>
      </c>
      <c r="C47">
        <v>1353.2729999999999</v>
      </c>
      <c r="D47">
        <v>21.26</v>
      </c>
      <c r="E47">
        <v>21.19</v>
      </c>
      <c r="F47" t="s">
        <v>101</v>
      </c>
      <c r="G47">
        <v>20.54666667</v>
      </c>
      <c r="H47">
        <v>21.103333330000002</v>
      </c>
      <c r="I47">
        <v>2.0816660000000001E-2</v>
      </c>
      <c r="J47">
        <v>0.11503622600000001</v>
      </c>
      <c r="L47">
        <v>-0.556666667</v>
      </c>
      <c r="M47">
        <v>0.116904519</v>
      </c>
      <c r="N47">
        <v>0.84</v>
      </c>
      <c r="O47">
        <v>0.116904519</v>
      </c>
      <c r="P47">
        <v>0.55864356900000001</v>
      </c>
      <c r="Q47">
        <v>0.60579623599999999</v>
      </c>
      <c r="R47">
        <v>0.51516107</v>
      </c>
      <c r="S47">
        <v>4.5317583000000002E-2</v>
      </c>
    </row>
    <row r="48" spans="1:19" x14ac:dyDescent="0.15">
      <c r="A48" t="s">
        <v>29</v>
      </c>
      <c r="B48" t="s">
        <v>5</v>
      </c>
      <c r="C48" t="s">
        <v>6</v>
      </c>
      <c r="D48" t="s">
        <v>6</v>
      </c>
      <c r="E48" t="s">
        <v>6</v>
      </c>
      <c r="F48" t="s">
        <v>102</v>
      </c>
      <c r="G48">
        <v>21.516666669999999</v>
      </c>
      <c r="H48">
        <v>21.68</v>
      </c>
      <c r="I48">
        <v>2.3094011000000001E-2</v>
      </c>
      <c r="J48">
        <v>9.5393919999999993E-2</v>
      </c>
      <c r="L48">
        <v>-0.163333333</v>
      </c>
      <c r="M48">
        <v>9.8149546000000004E-2</v>
      </c>
      <c r="N48">
        <v>1.233333333</v>
      </c>
      <c r="O48">
        <v>9.8149546000000004E-2</v>
      </c>
      <c r="P48">
        <v>0.42533357999999999</v>
      </c>
      <c r="Q48">
        <v>0.455276915</v>
      </c>
      <c r="R48">
        <v>0.39735960399999998</v>
      </c>
      <c r="S48">
        <v>2.8958655E-2</v>
      </c>
    </row>
    <row r="49" spans="1:19" x14ac:dyDescent="0.15">
      <c r="A49" t="s">
        <v>29</v>
      </c>
      <c r="B49" t="s">
        <v>5</v>
      </c>
      <c r="C49">
        <v>1353.2729999999999</v>
      </c>
      <c r="D49">
        <v>21.4</v>
      </c>
      <c r="E49">
        <v>21.17</v>
      </c>
      <c r="F49" t="s">
        <v>103</v>
      </c>
      <c r="G49">
        <v>22.11333333</v>
      </c>
      <c r="H49">
        <v>21.426666669999999</v>
      </c>
      <c r="I49">
        <v>5.0332229999999999E-2</v>
      </c>
      <c r="J49">
        <v>0.301053705</v>
      </c>
      <c r="L49">
        <v>0.68666666700000001</v>
      </c>
      <c r="M49">
        <v>0.30523215199999998</v>
      </c>
      <c r="N49">
        <v>2.0833333330000001</v>
      </c>
      <c r="O49">
        <v>0.30523215199999998</v>
      </c>
      <c r="P49">
        <v>0.23596857800000001</v>
      </c>
      <c r="Q49">
        <v>0.29156689299999999</v>
      </c>
      <c r="R49">
        <v>0.19097219600000001</v>
      </c>
      <c r="S49">
        <v>5.0297348999999998E-2</v>
      </c>
    </row>
    <row r="50" spans="1:19" x14ac:dyDescent="0.15">
      <c r="A50" t="s">
        <v>30</v>
      </c>
      <c r="B50" t="s">
        <v>5</v>
      </c>
      <c r="C50" t="s">
        <v>6</v>
      </c>
      <c r="D50" t="s">
        <v>6</v>
      </c>
      <c r="E50" t="s">
        <v>6</v>
      </c>
    </row>
    <row r="51" spans="1:19" x14ac:dyDescent="0.15">
      <c r="A51" t="s">
        <v>30</v>
      </c>
      <c r="B51" t="s">
        <v>5</v>
      </c>
      <c r="C51">
        <v>1353.2729999999999</v>
      </c>
      <c r="D51">
        <v>22.43</v>
      </c>
      <c r="E51">
        <v>21.9</v>
      </c>
    </row>
    <row r="52" spans="1:19" x14ac:dyDescent="0.15">
      <c r="A52" t="s">
        <v>31</v>
      </c>
      <c r="B52" t="s">
        <v>5</v>
      </c>
      <c r="C52" t="s">
        <v>6</v>
      </c>
      <c r="D52" t="s">
        <v>6</v>
      </c>
      <c r="E52" t="s">
        <v>6</v>
      </c>
    </row>
    <row r="53" spans="1:19" x14ac:dyDescent="0.15">
      <c r="A53" t="s">
        <v>31</v>
      </c>
      <c r="B53" t="s">
        <v>5</v>
      </c>
      <c r="C53">
        <v>1353.2729999999999</v>
      </c>
      <c r="D53">
        <v>22.26</v>
      </c>
      <c r="E53">
        <v>21.66</v>
      </c>
    </row>
    <row r="54" spans="1:19" x14ac:dyDescent="0.15">
      <c r="A54" t="s">
        <v>32</v>
      </c>
      <c r="B54" t="s">
        <v>5</v>
      </c>
      <c r="C54" t="s">
        <v>6</v>
      </c>
      <c r="D54" t="s">
        <v>6</v>
      </c>
      <c r="E54" t="s">
        <v>6</v>
      </c>
    </row>
    <row r="55" spans="1:19" x14ac:dyDescent="0.15">
      <c r="A55" t="s">
        <v>32</v>
      </c>
      <c r="B55" t="s">
        <v>5</v>
      </c>
      <c r="C55">
        <v>1353.2729999999999</v>
      </c>
      <c r="D55">
        <v>22.49</v>
      </c>
      <c r="E55">
        <v>21.86</v>
      </c>
    </row>
    <row r="56" spans="1:19" x14ac:dyDescent="0.15">
      <c r="A56" t="s">
        <v>33</v>
      </c>
      <c r="B56" t="s">
        <v>5</v>
      </c>
      <c r="C56" t="s">
        <v>6</v>
      </c>
      <c r="D56" t="s">
        <v>6</v>
      </c>
      <c r="E56" t="s">
        <v>6</v>
      </c>
    </row>
    <row r="57" spans="1:19" x14ac:dyDescent="0.15">
      <c r="A57" t="s">
        <v>33</v>
      </c>
      <c r="B57" t="s">
        <v>5</v>
      </c>
      <c r="C57">
        <v>1353.2729999999999</v>
      </c>
      <c r="D57">
        <v>21.24</v>
      </c>
      <c r="E57">
        <v>21.06</v>
      </c>
    </row>
    <row r="58" spans="1:19" x14ac:dyDescent="0.15">
      <c r="A58" t="s">
        <v>34</v>
      </c>
      <c r="B58" t="s">
        <v>5</v>
      </c>
      <c r="C58" t="s">
        <v>6</v>
      </c>
      <c r="D58" t="s">
        <v>6</v>
      </c>
      <c r="E58" t="s">
        <v>6</v>
      </c>
    </row>
    <row r="59" spans="1:19" x14ac:dyDescent="0.15">
      <c r="A59" t="s">
        <v>34</v>
      </c>
      <c r="B59" t="s">
        <v>5</v>
      </c>
      <c r="C59">
        <v>1353.2729999999999</v>
      </c>
      <c r="D59">
        <v>20.89</v>
      </c>
      <c r="E59">
        <v>21.11</v>
      </c>
    </row>
    <row r="60" spans="1:19" x14ac:dyDescent="0.15">
      <c r="A60" t="s">
        <v>35</v>
      </c>
      <c r="B60" t="s">
        <v>5</v>
      </c>
      <c r="C60" t="s">
        <v>6</v>
      </c>
      <c r="D60" t="s">
        <v>6</v>
      </c>
      <c r="E60" t="s">
        <v>6</v>
      </c>
    </row>
    <row r="61" spans="1:19" x14ac:dyDescent="0.15">
      <c r="A61" t="s">
        <v>35</v>
      </c>
      <c r="B61" t="s">
        <v>5</v>
      </c>
      <c r="C61">
        <v>1353.2729999999999</v>
      </c>
      <c r="D61">
        <v>20.82</v>
      </c>
      <c r="E61">
        <v>21.22</v>
      </c>
    </row>
    <row r="62" spans="1:19" x14ac:dyDescent="0.15">
      <c r="A62" t="s">
        <v>36</v>
      </c>
      <c r="B62" t="s">
        <v>5</v>
      </c>
      <c r="C62" t="s">
        <v>6</v>
      </c>
      <c r="D62" t="s">
        <v>6</v>
      </c>
      <c r="E62" t="s">
        <v>6</v>
      </c>
    </row>
    <row r="63" spans="1:19" x14ac:dyDescent="0.15">
      <c r="A63" t="s">
        <v>36</v>
      </c>
      <c r="B63" t="s">
        <v>5</v>
      </c>
      <c r="C63">
        <v>1353.2729999999999</v>
      </c>
      <c r="D63">
        <v>21.39</v>
      </c>
      <c r="E63">
        <v>21.59</v>
      </c>
    </row>
    <row r="64" spans="1:19" x14ac:dyDescent="0.15">
      <c r="A64" t="s">
        <v>37</v>
      </c>
      <c r="B64" t="s">
        <v>5</v>
      </c>
      <c r="C64" t="s">
        <v>6</v>
      </c>
      <c r="D64" t="s">
        <v>6</v>
      </c>
      <c r="E64" t="s">
        <v>6</v>
      </c>
    </row>
    <row r="65" spans="1:5" x14ac:dyDescent="0.15">
      <c r="A65" t="s">
        <v>37</v>
      </c>
      <c r="B65" t="s">
        <v>5</v>
      </c>
      <c r="C65">
        <v>1353.2729999999999</v>
      </c>
      <c r="D65">
        <v>21.3</v>
      </c>
      <c r="E65">
        <v>21.65</v>
      </c>
    </row>
    <row r="66" spans="1:5" x14ac:dyDescent="0.15">
      <c r="A66" t="s">
        <v>38</v>
      </c>
      <c r="B66" t="s">
        <v>5</v>
      </c>
      <c r="C66" t="s">
        <v>6</v>
      </c>
      <c r="D66" t="s">
        <v>6</v>
      </c>
      <c r="E66" t="s">
        <v>6</v>
      </c>
    </row>
    <row r="67" spans="1:5" x14ac:dyDescent="0.15">
      <c r="A67" t="s">
        <v>38</v>
      </c>
      <c r="B67" t="s">
        <v>5</v>
      </c>
      <c r="C67">
        <v>1353.2729999999999</v>
      </c>
      <c r="D67">
        <v>21.25</v>
      </c>
      <c r="E67">
        <v>21.26</v>
      </c>
    </row>
    <row r="68" spans="1:5" x14ac:dyDescent="0.15">
      <c r="A68" t="s">
        <v>39</v>
      </c>
      <c r="B68" t="s">
        <v>5</v>
      </c>
      <c r="C68" t="s">
        <v>6</v>
      </c>
      <c r="D68" t="s">
        <v>6</v>
      </c>
      <c r="E68" t="s">
        <v>6</v>
      </c>
    </row>
    <row r="69" spans="1:5" x14ac:dyDescent="0.15">
      <c r="A69" t="s">
        <v>39</v>
      </c>
      <c r="B69" t="s">
        <v>5</v>
      </c>
      <c r="C69">
        <v>1353.2729999999999</v>
      </c>
      <c r="D69">
        <v>22.3</v>
      </c>
      <c r="E69">
        <v>21.59</v>
      </c>
    </row>
    <row r="70" spans="1:5" x14ac:dyDescent="0.15">
      <c r="A70" t="s">
        <v>40</v>
      </c>
      <c r="B70" t="s">
        <v>5</v>
      </c>
      <c r="C70" t="s">
        <v>6</v>
      </c>
      <c r="D70" t="s">
        <v>6</v>
      </c>
      <c r="E70" t="s">
        <v>6</v>
      </c>
    </row>
    <row r="71" spans="1:5" x14ac:dyDescent="0.15">
      <c r="A71" t="s">
        <v>40</v>
      </c>
      <c r="B71" t="s">
        <v>5</v>
      </c>
      <c r="C71">
        <v>1353.2729999999999</v>
      </c>
      <c r="D71">
        <v>22.1</v>
      </c>
      <c r="E71">
        <v>21.68</v>
      </c>
    </row>
    <row r="72" spans="1:5" x14ac:dyDescent="0.15">
      <c r="A72" t="s">
        <v>41</v>
      </c>
      <c r="B72" t="s">
        <v>5</v>
      </c>
      <c r="C72" t="s">
        <v>6</v>
      </c>
      <c r="D72" t="s">
        <v>6</v>
      </c>
      <c r="E72" t="s">
        <v>6</v>
      </c>
    </row>
    <row r="73" spans="1:5" x14ac:dyDescent="0.15">
      <c r="A73" t="s">
        <v>41</v>
      </c>
      <c r="B73" t="s">
        <v>5</v>
      </c>
      <c r="C73">
        <v>1353.2729999999999</v>
      </c>
      <c r="D73">
        <v>22.56</v>
      </c>
      <c r="E73">
        <v>21.44</v>
      </c>
    </row>
    <row r="74" spans="1:5" x14ac:dyDescent="0.15">
      <c r="A74" t="s">
        <v>42</v>
      </c>
      <c r="B74" t="s">
        <v>5</v>
      </c>
      <c r="C74" t="s">
        <v>6</v>
      </c>
      <c r="D74" t="s">
        <v>6</v>
      </c>
    </row>
    <row r="75" spans="1:5" x14ac:dyDescent="0.15">
      <c r="A75" t="s">
        <v>42</v>
      </c>
      <c r="B75" t="s">
        <v>5</v>
      </c>
      <c r="C75">
        <v>1353.2729999999999</v>
      </c>
      <c r="D75">
        <v>30.86</v>
      </c>
    </row>
    <row r="76" spans="1:5" x14ac:dyDescent="0.15">
      <c r="A76" t="s">
        <v>43</v>
      </c>
      <c r="B76" t="s">
        <v>5</v>
      </c>
      <c r="C76" t="s">
        <v>6</v>
      </c>
      <c r="D76" t="s">
        <v>6</v>
      </c>
    </row>
    <row r="77" spans="1:5" x14ac:dyDescent="0.15">
      <c r="A77" t="s">
        <v>43</v>
      </c>
      <c r="B77" t="s">
        <v>5</v>
      </c>
      <c r="C77">
        <v>1353.2729999999999</v>
      </c>
      <c r="D77">
        <v>31.61</v>
      </c>
    </row>
    <row r="78" spans="1:5" x14ac:dyDescent="0.15">
      <c r="A78" t="s">
        <v>44</v>
      </c>
      <c r="B78" t="s">
        <v>5</v>
      </c>
      <c r="C78" t="s">
        <v>6</v>
      </c>
      <c r="D78" t="s">
        <v>6</v>
      </c>
    </row>
    <row r="79" spans="1:5" x14ac:dyDescent="0.15">
      <c r="A79" t="s">
        <v>44</v>
      </c>
      <c r="B79" t="s">
        <v>5</v>
      </c>
      <c r="C79">
        <v>1353.2729999999999</v>
      </c>
      <c r="D79">
        <v>31.53</v>
      </c>
    </row>
    <row r="80" spans="1:5" x14ac:dyDescent="0.15">
      <c r="A80" t="s">
        <v>45</v>
      </c>
      <c r="B80" t="s">
        <v>5</v>
      </c>
      <c r="C80" t="s">
        <v>6</v>
      </c>
      <c r="D80" t="s">
        <v>6</v>
      </c>
    </row>
    <row r="81" spans="1:4" x14ac:dyDescent="0.15">
      <c r="A81" t="s">
        <v>45</v>
      </c>
      <c r="B81" t="s">
        <v>5</v>
      </c>
      <c r="C81">
        <v>1353.2729999999999</v>
      </c>
      <c r="D81">
        <v>30.76</v>
      </c>
    </row>
    <row r="82" spans="1:4" x14ac:dyDescent="0.15">
      <c r="A82" t="s">
        <v>46</v>
      </c>
      <c r="B82" t="s">
        <v>5</v>
      </c>
      <c r="C82" t="s">
        <v>6</v>
      </c>
      <c r="D82" t="s">
        <v>6</v>
      </c>
    </row>
    <row r="83" spans="1:4" x14ac:dyDescent="0.15">
      <c r="A83" t="s">
        <v>46</v>
      </c>
      <c r="B83" t="s">
        <v>5</v>
      </c>
      <c r="C83">
        <v>1353.2729999999999</v>
      </c>
      <c r="D83">
        <v>30.91</v>
      </c>
    </row>
    <row r="84" spans="1:4" x14ac:dyDescent="0.15">
      <c r="A84" t="s">
        <v>47</v>
      </c>
      <c r="B84" t="s">
        <v>5</v>
      </c>
      <c r="C84" t="s">
        <v>6</v>
      </c>
      <c r="D84" t="s">
        <v>6</v>
      </c>
    </row>
    <row r="85" spans="1:4" x14ac:dyDescent="0.15">
      <c r="A85" t="s">
        <v>47</v>
      </c>
      <c r="B85" t="s">
        <v>5</v>
      </c>
      <c r="C85">
        <v>1353.2729999999999</v>
      </c>
      <c r="D85">
        <v>31.16</v>
      </c>
    </row>
    <row r="86" spans="1:4" x14ac:dyDescent="0.15">
      <c r="A86" t="s">
        <v>48</v>
      </c>
      <c r="B86" t="s">
        <v>5</v>
      </c>
      <c r="C86" t="s">
        <v>6</v>
      </c>
      <c r="D86" t="s">
        <v>6</v>
      </c>
    </row>
    <row r="87" spans="1:4" x14ac:dyDescent="0.15">
      <c r="A87" t="s">
        <v>48</v>
      </c>
      <c r="B87" t="s">
        <v>5</v>
      </c>
      <c r="C87">
        <v>1353.2729999999999</v>
      </c>
      <c r="D87">
        <v>21</v>
      </c>
    </row>
    <row r="88" spans="1:4" x14ac:dyDescent="0.15">
      <c r="A88" t="s">
        <v>49</v>
      </c>
      <c r="B88" t="s">
        <v>5</v>
      </c>
      <c r="C88" t="s">
        <v>6</v>
      </c>
      <c r="D88" t="s">
        <v>6</v>
      </c>
    </row>
    <row r="89" spans="1:4" x14ac:dyDescent="0.15">
      <c r="A89" t="s">
        <v>49</v>
      </c>
      <c r="B89" t="s">
        <v>5</v>
      </c>
      <c r="C89">
        <v>1353.2729999999999</v>
      </c>
      <c r="D89">
        <v>21.24</v>
      </c>
    </row>
    <row r="90" spans="1:4" x14ac:dyDescent="0.15">
      <c r="A90" t="s">
        <v>50</v>
      </c>
      <c r="B90" t="s">
        <v>5</v>
      </c>
      <c r="C90" t="s">
        <v>6</v>
      </c>
      <c r="D90" t="s">
        <v>6</v>
      </c>
    </row>
    <row r="91" spans="1:4" x14ac:dyDescent="0.15">
      <c r="A91" t="s">
        <v>50</v>
      </c>
      <c r="B91" t="s">
        <v>5</v>
      </c>
      <c r="C91">
        <v>1353.2729999999999</v>
      </c>
      <c r="D91">
        <v>21.18</v>
      </c>
    </row>
    <row r="92" spans="1:4" x14ac:dyDescent="0.15">
      <c r="A92" t="s">
        <v>51</v>
      </c>
      <c r="B92" t="s">
        <v>5</v>
      </c>
      <c r="C92" t="s">
        <v>6</v>
      </c>
      <c r="D92" t="s">
        <v>6</v>
      </c>
    </row>
    <row r="93" spans="1:4" x14ac:dyDescent="0.15">
      <c r="A93" t="s">
        <v>51</v>
      </c>
      <c r="B93" t="s">
        <v>5</v>
      </c>
      <c r="C93">
        <v>1353.2729999999999</v>
      </c>
      <c r="D93">
        <v>22.34</v>
      </c>
    </row>
    <row r="94" spans="1:4" x14ac:dyDescent="0.15">
      <c r="A94" t="s">
        <v>52</v>
      </c>
      <c r="B94" t="s">
        <v>5</v>
      </c>
      <c r="C94" t="s">
        <v>6</v>
      </c>
      <c r="D94" t="s">
        <v>6</v>
      </c>
    </row>
    <row r="95" spans="1:4" x14ac:dyDescent="0.15">
      <c r="A95" t="s">
        <v>52</v>
      </c>
      <c r="B95" t="s">
        <v>5</v>
      </c>
      <c r="C95">
        <v>1353.2729999999999</v>
      </c>
      <c r="D95">
        <v>22.07</v>
      </c>
    </row>
    <row r="96" spans="1:4" x14ac:dyDescent="0.15">
      <c r="A96" t="s">
        <v>53</v>
      </c>
      <c r="B96" t="s">
        <v>5</v>
      </c>
      <c r="C96" t="s">
        <v>6</v>
      </c>
      <c r="D96" t="s">
        <v>6</v>
      </c>
    </row>
    <row r="97" spans="1:4" x14ac:dyDescent="0.15">
      <c r="A97" t="s">
        <v>53</v>
      </c>
      <c r="B97" t="s">
        <v>5</v>
      </c>
      <c r="C97">
        <v>1353.2729999999999</v>
      </c>
      <c r="D97">
        <v>22.2</v>
      </c>
    </row>
    <row r="98" spans="1:4" x14ac:dyDescent="0.15">
      <c r="A98" t="s">
        <v>54</v>
      </c>
      <c r="B98" t="s">
        <v>5</v>
      </c>
      <c r="C98" t="s">
        <v>6</v>
      </c>
      <c r="D98" t="s">
        <v>6</v>
      </c>
    </row>
    <row r="99" spans="1:4" x14ac:dyDescent="0.15">
      <c r="A99" t="s">
        <v>54</v>
      </c>
      <c r="B99" t="s">
        <v>5</v>
      </c>
      <c r="C99">
        <v>1353.2729999999999</v>
      </c>
      <c r="D99">
        <v>22.55</v>
      </c>
    </row>
    <row r="100" spans="1:4" x14ac:dyDescent="0.15">
      <c r="A100" t="s">
        <v>55</v>
      </c>
      <c r="B100" t="s">
        <v>5</v>
      </c>
      <c r="C100" t="s">
        <v>6</v>
      </c>
      <c r="D100" t="s">
        <v>6</v>
      </c>
    </row>
    <row r="101" spans="1:4" x14ac:dyDescent="0.15">
      <c r="A101" t="s">
        <v>55</v>
      </c>
      <c r="B101" t="s">
        <v>5</v>
      </c>
      <c r="C101">
        <v>1353.2729999999999</v>
      </c>
      <c r="D101">
        <v>22.66</v>
      </c>
    </row>
    <row r="102" spans="1:4" x14ac:dyDescent="0.15">
      <c r="A102" t="s">
        <v>56</v>
      </c>
      <c r="B102" t="s">
        <v>5</v>
      </c>
      <c r="C102" t="s">
        <v>6</v>
      </c>
      <c r="D102" t="s">
        <v>6</v>
      </c>
    </row>
    <row r="103" spans="1:4" x14ac:dyDescent="0.15">
      <c r="A103" t="s">
        <v>56</v>
      </c>
      <c r="B103" t="s">
        <v>5</v>
      </c>
      <c r="C103">
        <v>1353.2729999999999</v>
      </c>
      <c r="D103">
        <v>22.47</v>
      </c>
    </row>
    <row r="104" spans="1:4" x14ac:dyDescent="0.15">
      <c r="A104" t="s">
        <v>57</v>
      </c>
      <c r="B104" t="s">
        <v>5</v>
      </c>
      <c r="C104" t="s">
        <v>6</v>
      </c>
      <c r="D104" t="s">
        <v>6</v>
      </c>
    </row>
    <row r="105" spans="1:4" x14ac:dyDescent="0.15">
      <c r="A105" t="s">
        <v>57</v>
      </c>
      <c r="B105" t="s">
        <v>5</v>
      </c>
      <c r="C105">
        <v>1353.2729999999999</v>
      </c>
      <c r="D105">
        <v>21.13</v>
      </c>
    </row>
    <row r="106" spans="1:4" x14ac:dyDescent="0.15">
      <c r="A106" t="s">
        <v>58</v>
      </c>
      <c r="B106" t="s">
        <v>5</v>
      </c>
      <c r="C106" t="s">
        <v>6</v>
      </c>
      <c r="D106" t="s">
        <v>6</v>
      </c>
    </row>
    <row r="107" spans="1:4" x14ac:dyDescent="0.15">
      <c r="A107" t="s">
        <v>58</v>
      </c>
      <c r="B107" t="s">
        <v>5</v>
      </c>
      <c r="C107">
        <v>1353.2729999999999</v>
      </c>
      <c r="D107">
        <v>20.97</v>
      </c>
    </row>
    <row r="108" spans="1:4" x14ac:dyDescent="0.15">
      <c r="A108" t="s">
        <v>59</v>
      </c>
      <c r="B108" t="s">
        <v>5</v>
      </c>
      <c r="C108" t="s">
        <v>6</v>
      </c>
      <c r="D108" t="s">
        <v>6</v>
      </c>
    </row>
    <row r="109" spans="1:4" x14ac:dyDescent="0.15">
      <c r="A109" t="s">
        <v>59</v>
      </c>
      <c r="B109" t="s">
        <v>5</v>
      </c>
      <c r="C109">
        <v>1353.2729999999999</v>
      </c>
      <c r="D109">
        <v>20.94</v>
      </c>
    </row>
    <row r="110" spans="1:4" x14ac:dyDescent="0.15">
      <c r="A110" t="s">
        <v>60</v>
      </c>
      <c r="B110" t="s">
        <v>5</v>
      </c>
      <c r="C110" t="s">
        <v>6</v>
      </c>
      <c r="D110" t="s">
        <v>6</v>
      </c>
    </row>
    <row r="111" spans="1:4" x14ac:dyDescent="0.15">
      <c r="A111" t="s">
        <v>60</v>
      </c>
      <c r="B111" t="s">
        <v>5</v>
      </c>
      <c r="C111">
        <v>1353.2729999999999</v>
      </c>
      <c r="D111">
        <v>21.95</v>
      </c>
    </row>
    <row r="112" spans="1:4" x14ac:dyDescent="0.15">
      <c r="A112" t="s">
        <v>61</v>
      </c>
      <c r="B112" t="s">
        <v>5</v>
      </c>
      <c r="C112" t="s">
        <v>6</v>
      </c>
      <c r="D112" t="s">
        <v>6</v>
      </c>
    </row>
    <row r="113" spans="1:4" x14ac:dyDescent="0.15">
      <c r="A113" t="s">
        <v>61</v>
      </c>
      <c r="B113" t="s">
        <v>5</v>
      </c>
      <c r="C113">
        <v>1353.2729999999999</v>
      </c>
      <c r="D113">
        <v>21.49</v>
      </c>
    </row>
    <row r="114" spans="1:4" x14ac:dyDescent="0.15">
      <c r="A114" t="s">
        <v>62</v>
      </c>
      <c r="B114" t="s">
        <v>5</v>
      </c>
      <c r="C114" t="s">
        <v>6</v>
      </c>
      <c r="D114" t="s">
        <v>6</v>
      </c>
    </row>
    <row r="115" spans="1:4" x14ac:dyDescent="0.15">
      <c r="A115" t="s">
        <v>62</v>
      </c>
      <c r="B115" t="s">
        <v>5</v>
      </c>
      <c r="C115">
        <v>1353.2729999999999</v>
      </c>
      <c r="D115">
        <v>21.76</v>
      </c>
    </row>
    <row r="116" spans="1:4" x14ac:dyDescent="0.15">
      <c r="A116" t="s">
        <v>63</v>
      </c>
      <c r="B116" t="s">
        <v>5</v>
      </c>
      <c r="C116" t="s">
        <v>6</v>
      </c>
      <c r="D116" t="s">
        <v>6</v>
      </c>
    </row>
    <row r="117" spans="1:4" x14ac:dyDescent="0.15">
      <c r="A117" t="s">
        <v>63</v>
      </c>
      <c r="B117" t="s">
        <v>5</v>
      </c>
      <c r="C117">
        <v>1353.2729999999999</v>
      </c>
      <c r="D117">
        <v>21.9</v>
      </c>
    </row>
    <row r="118" spans="1:4" x14ac:dyDescent="0.15">
      <c r="A118" t="s">
        <v>64</v>
      </c>
      <c r="B118" t="s">
        <v>5</v>
      </c>
      <c r="C118" t="s">
        <v>6</v>
      </c>
      <c r="D118" t="s">
        <v>6</v>
      </c>
    </row>
    <row r="119" spans="1:4" x14ac:dyDescent="0.15">
      <c r="A119" t="s">
        <v>64</v>
      </c>
      <c r="B119" t="s">
        <v>5</v>
      </c>
      <c r="C119">
        <v>1353.2729999999999</v>
      </c>
      <c r="D119">
        <v>21.99</v>
      </c>
    </row>
    <row r="120" spans="1:4" x14ac:dyDescent="0.15">
      <c r="A120" t="s">
        <v>65</v>
      </c>
      <c r="B120" t="s">
        <v>5</v>
      </c>
      <c r="C120" t="s">
        <v>6</v>
      </c>
      <c r="D120" t="s">
        <v>6</v>
      </c>
    </row>
    <row r="121" spans="1:4" x14ac:dyDescent="0.15">
      <c r="A121" t="s">
        <v>65</v>
      </c>
      <c r="B121" t="s">
        <v>5</v>
      </c>
      <c r="C121">
        <v>1353.2729999999999</v>
      </c>
      <c r="D121">
        <v>21.94</v>
      </c>
    </row>
    <row r="122" spans="1:4" x14ac:dyDescent="0.15">
      <c r="A122" t="s">
        <v>66</v>
      </c>
      <c r="B122" t="s">
        <v>5</v>
      </c>
      <c r="C122" t="s">
        <v>6</v>
      </c>
      <c r="D122" t="s">
        <v>6</v>
      </c>
    </row>
    <row r="123" spans="1:4" x14ac:dyDescent="0.15">
      <c r="A123" t="s">
        <v>66</v>
      </c>
      <c r="B123" t="s">
        <v>5</v>
      </c>
      <c r="C123">
        <v>1353.2729999999999</v>
      </c>
      <c r="D123">
        <v>21.21</v>
      </c>
    </row>
    <row r="124" spans="1:4" x14ac:dyDescent="0.15">
      <c r="A124" t="s">
        <v>67</v>
      </c>
      <c r="B124" t="s">
        <v>5</v>
      </c>
      <c r="C124" t="s">
        <v>6</v>
      </c>
      <c r="D124" t="s">
        <v>6</v>
      </c>
    </row>
    <row r="125" spans="1:4" x14ac:dyDescent="0.15">
      <c r="A125" t="s">
        <v>67</v>
      </c>
      <c r="B125" t="s">
        <v>5</v>
      </c>
      <c r="C125">
        <v>1353.2729999999999</v>
      </c>
      <c r="D125">
        <v>20.98</v>
      </c>
    </row>
    <row r="126" spans="1:4" x14ac:dyDescent="0.15">
      <c r="A126" t="s">
        <v>68</v>
      </c>
      <c r="B126" t="s">
        <v>5</v>
      </c>
      <c r="C126" t="s">
        <v>6</v>
      </c>
      <c r="D126" t="s">
        <v>6</v>
      </c>
    </row>
    <row r="127" spans="1:4" x14ac:dyDescent="0.15">
      <c r="A127" t="s">
        <v>68</v>
      </c>
      <c r="B127" t="s">
        <v>5</v>
      </c>
      <c r="C127">
        <v>1353.2729999999999</v>
      </c>
      <c r="D127">
        <v>20.79</v>
      </c>
    </row>
    <row r="128" spans="1:4" x14ac:dyDescent="0.15">
      <c r="A128" t="s">
        <v>69</v>
      </c>
      <c r="B128" t="s">
        <v>5</v>
      </c>
      <c r="C128" t="s">
        <v>6</v>
      </c>
      <c r="D128" t="s">
        <v>6</v>
      </c>
    </row>
    <row r="129" spans="1:4" x14ac:dyDescent="0.15">
      <c r="A129" t="s">
        <v>69</v>
      </c>
      <c r="B129" t="s">
        <v>5</v>
      </c>
      <c r="C129">
        <v>1353.2729999999999</v>
      </c>
      <c r="D129">
        <v>21.37</v>
      </c>
    </row>
    <row r="130" spans="1:4" x14ac:dyDescent="0.15">
      <c r="A130" t="s">
        <v>70</v>
      </c>
      <c r="B130" t="s">
        <v>5</v>
      </c>
      <c r="C130" t="s">
        <v>6</v>
      </c>
      <c r="D130" t="s">
        <v>6</v>
      </c>
    </row>
    <row r="131" spans="1:4" x14ac:dyDescent="0.15">
      <c r="A131" t="s">
        <v>70</v>
      </c>
      <c r="B131" t="s">
        <v>5</v>
      </c>
      <c r="C131">
        <v>1353.2729999999999</v>
      </c>
      <c r="D131">
        <v>21.19</v>
      </c>
    </row>
    <row r="132" spans="1:4" x14ac:dyDescent="0.15">
      <c r="A132" t="s">
        <v>71</v>
      </c>
      <c r="B132" t="s">
        <v>5</v>
      </c>
      <c r="C132" t="s">
        <v>6</v>
      </c>
      <c r="D132" t="s">
        <v>6</v>
      </c>
    </row>
    <row r="133" spans="1:4" x14ac:dyDescent="0.15">
      <c r="A133" t="s">
        <v>71</v>
      </c>
      <c r="B133" t="s">
        <v>5</v>
      </c>
      <c r="C133">
        <v>1353.2729999999999</v>
      </c>
      <c r="D133">
        <v>21.17</v>
      </c>
    </row>
    <row r="134" spans="1:4" x14ac:dyDescent="0.15">
      <c r="A134" t="s">
        <v>72</v>
      </c>
      <c r="B134" t="s">
        <v>5</v>
      </c>
      <c r="C134" t="s">
        <v>6</v>
      </c>
      <c r="D134" t="s">
        <v>6</v>
      </c>
    </row>
    <row r="135" spans="1:4" x14ac:dyDescent="0.15">
      <c r="A135" t="s">
        <v>72</v>
      </c>
      <c r="B135" t="s">
        <v>5</v>
      </c>
      <c r="C135">
        <v>1353.2729999999999</v>
      </c>
      <c r="D135">
        <v>21.9</v>
      </c>
    </row>
    <row r="136" spans="1:4" x14ac:dyDescent="0.15">
      <c r="A136" t="s">
        <v>73</v>
      </c>
      <c r="B136" t="s">
        <v>5</v>
      </c>
      <c r="C136" t="s">
        <v>6</v>
      </c>
      <c r="D136" t="s">
        <v>6</v>
      </c>
    </row>
    <row r="137" spans="1:4" x14ac:dyDescent="0.15">
      <c r="A137" t="s">
        <v>73</v>
      </c>
      <c r="B137" t="s">
        <v>5</v>
      </c>
      <c r="C137">
        <v>1353.2729999999999</v>
      </c>
      <c r="D137">
        <v>21.66</v>
      </c>
    </row>
    <row r="138" spans="1:4" x14ac:dyDescent="0.15">
      <c r="A138" t="s">
        <v>74</v>
      </c>
      <c r="B138" t="s">
        <v>5</v>
      </c>
      <c r="C138" t="s">
        <v>6</v>
      </c>
      <c r="D138" t="s">
        <v>6</v>
      </c>
    </row>
    <row r="139" spans="1:4" x14ac:dyDescent="0.15">
      <c r="A139" t="s">
        <v>74</v>
      </c>
      <c r="B139" t="s">
        <v>5</v>
      </c>
      <c r="C139">
        <v>1353.2729999999999</v>
      </c>
      <c r="D139">
        <v>21.86</v>
      </c>
    </row>
    <row r="140" spans="1:4" x14ac:dyDescent="0.15">
      <c r="A140" t="s">
        <v>75</v>
      </c>
      <c r="B140" t="s">
        <v>5</v>
      </c>
      <c r="C140" t="s">
        <v>6</v>
      </c>
      <c r="D140" t="s">
        <v>6</v>
      </c>
    </row>
    <row r="141" spans="1:4" x14ac:dyDescent="0.15">
      <c r="A141" t="s">
        <v>75</v>
      </c>
      <c r="B141" t="s">
        <v>5</v>
      </c>
      <c r="C141">
        <v>1353.2729999999999</v>
      </c>
      <c r="D141">
        <v>21.06</v>
      </c>
    </row>
    <row r="142" spans="1:4" x14ac:dyDescent="0.15">
      <c r="A142" t="s">
        <v>76</v>
      </c>
      <c r="B142" t="s">
        <v>5</v>
      </c>
      <c r="C142" t="s">
        <v>6</v>
      </c>
      <c r="D142" t="s">
        <v>6</v>
      </c>
    </row>
    <row r="143" spans="1:4" x14ac:dyDescent="0.15">
      <c r="A143" t="s">
        <v>76</v>
      </c>
      <c r="B143" t="s">
        <v>5</v>
      </c>
      <c r="C143">
        <v>1353.2729999999999</v>
      </c>
      <c r="D143">
        <v>21.11</v>
      </c>
    </row>
    <row r="144" spans="1:4" x14ac:dyDescent="0.15">
      <c r="A144" t="s">
        <v>77</v>
      </c>
      <c r="B144" t="s">
        <v>5</v>
      </c>
      <c r="C144" t="s">
        <v>6</v>
      </c>
      <c r="D144" t="s">
        <v>6</v>
      </c>
    </row>
    <row r="145" spans="1:4" x14ac:dyDescent="0.15">
      <c r="A145" t="s">
        <v>77</v>
      </c>
      <c r="B145" t="s">
        <v>5</v>
      </c>
      <c r="C145">
        <v>1353.2729999999999</v>
      </c>
      <c r="D145">
        <v>21.22</v>
      </c>
    </row>
    <row r="146" spans="1:4" x14ac:dyDescent="0.15">
      <c r="A146" t="s">
        <v>78</v>
      </c>
      <c r="B146" t="s">
        <v>5</v>
      </c>
      <c r="C146" t="s">
        <v>6</v>
      </c>
      <c r="D146" t="s">
        <v>6</v>
      </c>
    </row>
    <row r="147" spans="1:4" x14ac:dyDescent="0.15">
      <c r="A147" t="s">
        <v>78</v>
      </c>
      <c r="B147" t="s">
        <v>5</v>
      </c>
      <c r="C147">
        <v>1353.2729999999999</v>
      </c>
      <c r="D147">
        <v>21.59</v>
      </c>
    </row>
    <row r="148" spans="1:4" x14ac:dyDescent="0.15">
      <c r="A148" t="s">
        <v>79</v>
      </c>
      <c r="B148" t="s">
        <v>5</v>
      </c>
      <c r="C148" t="s">
        <v>6</v>
      </c>
      <c r="D148" t="s">
        <v>6</v>
      </c>
    </row>
    <row r="149" spans="1:4" x14ac:dyDescent="0.15">
      <c r="A149" t="s">
        <v>79</v>
      </c>
      <c r="B149" t="s">
        <v>5</v>
      </c>
      <c r="C149">
        <v>1353.2729999999999</v>
      </c>
      <c r="D149">
        <v>21.65</v>
      </c>
    </row>
    <row r="150" spans="1:4" x14ac:dyDescent="0.15">
      <c r="A150" t="s">
        <v>80</v>
      </c>
      <c r="B150" t="s">
        <v>5</v>
      </c>
      <c r="C150" t="s">
        <v>6</v>
      </c>
      <c r="D150" t="s">
        <v>6</v>
      </c>
    </row>
    <row r="151" spans="1:4" x14ac:dyDescent="0.15">
      <c r="A151" t="s">
        <v>80</v>
      </c>
      <c r="B151" t="s">
        <v>5</v>
      </c>
      <c r="C151">
        <v>1353.2729999999999</v>
      </c>
      <c r="D151">
        <v>21.26</v>
      </c>
    </row>
    <row r="152" spans="1:4" x14ac:dyDescent="0.15">
      <c r="A152" t="s">
        <v>81</v>
      </c>
      <c r="B152" t="s">
        <v>5</v>
      </c>
      <c r="C152" t="s">
        <v>6</v>
      </c>
      <c r="D152" t="s">
        <v>6</v>
      </c>
    </row>
    <row r="153" spans="1:4" x14ac:dyDescent="0.15">
      <c r="A153" t="s">
        <v>81</v>
      </c>
      <c r="B153" t="s">
        <v>5</v>
      </c>
      <c r="C153">
        <v>1353.2729999999999</v>
      </c>
      <c r="D153">
        <v>21.59</v>
      </c>
    </row>
    <row r="154" spans="1:4" x14ac:dyDescent="0.15">
      <c r="A154" t="s">
        <v>82</v>
      </c>
      <c r="B154" t="s">
        <v>5</v>
      </c>
      <c r="C154" t="s">
        <v>6</v>
      </c>
      <c r="D154" t="s">
        <v>6</v>
      </c>
    </row>
    <row r="155" spans="1:4" x14ac:dyDescent="0.15">
      <c r="A155" t="s">
        <v>82</v>
      </c>
      <c r="B155" t="s">
        <v>5</v>
      </c>
      <c r="C155">
        <v>1353.2729999999999</v>
      </c>
      <c r="D155">
        <v>21.68</v>
      </c>
    </row>
    <row r="156" spans="1:4" x14ac:dyDescent="0.15">
      <c r="A156" t="s">
        <v>83</v>
      </c>
      <c r="B156" t="s">
        <v>5</v>
      </c>
      <c r="C156" t="s">
        <v>6</v>
      </c>
      <c r="D156" t="s">
        <v>6</v>
      </c>
    </row>
    <row r="157" spans="1:4" x14ac:dyDescent="0.15">
      <c r="A157" t="s">
        <v>83</v>
      </c>
      <c r="B157" t="s">
        <v>5</v>
      </c>
      <c r="C157">
        <v>1353.2729999999999</v>
      </c>
      <c r="D157">
        <v>21.44</v>
      </c>
    </row>
    <row r="158" spans="1:4" x14ac:dyDescent="0.15">
      <c r="A158" t="s">
        <v>84</v>
      </c>
      <c r="B158" t="s">
        <v>5</v>
      </c>
      <c r="C158" t="s">
        <v>6</v>
      </c>
      <c r="D158" t="s">
        <v>6</v>
      </c>
    </row>
    <row r="159" spans="1:4" x14ac:dyDescent="0.15">
      <c r="A159" t="s">
        <v>84</v>
      </c>
      <c r="B159" t="s">
        <v>5</v>
      </c>
      <c r="C159">
        <v>1353.2729999999999</v>
      </c>
      <c r="D159" t="s">
        <v>85</v>
      </c>
    </row>
    <row r="160" spans="1:4" x14ac:dyDescent="0.15">
      <c r="A160" t="s">
        <v>86</v>
      </c>
      <c r="B160" t="s">
        <v>5</v>
      </c>
      <c r="C160" t="s">
        <v>6</v>
      </c>
      <c r="D160" t="s">
        <v>6</v>
      </c>
    </row>
    <row r="161" spans="1:4" x14ac:dyDescent="0.15">
      <c r="A161" t="s">
        <v>86</v>
      </c>
      <c r="B161" t="s">
        <v>5</v>
      </c>
      <c r="C161">
        <v>1353.2729999999999</v>
      </c>
      <c r="D161" t="s">
        <v>85</v>
      </c>
    </row>
    <row r="162" spans="1:4" x14ac:dyDescent="0.15">
      <c r="A162" t="s">
        <v>87</v>
      </c>
      <c r="B162" t="s">
        <v>5</v>
      </c>
      <c r="C162" t="s">
        <v>6</v>
      </c>
      <c r="D162" t="s">
        <v>6</v>
      </c>
    </row>
    <row r="163" spans="1:4" x14ac:dyDescent="0.15">
      <c r="A163" t="s">
        <v>87</v>
      </c>
      <c r="B163" t="s">
        <v>5</v>
      </c>
      <c r="C163">
        <v>1353.2729999999999</v>
      </c>
      <c r="D163" t="s">
        <v>85</v>
      </c>
    </row>
    <row r="164" spans="1:4" x14ac:dyDescent="0.15">
      <c r="A164" t="s">
        <v>88</v>
      </c>
      <c r="B164" t="s">
        <v>5</v>
      </c>
      <c r="C164" t="s">
        <v>6</v>
      </c>
      <c r="D164" t="s">
        <v>6</v>
      </c>
    </row>
    <row r="165" spans="1:4" x14ac:dyDescent="0.15">
      <c r="A165" t="s">
        <v>88</v>
      </c>
      <c r="B165" t="s">
        <v>5</v>
      </c>
      <c r="C165">
        <v>1353.2729999999999</v>
      </c>
      <c r="D165" t="s">
        <v>85</v>
      </c>
    </row>
    <row r="166" spans="1:4" x14ac:dyDescent="0.15">
      <c r="A166" t="s">
        <v>89</v>
      </c>
      <c r="B166" t="s">
        <v>5</v>
      </c>
      <c r="C166" t="s">
        <v>6</v>
      </c>
      <c r="D166" t="s">
        <v>6</v>
      </c>
    </row>
    <row r="167" spans="1:4" x14ac:dyDescent="0.15">
      <c r="A167" t="s">
        <v>89</v>
      </c>
      <c r="B167" t="s">
        <v>5</v>
      </c>
      <c r="C167">
        <v>1353.2729999999999</v>
      </c>
      <c r="D167" t="s">
        <v>85</v>
      </c>
    </row>
    <row r="168" spans="1:4" x14ac:dyDescent="0.15">
      <c r="A168" t="s">
        <v>90</v>
      </c>
      <c r="B168" t="s">
        <v>5</v>
      </c>
      <c r="C168" t="s">
        <v>6</v>
      </c>
      <c r="D168" t="s">
        <v>6</v>
      </c>
    </row>
    <row r="169" spans="1:4" x14ac:dyDescent="0.15">
      <c r="A169" t="s">
        <v>90</v>
      </c>
      <c r="B169" t="s">
        <v>5</v>
      </c>
      <c r="C169">
        <v>1353.2729999999999</v>
      </c>
      <c r="D169" t="s">
        <v>85</v>
      </c>
    </row>
  </sheetData>
  <phoneticPr fontId="0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adarnell_20160802_yfpwtcggcrisp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2016-08-02T21:18:31Z</dcterms:created>
  <dcterms:modified xsi:type="dcterms:W3CDTF">2017-07-16T15:42:11Z</dcterms:modified>
</cp:coreProperties>
</file>