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7540" yWindow="0" windowWidth="24400" windowHeight="133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66" i="1" l="1"/>
  <c r="L67" i="1"/>
  <c r="L68" i="1"/>
  <c r="L69" i="1"/>
  <c r="L70" i="1"/>
  <c r="L71" i="1"/>
  <c r="L72" i="1"/>
  <c r="L73" i="1"/>
  <c r="L65" i="1"/>
  <c r="C51" i="1"/>
  <c r="D14" i="1"/>
  <c r="G7" i="1"/>
  <c r="D12" i="1"/>
  <c r="G5" i="1"/>
  <c r="D11" i="1"/>
  <c r="G4" i="1"/>
  <c r="M73" i="1"/>
  <c r="P73" i="1"/>
  <c r="O73" i="1"/>
  <c r="M72" i="1"/>
  <c r="P72" i="1"/>
  <c r="O72" i="1"/>
  <c r="M71" i="1"/>
  <c r="P71" i="1"/>
  <c r="O71" i="1"/>
  <c r="M70" i="1"/>
  <c r="P70" i="1"/>
  <c r="O70" i="1"/>
  <c r="M69" i="1"/>
  <c r="P69" i="1"/>
  <c r="O69" i="1"/>
  <c r="M68" i="1"/>
  <c r="P68" i="1"/>
  <c r="O68" i="1"/>
  <c r="M67" i="1"/>
  <c r="P67" i="1"/>
  <c r="O67" i="1"/>
  <c r="M66" i="1"/>
  <c r="P66" i="1"/>
  <c r="O66" i="1"/>
  <c r="M65" i="1"/>
  <c r="P65" i="1"/>
  <c r="O65" i="1"/>
  <c r="N73" i="1"/>
  <c r="K73" i="1"/>
  <c r="N72" i="1"/>
  <c r="K72" i="1"/>
  <c r="N71" i="1"/>
  <c r="K71" i="1"/>
  <c r="N70" i="1"/>
  <c r="K70" i="1"/>
  <c r="N69" i="1"/>
  <c r="K69" i="1"/>
  <c r="N68" i="1"/>
  <c r="K68" i="1"/>
  <c r="N67" i="1"/>
  <c r="K67" i="1"/>
  <c r="N66" i="1"/>
  <c r="K66" i="1"/>
  <c r="N65" i="1"/>
  <c r="K65" i="1"/>
  <c r="K53" i="1"/>
  <c r="L53" i="1"/>
  <c r="L54" i="1"/>
  <c r="L55" i="1"/>
  <c r="L56" i="1"/>
  <c r="L57" i="1"/>
  <c r="L58" i="1"/>
  <c r="L59" i="1"/>
  <c r="L60" i="1"/>
  <c r="L61" i="1"/>
  <c r="N61" i="1"/>
  <c r="N53" i="1"/>
  <c r="M61" i="1"/>
  <c r="P61" i="1"/>
  <c r="K61" i="1"/>
  <c r="O61" i="1"/>
  <c r="M60" i="1"/>
  <c r="N60" i="1"/>
  <c r="P60" i="1"/>
  <c r="K60" i="1"/>
  <c r="O60" i="1"/>
  <c r="M59" i="1"/>
  <c r="N59" i="1"/>
  <c r="P59" i="1"/>
  <c r="K59" i="1"/>
  <c r="O59" i="1"/>
  <c r="M58" i="1"/>
  <c r="N58" i="1"/>
  <c r="P58" i="1"/>
  <c r="K58" i="1"/>
  <c r="O58" i="1"/>
  <c r="M57" i="1"/>
  <c r="N57" i="1"/>
  <c r="P57" i="1"/>
  <c r="K57" i="1"/>
  <c r="O57" i="1"/>
  <c r="M56" i="1"/>
  <c r="N56" i="1"/>
  <c r="P56" i="1"/>
  <c r="K56" i="1"/>
  <c r="O56" i="1"/>
  <c r="M55" i="1"/>
  <c r="N55" i="1"/>
  <c r="P55" i="1"/>
  <c r="K55" i="1"/>
  <c r="O55" i="1"/>
  <c r="M54" i="1"/>
  <c r="N54" i="1"/>
  <c r="P54" i="1"/>
  <c r="K54" i="1"/>
  <c r="O54" i="1"/>
  <c r="M53" i="1"/>
  <c r="P53" i="1"/>
  <c r="O53" i="1"/>
  <c r="C50" i="1"/>
  <c r="D2" i="1"/>
  <c r="O29" i="1"/>
  <c r="P29" i="1"/>
  <c r="O30" i="1"/>
  <c r="P30" i="1"/>
  <c r="O31" i="1"/>
  <c r="P31" i="1"/>
  <c r="O32" i="1"/>
  <c r="P32" i="1"/>
  <c r="O33" i="1"/>
  <c r="P33" i="1"/>
  <c r="O34" i="1"/>
  <c r="P34" i="1"/>
  <c r="O35" i="1"/>
  <c r="P35" i="1"/>
  <c r="O36" i="1"/>
  <c r="P36" i="1"/>
  <c r="P28" i="1"/>
  <c r="O28" i="1"/>
  <c r="L28" i="1"/>
  <c r="M29" i="1"/>
  <c r="M30" i="1"/>
  <c r="M31" i="1"/>
  <c r="M32" i="1"/>
  <c r="M33" i="1"/>
  <c r="M34" i="1"/>
  <c r="M35" i="1"/>
  <c r="M36" i="1"/>
  <c r="M28" i="1"/>
  <c r="L29" i="1"/>
  <c r="L30" i="1"/>
  <c r="L31" i="1"/>
  <c r="L32" i="1"/>
  <c r="L33" i="1"/>
  <c r="L34" i="1"/>
  <c r="L35" i="1"/>
  <c r="L36" i="1"/>
  <c r="N29" i="1"/>
  <c r="N30" i="1"/>
  <c r="N31" i="1"/>
  <c r="N32" i="1"/>
  <c r="N33" i="1"/>
  <c r="N34" i="1"/>
  <c r="N35" i="1"/>
  <c r="N36" i="1"/>
  <c r="N28" i="1"/>
  <c r="K29" i="1"/>
  <c r="K30" i="1"/>
  <c r="K31" i="1"/>
  <c r="K32" i="1"/>
  <c r="K33" i="1"/>
  <c r="K34" i="1"/>
  <c r="K35" i="1"/>
  <c r="K36" i="1"/>
  <c r="K28" i="1"/>
  <c r="C49" i="1"/>
  <c r="D3" i="1"/>
  <c r="H5" i="1"/>
  <c r="D4" i="1"/>
  <c r="D13" i="1"/>
  <c r="H6" i="1"/>
  <c r="D5" i="1"/>
  <c r="H7" i="1"/>
  <c r="D6" i="1"/>
  <c r="D15" i="1"/>
  <c r="H8" i="1"/>
  <c r="D7" i="1"/>
  <c r="D16" i="1"/>
  <c r="H9" i="1"/>
  <c r="D8" i="1"/>
  <c r="D17" i="1"/>
  <c r="H10" i="1"/>
  <c r="D9" i="1"/>
  <c r="D18" i="1"/>
  <c r="H11" i="1"/>
  <c r="D10" i="1"/>
  <c r="D19" i="1"/>
  <c r="H12" i="1"/>
  <c r="G6" i="1"/>
  <c r="G8" i="1"/>
  <c r="G9" i="1"/>
  <c r="G10" i="1"/>
  <c r="G11" i="1"/>
  <c r="G12" i="1"/>
  <c r="H4" i="1"/>
  <c r="D20" i="1"/>
  <c r="D21" i="1"/>
  <c r="D22" i="1"/>
  <c r="D23" i="1"/>
  <c r="D24" i="1"/>
  <c r="D25" i="1"/>
  <c r="D26" i="1"/>
  <c r="D27" i="1"/>
  <c r="D28" i="1"/>
</calcChain>
</file>

<file path=xl/sharedStrings.xml><?xml version="1.0" encoding="utf-8"?>
<sst xmlns="http://schemas.openxmlformats.org/spreadsheetml/2006/main" count="114" uniqueCount="74">
  <si>
    <t>samplelabel</t>
  </si>
  <si>
    <t>charged</t>
  </si>
  <si>
    <t>uncharged</t>
  </si>
  <si>
    <t>hrGFP_Rich_1</t>
  </si>
  <si>
    <t>hrGFP_Rich_2</t>
  </si>
  <si>
    <t>hrGFP_Rich_3</t>
  </si>
  <si>
    <t>RagBWT_Rich_2</t>
  </si>
  <si>
    <t>RagBQ99L_Rich_3</t>
  </si>
  <si>
    <t>hrGFP_Leu_1</t>
  </si>
  <si>
    <t>RagBQ99L_Rich_1</t>
  </si>
  <si>
    <t>RagBWT_Rich_1</t>
  </si>
  <si>
    <t>RagBWT_Leu_1</t>
  </si>
  <si>
    <t>RagBQ99L_Rich_2</t>
  </si>
  <si>
    <t>hrGFP_Leu_2</t>
  </si>
  <si>
    <t>RagBQ99L_Leu_1</t>
  </si>
  <si>
    <t>hrGFP_Arg_1</t>
  </si>
  <si>
    <t>RagBWT_Arg_1</t>
  </si>
  <si>
    <t>RagBQ99L_Arg_3</t>
  </si>
  <si>
    <t>RagBQ99L_Arg_1</t>
  </si>
  <si>
    <t>RagBWT_Leu_2</t>
  </si>
  <si>
    <t>RagBQ99L_Leu_2</t>
  </si>
  <si>
    <t>hrGFP_Arg_2</t>
  </si>
  <si>
    <t>RagBWT_Arg_2</t>
  </si>
  <si>
    <t>RagBQ99L_Arg_2</t>
  </si>
  <si>
    <t>RagBWT_Rich_3</t>
  </si>
  <si>
    <t>hrGFP_Leu_3</t>
  </si>
  <si>
    <t>RagBWT_Leu_3</t>
  </si>
  <si>
    <t>RagBQ99L_Leu_3</t>
  </si>
  <si>
    <t>hrGFP_Arg_3</t>
  </si>
  <si>
    <t>RagBWT_Arg_3</t>
  </si>
  <si>
    <t>Charged Fraction</t>
  </si>
  <si>
    <t>hrGFP_Rich</t>
  </si>
  <si>
    <t>hrGFP_Leu</t>
  </si>
  <si>
    <t>hrGFP_Arg</t>
  </si>
  <si>
    <t>RagBWT_Rich</t>
  </si>
  <si>
    <t>RagBWT_Leu</t>
  </si>
  <si>
    <t>RagBQ99L_Rich</t>
  </si>
  <si>
    <t>RagBQ99L_Leu</t>
  </si>
  <si>
    <t>RagBQ99L_Arg</t>
  </si>
  <si>
    <t>RagBWT_Arg</t>
  </si>
  <si>
    <t>band 1</t>
  </si>
  <si>
    <t>band 2</t>
  </si>
  <si>
    <t>band 3</t>
  </si>
  <si>
    <t>charged signal = a + b</t>
  </si>
  <si>
    <t>uncharged signal = c + d</t>
  </si>
  <si>
    <t>top band = a</t>
  </si>
  <si>
    <t>middle band = b + c where b = charged signal and c = uncharged signal and b + c = raw signal in b</t>
  </si>
  <si>
    <t>bottom band = d</t>
  </si>
  <si>
    <t>assume a / b = e, and e is the same in all lanes.</t>
  </si>
  <si>
    <t>or could assume that we know the ratio between middle and bottom, since it should be equal to that ratio in deacylated sample!  c/d =</t>
  </si>
  <si>
    <t>b = raw signal in middle - (d * .61)</t>
  </si>
  <si>
    <t>deacyl bottom</t>
  </si>
  <si>
    <t>deacyl middle</t>
  </si>
  <si>
    <t>(uncharged component of middle)</t>
  </si>
  <si>
    <t>a</t>
  </si>
  <si>
    <t>b</t>
  </si>
  <si>
    <t>c</t>
  </si>
  <si>
    <t>d</t>
  </si>
  <si>
    <t>ri h</t>
  </si>
  <si>
    <t>ri w</t>
  </si>
  <si>
    <t>ri q</t>
  </si>
  <si>
    <t>l h</t>
  </si>
  <si>
    <t>l w</t>
  </si>
  <si>
    <t>l q</t>
  </si>
  <si>
    <t>r h</t>
  </si>
  <si>
    <t>r w</t>
  </si>
  <si>
    <t>r q</t>
  </si>
  <si>
    <t>REP1</t>
  </si>
  <si>
    <t>REP3</t>
  </si>
  <si>
    <t>rep1</t>
  </si>
  <si>
    <t>rep3</t>
  </si>
  <si>
    <t>REP2</t>
  </si>
  <si>
    <t>rep2</t>
  </si>
  <si>
    <t>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</si>
</sst>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3" fillId="0" borderId="0" xfId="0" applyFont="1"/>
    <xf numFmtId="0" fontId="0" fillId="0" borderId="0" xfId="0" applyFont="1"/>
  </cellXfs>
  <cellStyles count="3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3"/>
  <sheetViews>
    <sheetView tabSelected="1" workbookViewId="0">
      <selection activeCell="F3" sqref="F3"/>
    </sheetView>
  </sheetViews>
  <sheetFormatPr baseColWidth="10" defaultRowHeight="15" x14ac:dyDescent="0"/>
  <cols>
    <col min="1" max="1" width="21.6640625" customWidth="1"/>
  </cols>
  <sheetData>
    <row r="1" spans="1:8">
      <c r="A1" t="s">
        <v>0</v>
      </c>
      <c r="B1" t="s">
        <v>1</v>
      </c>
      <c r="C1" t="s">
        <v>2</v>
      </c>
    </row>
    <row r="2" spans="1:8">
      <c r="A2" s="1" t="s">
        <v>3</v>
      </c>
      <c r="B2">
        <v>55534.018190853996</v>
      </c>
      <c r="C2">
        <v>9130.8288091460017</v>
      </c>
      <c r="D2" s="1">
        <f>B2/(B2+C2)</f>
        <v>0.85879764303554296</v>
      </c>
      <c r="E2" s="1"/>
      <c r="F2" s="1" t="s">
        <v>73</v>
      </c>
      <c r="G2" s="1"/>
      <c r="H2" s="1"/>
    </row>
    <row r="3" spans="1:8">
      <c r="A3" s="1" t="s">
        <v>10</v>
      </c>
      <c r="B3">
        <v>70219.633791415006</v>
      </c>
      <c r="C3">
        <v>14055.082208584996</v>
      </c>
      <c r="D3" s="1">
        <f t="shared" ref="D3:D28" si="0">B3/(B3+C3)</f>
        <v>0.83322302493923572</v>
      </c>
      <c r="E3" s="1"/>
      <c r="F3" s="1"/>
      <c r="G3" s="1" t="s">
        <v>30</v>
      </c>
      <c r="H3" s="1"/>
    </row>
    <row r="4" spans="1:8">
      <c r="A4" s="1" t="s">
        <v>9</v>
      </c>
      <c r="B4">
        <v>61088.445517724002</v>
      </c>
      <c r="C4">
        <v>10687.300482276001</v>
      </c>
      <c r="D4" s="1">
        <f t="shared" si="0"/>
        <v>0.85110150603971435</v>
      </c>
      <c r="E4" s="1"/>
      <c r="F4" s="1" t="s">
        <v>31</v>
      </c>
      <c r="G4" s="1">
        <f>AVERAGE(D2,D11,D20)</f>
        <v>0.83046208357747497</v>
      </c>
      <c r="H4" s="1">
        <f>STDEV(D2,D11,D20)</f>
        <v>3.3866911422213562E-2</v>
      </c>
    </row>
    <row r="5" spans="1:8">
      <c r="A5" s="1" t="s">
        <v>8</v>
      </c>
      <c r="B5">
        <v>67839.320443482997</v>
      </c>
      <c r="C5">
        <v>10071.232556517003</v>
      </c>
      <c r="D5" s="1">
        <f t="shared" si="0"/>
        <v>0.87073339658470905</v>
      </c>
      <c r="E5" s="1"/>
      <c r="F5" s="1" t="s">
        <v>34</v>
      </c>
      <c r="G5" s="1">
        <f>AVERAGE(D3,D12,D21)</f>
        <v>0.81405299065724945</v>
      </c>
      <c r="H5" s="1">
        <f t="shared" ref="H5:H12" si="1">STDEV(D3,D12,D21)</f>
        <v>1.6768556151676554E-2</v>
      </c>
    </row>
    <row r="6" spans="1:8">
      <c r="A6" s="1" t="s">
        <v>11</v>
      </c>
      <c r="B6">
        <v>61832.930098195007</v>
      </c>
      <c r="C6">
        <v>9890.229901804998</v>
      </c>
      <c r="D6" s="1">
        <f t="shared" si="0"/>
        <v>0.86210549142278459</v>
      </c>
      <c r="E6" s="1"/>
      <c r="F6" s="1" t="s">
        <v>36</v>
      </c>
      <c r="G6" s="1">
        <f t="shared" ref="G6:G12" si="2">AVERAGE(D4,D13,D22)</f>
        <v>0.81891030051872582</v>
      </c>
      <c r="H6" s="1">
        <f t="shared" si="1"/>
        <v>3.5842444073701678E-2</v>
      </c>
    </row>
    <row r="7" spans="1:8">
      <c r="A7" s="1" t="s">
        <v>14</v>
      </c>
      <c r="B7">
        <v>57366.462577932994</v>
      </c>
      <c r="C7">
        <v>9468.5174220670033</v>
      </c>
      <c r="D7" s="1">
        <f t="shared" si="0"/>
        <v>0.85832991313729723</v>
      </c>
      <c r="E7" s="1"/>
      <c r="F7" s="1" t="s">
        <v>32</v>
      </c>
      <c r="G7" s="1">
        <f>AVERAGE(D5,D14,D23)</f>
        <v>0.85130221867539413</v>
      </c>
      <c r="H7" s="1">
        <f t="shared" si="1"/>
        <v>4.5103990889606621E-2</v>
      </c>
    </row>
    <row r="8" spans="1:8">
      <c r="A8" s="1" t="s">
        <v>15</v>
      </c>
      <c r="B8">
        <v>15898.772610566997</v>
      </c>
      <c r="C8">
        <v>62020.772389433005</v>
      </c>
      <c r="D8" s="1">
        <f t="shared" si="0"/>
        <v>0.20404088102114812</v>
      </c>
      <c r="E8" s="1"/>
      <c r="F8" s="1" t="s">
        <v>35</v>
      </c>
      <c r="G8" s="1">
        <f t="shared" si="2"/>
        <v>0.83602195561680814</v>
      </c>
      <c r="H8" s="1">
        <f t="shared" si="1"/>
        <v>3.600151108981773E-2</v>
      </c>
    </row>
    <row r="9" spans="1:8">
      <c r="A9" s="1" t="s">
        <v>16</v>
      </c>
      <c r="B9">
        <v>15556.009615635001</v>
      </c>
      <c r="C9">
        <v>59273.816384364996</v>
      </c>
      <c r="D9" s="1">
        <f t="shared" si="0"/>
        <v>0.20788515017574677</v>
      </c>
      <c r="E9" s="1"/>
      <c r="F9" s="1" t="s">
        <v>37</v>
      </c>
      <c r="G9" s="1">
        <f t="shared" si="2"/>
        <v>0.79502159585516774</v>
      </c>
      <c r="H9" s="1">
        <f t="shared" si="1"/>
        <v>5.5238102117722905E-2</v>
      </c>
    </row>
    <row r="10" spans="1:8">
      <c r="A10" s="1" t="s">
        <v>18</v>
      </c>
      <c r="B10">
        <v>27794.406627504999</v>
      </c>
      <c r="C10">
        <v>72874.602372494992</v>
      </c>
      <c r="D10" s="1">
        <f t="shared" si="0"/>
        <v>0.27609695281201191</v>
      </c>
      <c r="E10" s="1"/>
      <c r="F10" s="1" t="s">
        <v>33</v>
      </c>
      <c r="G10" s="1">
        <f t="shared" si="2"/>
        <v>0.19523519590389382</v>
      </c>
      <c r="H10" s="1">
        <f t="shared" si="1"/>
        <v>0.15877107376518193</v>
      </c>
    </row>
    <row r="11" spans="1:8">
      <c r="A11" s="1" t="s">
        <v>4</v>
      </c>
      <c r="B11">
        <v>31794.601860561481</v>
      </c>
      <c r="C11">
        <v>8301.8211394385216</v>
      </c>
      <c r="D11" s="1">
        <f t="shared" si="0"/>
        <v>0.79295357245611353</v>
      </c>
      <c r="E11" s="1"/>
      <c r="F11" s="1" t="s">
        <v>39</v>
      </c>
      <c r="G11" s="1">
        <f t="shared" si="2"/>
        <v>0.21335977831819908</v>
      </c>
      <c r="H11" s="1">
        <f t="shared" si="1"/>
        <v>0.11805759776368561</v>
      </c>
    </row>
    <row r="12" spans="1:8">
      <c r="A12" s="1" t="s">
        <v>6</v>
      </c>
      <c r="B12">
        <v>40788.345020874083</v>
      </c>
      <c r="C12">
        <v>10063.05697912592</v>
      </c>
      <c r="D12" s="1">
        <f t="shared" si="0"/>
        <v>0.80210856371028039</v>
      </c>
      <c r="E12" s="1"/>
      <c r="F12" s="1" t="s">
        <v>38</v>
      </c>
      <c r="G12" s="1">
        <f t="shared" si="2"/>
        <v>0.19338061740797483</v>
      </c>
      <c r="H12" s="1">
        <f t="shared" si="1"/>
        <v>0.16369174267218084</v>
      </c>
    </row>
    <row r="13" spans="1:8">
      <c r="A13" s="1" t="s">
        <v>12</v>
      </c>
      <c r="B13">
        <v>45906.375564304122</v>
      </c>
      <c r="C13">
        <v>12926.26843569588</v>
      </c>
      <c r="D13" s="1">
        <f t="shared" si="0"/>
        <v>0.78028748060862474</v>
      </c>
      <c r="E13" s="1"/>
      <c r="F13" s="1"/>
      <c r="G13" s="1"/>
      <c r="H13" s="1"/>
    </row>
    <row r="14" spans="1:8">
      <c r="A14" s="1" t="s">
        <v>13</v>
      </c>
      <c r="B14">
        <v>25413.543926729442</v>
      </c>
      <c r="C14">
        <v>6363.7380732705597</v>
      </c>
      <c r="D14" s="1">
        <f t="shared" si="0"/>
        <v>0.79973938383809662</v>
      </c>
      <c r="E14" s="1"/>
      <c r="F14" s="1"/>
      <c r="G14" s="1"/>
      <c r="H14" s="1"/>
    </row>
    <row r="15" spans="1:8">
      <c r="A15" s="1" t="s">
        <v>19</v>
      </c>
      <c r="B15">
        <v>37528.784700162199</v>
      </c>
      <c r="C15">
        <v>9680.3662998378004</v>
      </c>
      <c r="D15" s="1">
        <f t="shared" si="0"/>
        <v>0.79494724868409938</v>
      </c>
      <c r="E15" s="1"/>
      <c r="F15" s="1"/>
      <c r="G15" s="1"/>
      <c r="H15" s="1"/>
    </row>
    <row r="16" spans="1:8">
      <c r="A16" s="1" t="s">
        <v>20</v>
      </c>
      <c r="B16">
        <v>35982.570066864959</v>
      </c>
      <c r="C16">
        <v>10742.13793313504</v>
      </c>
      <c r="D16" s="1">
        <f t="shared" si="0"/>
        <v>0.77009726988267024</v>
      </c>
      <c r="E16" s="1"/>
      <c r="F16" s="1"/>
      <c r="G16" s="1"/>
      <c r="H16" s="1"/>
    </row>
    <row r="17" spans="1:16">
      <c r="A17" s="1" t="s">
        <v>21</v>
      </c>
      <c r="B17">
        <v>18285.066127450878</v>
      </c>
      <c r="C17">
        <v>34044.670872549119</v>
      </c>
      <c r="D17" s="1">
        <f t="shared" si="0"/>
        <v>0.34942018010621534</v>
      </c>
      <c r="E17" s="1"/>
      <c r="F17" s="1"/>
      <c r="G17" s="1"/>
      <c r="H17" s="1"/>
    </row>
    <row r="18" spans="1:16">
      <c r="A18" s="1" t="s">
        <v>22</v>
      </c>
      <c r="B18">
        <v>19726.558590349119</v>
      </c>
      <c r="C18">
        <v>39324.483409650886</v>
      </c>
      <c r="D18" s="1">
        <f t="shared" si="0"/>
        <v>0.3340594496257851</v>
      </c>
      <c r="E18" s="1"/>
      <c r="F18" s="1"/>
      <c r="G18" s="1"/>
      <c r="H18" s="1"/>
    </row>
    <row r="19" spans="1:16">
      <c r="A19" s="1" t="s">
        <v>23</v>
      </c>
      <c r="B19">
        <v>14286.538763425518</v>
      </c>
      <c r="C19">
        <v>33461.362236574481</v>
      </c>
      <c r="D19" s="1">
        <f t="shared" si="0"/>
        <v>0.29920768168270934</v>
      </c>
      <c r="E19" s="1"/>
      <c r="F19" s="1"/>
      <c r="G19" s="1"/>
      <c r="H19" s="1"/>
    </row>
    <row r="20" spans="1:16">
      <c r="A20" s="1" t="s">
        <v>5</v>
      </c>
      <c r="B20">
        <v>47966.483894256802</v>
      </c>
      <c r="C20">
        <v>9161.2941057431999</v>
      </c>
      <c r="D20" s="1">
        <f t="shared" si="0"/>
        <v>0.83963503524076843</v>
      </c>
      <c r="E20" s="1"/>
      <c r="F20" s="1"/>
      <c r="G20" s="1"/>
      <c r="H20" s="1"/>
    </row>
    <row r="21" spans="1:16">
      <c r="A21" s="1" t="s">
        <v>24</v>
      </c>
      <c r="B21">
        <v>42294.719238646721</v>
      </c>
      <c r="C21">
        <v>10126.306761353277</v>
      </c>
      <c r="D21" s="1">
        <f t="shared" si="0"/>
        <v>0.80682738332223258</v>
      </c>
      <c r="E21" s="1"/>
      <c r="F21" s="1"/>
      <c r="G21" s="1"/>
      <c r="H21" s="1"/>
    </row>
    <row r="22" spans="1:16">
      <c r="A22" s="1" t="s">
        <v>7</v>
      </c>
      <c r="B22">
        <v>48321.932732093279</v>
      </c>
      <c r="C22">
        <v>10225.842267906723</v>
      </c>
      <c r="D22" s="1">
        <f t="shared" si="0"/>
        <v>0.82534191490783859</v>
      </c>
      <c r="E22" s="1"/>
      <c r="F22" s="1"/>
      <c r="G22" s="1"/>
      <c r="H22" s="1"/>
    </row>
    <row r="23" spans="1:16">
      <c r="A23" s="1" t="s">
        <v>25</v>
      </c>
      <c r="B23">
        <v>52197.92111626704</v>
      </c>
      <c r="C23">
        <v>6887.3398837329596</v>
      </c>
      <c r="D23" s="1">
        <f t="shared" si="0"/>
        <v>0.88343387560337661</v>
      </c>
      <c r="E23" s="1"/>
      <c r="F23" s="1"/>
      <c r="G23" s="1"/>
      <c r="H23" s="1"/>
    </row>
    <row r="24" spans="1:16">
      <c r="A24" s="1" t="s">
        <v>26</v>
      </c>
      <c r="B24">
        <v>26130.44826405184</v>
      </c>
      <c r="C24">
        <v>4574.6577359481616</v>
      </c>
      <c r="D24" s="1">
        <f t="shared" si="0"/>
        <v>0.85101312674354035</v>
      </c>
      <c r="E24" s="1"/>
      <c r="F24" s="1"/>
      <c r="G24" s="1"/>
      <c r="H24" s="1"/>
    </row>
    <row r="25" spans="1:16">
      <c r="A25" s="1" t="s">
        <v>27</v>
      </c>
      <c r="B25">
        <v>28183.748224495197</v>
      </c>
      <c r="C25">
        <v>9064.9267755048022</v>
      </c>
      <c r="D25" s="1">
        <f t="shared" si="0"/>
        <v>0.75663760454553608</v>
      </c>
      <c r="E25" s="1"/>
      <c r="F25" s="1"/>
      <c r="G25" s="1"/>
      <c r="H25" s="1"/>
    </row>
    <row r="26" spans="1:16">
      <c r="A26" s="1" t="s">
        <v>28</v>
      </c>
      <c r="B26">
        <v>1070.3065327932791</v>
      </c>
      <c r="C26">
        <v>32123.126467206723</v>
      </c>
      <c r="D26" s="1">
        <f t="shared" si="0"/>
        <v>3.2244526584318013E-2</v>
      </c>
      <c r="E26" s="1"/>
      <c r="F26" s="1"/>
      <c r="G26" s="1" t="s">
        <v>67</v>
      </c>
      <c r="H26" s="1"/>
    </row>
    <row r="27" spans="1:16">
      <c r="A27" s="1" t="s">
        <v>29</v>
      </c>
      <c r="B27">
        <v>3253.1522407875191</v>
      </c>
      <c r="C27">
        <v>29896.70275921248</v>
      </c>
      <c r="D27" s="1">
        <f t="shared" si="0"/>
        <v>9.8134735153065353E-2</v>
      </c>
      <c r="E27" s="1"/>
      <c r="F27" s="1"/>
      <c r="G27" s="1"/>
      <c r="H27" s="1" t="s">
        <v>40</v>
      </c>
      <c r="I27" t="s">
        <v>41</v>
      </c>
      <c r="J27" t="s">
        <v>42</v>
      </c>
      <c r="K27" s="1" t="s">
        <v>54</v>
      </c>
      <c r="L27" s="1" t="s">
        <v>55</v>
      </c>
      <c r="M27" s="1" t="s">
        <v>56</v>
      </c>
      <c r="N27" s="1" t="s">
        <v>57</v>
      </c>
      <c r="O27" s="1" t="s">
        <v>1</v>
      </c>
      <c r="P27" s="1" t="s">
        <v>2</v>
      </c>
    </row>
    <row r="28" spans="1:16">
      <c r="A28" s="1" t="s">
        <v>17</v>
      </c>
      <c r="B28">
        <v>173.34676189295897</v>
      </c>
      <c r="C28">
        <v>35662.700238107042</v>
      </c>
      <c r="D28" s="1">
        <f t="shared" si="0"/>
        <v>4.8372177292031948E-3</v>
      </c>
      <c r="E28" s="1"/>
      <c r="F28" s="1"/>
      <c r="G28" s="1" t="s">
        <v>58</v>
      </c>
      <c r="H28" s="1">
        <v>22467.228999999999</v>
      </c>
      <c r="I28">
        <v>36712.743999999999</v>
      </c>
      <c r="J28">
        <v>5484.8739999999998</v>
      </c>
      <c r="K28">
        <f>H28</f>
        <v>22467.228999999999</v>
      </c>
      <c r="L28">
        <f>I28-(0.664729*J28)</f>
        <v>33066.789190853997</v>
      </c>
      <c r="M28">
        <f>I28-L28</f>
        <v>3645.9548091460019</v>
      </c>
      <c r="N28">
        <f>J28</f>
        <v>5484.8739999999998</v>
      </c>
      <c r="O28">
        <f>K28+L28</f>
        <v>55534.018190853996</v>
      </c>
      <c r="P28">
        <f>M28+N28</f>
        <v>9130.8288091460017</v>
      </c>
    </row>
    <row r="29" spans="1:16">
      <c r="D29" s="1"/>
      <c r="E29" s="1"/>
      <c r="F29" s="1"/>
      <c r="G29" s="1" t="s">
        <v>59</v>
      </c>
      <c r="H29" s="1">
        <v>28850.057000000001</v>
      </c>
      <c r="I29">
        <v>46981.794000000002</v>
      </c>
      <c r="J29">
        <v>8442.8649999999998</v>
      </c>
      <c r="K29">
        <f t="shared" ref="K29:K36" si="3">H29</f>
        <v>28850.057000000001</v>
      </c>
      <c r="L29">
        <f t="shared" ref="L29:L36" si="4">I29-(0.664729*J29)</f>
        <v>41369.576791415006</v>
      </c>
      <c r="M29">
        <f t="shared" ref="M29:M36" si="5">I29-L29</f>
        <v>5612.2172085849961</v>
      </c>
      <c r="N29">
        <f t="shared" ref="N29:N36" si="6">J29</f>
        <v>8442.8649999999998</v>
      </c>
      <c r="O29">
        <f t="shared" ref="O29:O36" si="7">K29+L29</f>
        <v>70219.633791415006</v>
      </c>
      <c r="P29">
        <f t="shared" ref="P29:P36" si="8">M29+N29</f>
        <v>14055.082208584996</v>
      </c>
    </row>
    <row r="30" spans="1:16">
      <c r="G30" t="s">
        <v>60</v>
      </c>
      <c r="H30">
        <v>25709.522000000001</v>
      </c>
      <c r="I30">
        <v>39646.379999999997</v>
      </c>
      <c r="J30">
        <v>6419.8440000000001</v>
      </c>
      <c r="K30">
        <f t="shared" si="3"/>
        <v>25709.522000000001</v>
      </c>
      <c r="L30">
        <f t="shared" si="4"/>
        <v>35378.923517723997</v>
      </c>
      <c r="M30">
        <f t="shared" si="5"/>
        <v>4267.4564822760003</v>
      </c>
      <c r="N30">
        <f t="shared" si="6"/>
        <v>6419.8440000000001</v>
      </c>
      <c r="O30">
        <f t="shared" si="7"/>
        <v>61088.445517724002</v>
      </c>
      <c r="P30">
        <f t="shared" si="8"/>
        <v>10687.300482276001</v>
      </c>
    </row>
    <row r="31" spans="1:16">
      <c r="G31" s="1" t="s">
        <v>61</v>
      </c>
      <c r="H31">
        <v>26012.572</v>
      </c>
      <c r="I31">
        <v>45848.207999999999</v>
      </c>
      <c r="J31">
        <v>6049.7730000000001</v>
      </c>
      <c r="K31">
        <f t="shared" si="3"/>
        <v>26012.572</v>
      </c>
      <c r="L31">
        <f t="shared" si="4"/>
        <v>41826.748443482997</v>
      </c>
      <c r="M31">
        <f t="shared" si="5"/>
        <v>4021.4595565170021</v>
      </c>
      <c r="N31">
        <f t="shared" si="6"/>
        <v>6049.7730000000001</v>
      </c>
      <c r="O31">
        <f t="shared" si="7"/>
        <v>67839.320443482997</v>
      </c>
      <c r="P31">
        <f t="shared" si="8"/>
        <v>10071.232556517003</v>
      </c>
    </row>
    <row r="32" spans="1:16">
      <c r="G32" s="1" t="s">
        <v>62</v>
      </c>
      <c r="H32">
        <v>25725.664000000001</v>
      </c>
      <c r="I32">
        <v>40056.451000000001</v>
      </c>
      <c r="J32">
        <v>5941.0450000000001</v>
      </c>
      <c r="K32">
        <f t="shared" si="3"/>
        <v>25725.664000000001</v>
      </c>
      <c r="L32">
        <f t="shared" si="4"/>
        <v>36107.266098195003</v>
      </c>
      <c r="M32">
        <f t="shared" si="5"/>
        <v>3949.1849018049979</v>
      </c>
      <c r="N32">
        <f t="shared" si="6"/>
        <v>5941.0450000000001</v>
      </c>
      <c r="O32">
        <f t="shared" si="7"/>
        <v>61832.930098195007</v>
      </c>
      <c r="P32">
        <f t="shared" si="8"/>
        <v>9890.229901804998</v>
      </c>
    </row>
    <row r="33" spans="2:16">
      <c r="G33" s="1" t="s">
        <v>63</v>
      </c>
      <c r="H33">
        <v>24219.785</v>
      </c>
      <c r="I33">
        <v>36927.472000000002</v>
      </c>
      <c r="J33">
        <v>5687.723</v>
      </c>
      <c r="K33">
        <f t="shared" si="3"/>
        <v>24219.785</v>
      </c>
      <c r="L33">
        <f t="shared" si="4"/>
        <v>33146.677577932998</v>
      </c>
      <c r="M33">
        <f t="shared" si="5"/>
        <v>3780.7944220670033</v>
      </c>
      <c r="N33">
        <f t="shared" si="6"/>
        <v>5687.723</v>
      </c>
      <c r="O33">
        <f t="shared" si="7"/>
        <v>57366.462577932994</v>
      </c>
      <c r="P33">
        <f t="shared" si="8"/>
        <v>9468.5174220670033</v>
      </c>
    </row>
    <row r="34" spans="2:16">
      <c r="G34" s="1" t="s">
        <v>64</v>
      </c>
      <c r="H34">
        <v>9135.0159999999996</v>
      </c>
      <c r="I34">
        <v>31528.752</v>
      </c>
      <c r="J34">
        <v>37255.777000000002</v>
      </c>
      <c r="K34">
        <f t="shared" si="3"/>
        <v>9135.0159999999996</v>
      </c>
      <c r="L34">
        <f t="shared" si="4"/>
        <v>6763.7566105669976</v>
      </c>
      <c r="M34">
        <f t="shared" si="5"/>
        <v>24764.995389433003</v>
      </c>
      <c r="N34">
        <f t="shared" si="6"/>
        <v>37255.777000000002</v>
      </c>
      <c r="O34">
        <f t="shared" si="7"/>
        <v>15898.772610566997</v>
      </c>
      <c r="P34">
        <f t="shared" si="8"/>
        <v>62020.772389433005</v>
      </c>
    </row>
    <row r="35" spans="2:16">
      <c r="G35" s="1" t="s">
        <v>65</v>
      </c>
      <c r="H35">
        <v>6999.56</v>
      </c>
      <c r="I35">
        <v>32224.580999999998</v>
      </c>
      <c r="J35">
        <v>35605.684999999998</v>
      </c>
      <c r="K35">
        <f t="shared" si="3"/>
        <v>6999.56</v>
      </c>
      <c r="L35">
        <f t="shared" si="4"/>
        <v>8556.4496156349996</v>
      </c>
      <c r="M35">
        <f t="shared" si="5"/>
        <v>23668.131384364999</v>
      </c>
      <c r="N35">
        <f t="shared" si="6"/>
        <v>35605.684999999998</v>
      </c>
      <c r="O35">
        <f t="shared" si="7"/>
        <v>15556.009615635001</v>
      </c>
      <c r="P35">
        <f t="shared" si="8"/>
        <v>59273.816384364996</v>
      </c>
    </row>
    <row r="36" spans="2:16">
      <c r="G36" s="1" t="s">
        <v>66</v>
      </c>
      <c r="H36">
        <v>14696.066000000001</v>
      </c>
      <c r="I36">
        <v>42197.288</v>
      </c>
      <c r="J36">
        <v>43775.654999999999</v>
      </c>
      <c r="K36">
        <f t="shared" si="3"/>
        <v>14696.066000000001</v>
      </c>
      <c r="L36">
        <f t="shared" si="4"/>
        <v>13098.340627505</v>
      </c>
      <c r="M36">
        <f t="shared" si="5"/>
        <v>29098.947372495</v>
      </c>
      <c r="N36">
        <f t="shared" si="6"/>
        <v>43775.654999999999</v>
      </c>
      <c r="O36">
        <f t="shared" si="7"/>
        <v>27794.406627504999</v>
      </c>
      <c r="P36">
        <f t="shared" si="8"/>
        <v>72874.602372494992</v>
      </c>
    </row>
    <row r="37" spans="2:16">
      <c r="B37" t="s">
        <v>43</v>
      </c>
    </row>
    <row r="38" spans="2:16">
      <c r="B38" t="s">
        <v>44</v>
      </c>
    </row>
    <row r="39" spans="2:16">
      <c r="B39" t="s">
        <v>45</v>
      </c>
    </row>
    <row r="40" spans="2:16">
      <c r="B40" t="s">
        <v>46</v>
      </c>
    </row>
    <row r="41" spans="2:16">
      <c r="B41" t="s">
        <v>47</v>
      </c>
    </row>
    <row r="43" spans="2:16">
      <c r="B43" t="s">
        <v>48</v>
      </c>
    </row>
    <row r="44" spans="2:16">
      <c r="B44" t="s">
        <v>49</v>
      </c>
    </row>
    <row r="45" spans="2:16">
      <c r="B45" t="s">
        <v>50</v>
      </c>
    </row>
    <row r="47" spans="2:16">
      <c r="B47" t="s">
        <v>52</v>
      </c>
      <c r="C47">
        <v>17665.409</v>
      </c>
      <c r="D47" t="s">
        <v>53</v>
      </c>
    </row>
    <row r="48" spans="2:16">
      <c r="B48" t="s">
        <v>51</v>
      </c>
      <c r="C48">
        <v>26575.332999999999</v>
      </c>
    </row>
    <row r="49" spans="1:16">
      <c r="B49" t="s">
        <v>69</v>
      </c>
      <c r="C49" s="2">
        <f>C47/C48</f>
        <v>0.66472954449902855</v>
      </c>
    </row>
    <row r="50" spans="1:16">
      <c r="B50" t="s">
        <v>70</v>
      </c>
      <c r="C50">
        <f>B54/B55</f>
        <v>0.57385807902402053</v>
      </c>
    </row>
    <row r="51" spans="1:16">
      <c r="B51" t="s">
        <v>72</v>
      </c>
      <c r="C51">
        <f>B58/B59</f>
        <v>0.12279675657626377</v>
      </c>
      <c r="G51" s="1" t="s">
        <v>68</v>
      </c>
      <c r="H51" s="1"/>
    </row>
    <row r="52" spans="1:16">
      <c r="G52" s="1"/>
      <c r="H52" s="1" t="s">
        <v>40</v>
      </c>
      <c r="I52" t="s">
        <v>41</v>
      </c>
      <c r="J52" t="s">
        <v>42</v>
      </c>
      <c r="K52" s="1" t="s">
        <v>54</v>
      </c>
      <c r="L52" s="1" t="s">
        <v>55</v>
      </c>
      <c r="M52" s="1" t="s">
        <v>56</v>
      </c>
      <c r="N52" s="1" t="s">
        <v>57</v>
      </c>
      <c r="O52" s="1" t="s">
        <v>1</v>
      </c>
      <c r="P52" s="1" t="s">
        <v>2</v>
      </c>
    </row>
    <row r="53" spans="1:16">
      <c r="A53" t="s">
        <v>70</v>
      </c>
      <c r="G53" s="1" t="s">
        <v>58</v>
      </c>
      <c r="H53">
        <v>19713.725999999999</v>
      </c>
      <c r="I53">
        <v>31593.136999999999</v>
      </c>
      <c r="J53">
        <v>5820.915</v>
      </c>
      <c r="K53">
        <f>H53</f>
        <v>19713.725999999999</v>
      </c>
      <c r="L53">
        <f>I53-(0.57385808*J53)</f>
        <v>28252.7578942568</v>
      </c>
      <c r="M53">
        <f>I53-L53</f>
        <v>3340.379105743199</v>
      </c>
      <c r="N53">
        <f>J53</f>
        <v>5820.915</v>
      </c>
      <c r="O53">
        <f>K53+L53</f>
        <v>47966.483894256802</v>
      </c>
      <c r="P53">
        <f>M53+N53</f>
        <v>9161.2941057431999</v>
      </c>
    </row>
    <row r="54" spans="1:16">
      <c r="A54">
        <v>1</v>
      </c>
      <c r="B54">
        <v>14735.856</v>
      </c>
      <c r="G54" s="1" t="s">
        <v>59</v>
      </c>
      <c r="H54">
        <v>9433.3379999999997</v>
      </c>
      <c r="I54">
        <v>36553.622000000003</v>
      </c>
      <c r="J54">
        <v>6434.0659999999998</v>
      </c>
      <c r="K54">
        <f t="shared" ref="K54:K61" si="9">H54</f>
        <v>9433.3379999999997</v>
      </c>
      <c r="L54">
        <f t="shared" ref="L54:L60" si="10">I54-(0.57385808*J54)</f>
        <v>32861.381238646725</v>
      </c>
      <c r="M54">
        <f t="shared" ref="M54:M61" si="11">I54-L54</f>
        <v>3692.2407613532778</v>
      </c>
      <c r="N54">
        <f t="shared" ref="N54:N60" si="12">J54</f>
        <v>6434.0659999999998</v>
      </c>
      <c r="O54">
        <f t="shared" ref="O54:O61" si="13">K54+L54</f>
        <v>42294.719238646721</v>
      </c>
      <c r="P54">
        <f t="shared" ref="P54:P61" si="14">M54+N54</f>
        <v>10126.306761353277</v>
      </c>
    </row>
    <row r="55" spans="1:16">
      <c r="A55">
        <v>2</v>
      </c>
      <c r="B55">
        <v>25678.572</v>
      </c>
      <c r="G55" t="s">
        <v>60</v>
      </c>
      <c r="H55">
        <v>13719.843999999999</v>
      </c>
      <c r="I55">
        <v>38330.622000000003</v>
      </c>
      <c r="J55">
        <v>6497.3090000000002</v>
      </c>
      <c r="K55">
        <f t="shared" si="9"/>
        <v>13719.843999999999</v>
      </c>
      <c r="L55">
        <f t="shared" si="10"/>
        <v>34602.088732093282</v>
      </c>
      <c r="M55">
        <f t="shared" si="11"/>
        <v>3728.5332679067214</v>
      </c>
      <c r="N55">
        <f t="shared" si="12"/>
        <v>6497.3090000000002</v>
      </c>
      <c r="O55">
        <f t="shared" si="13"/>
        <v>48321.932732093279</v>
      </c>
      <c r="P55">
        <f t="shared" si="14"/>
        <v>10225.842267906723</v>
      </c>
    </row>
    <row r="56" spans="1:16">
      <c r="G56" s="1" t="s">
        <v>61</v>
      </c>
      <c r="H56">
        <v>17753.087</v>
      </c>
      <c r="I56">
        <v>36956.087</v>
      </c>
      <c r="J56">
        <v>4376.0870000000004</v>
      </c>
      <c r="K56">
        <f t="shared" si="9"/>
        <v>17753.087</v>
      </c>
      <c r="L56">
        <f t="shared" si="10"/>
        <v>34444.83411626704</v>
      </c>
      <c r="M56">
        <f t="shared" si="11"/>
        <v>2511.2528837329592</v>
      </c>
      <c r="N56">
        <f t="shared" si="12"/>
        <v>4376.0870000000004</v>
      </c>
      <c r="O56">
        <f t="shared" si="13"/>
        <v>52197.92111626704</v>
      </c>
      <c r="P56">
        <f t="shared" si="14"/>
        <v>6887.3398837329596</v>
      </c>
    </row>
    <row r="57" spans="1:16">
      <c r="A57" t="s">
        <v>72</v>
      </c>
      <c r="G57" s="1" t="s">
        <v>62</v>
      </c>
      <c r="H57">
        <v>7567.56</v>
      </c>
      <c r="I57">
        <v>20230.894</v>
      </c>
      <c r="J57">
        <v>2906.652</v>
      </c>
      <c r="K57">
        <f t="shared" si="9"/>
        <v>7567.56</v>
      </c>
      <c r="L57">
        <f t="shared" si="10"/>
        <v>18562.888264051839</v>
      </c>
      <c r="M57">
        <f t="shared" si="11"/>
        <v>1668.0057359481616</v>
      </c>
      <c r="N57">
        <f t="shared" si="12"/>
        <v>2906.652</v>
      </c>
      <c r="O57">
        <f t="shared" si="13"/>
        <v>26130.44826405184</v>
      </c>
      <c r="P57">
        <f t="shared" si="14"/>
        <v>4574.6577359481616</v>
      </c>
    </row>
    <row r="58" spans="1:16">
      <c r="A58">
        <v>1</v>
      </c>
      <c r="B58">
        <v>1508.518</v>
      </c>
      <c r="G58" s="1" t="s">
        <v>63</v>
      </c>
      <c r="H58">
        <v>6488.7820000000002</v>
      </c>
      <c r="I58">
        <v>25000.207999999999</v>
      </c>
      <c r="J58">
        <v>5759.6850000000004</v>
      </c>
      <c r="K58">
        <f t="shared" si="9"/>
        <v>6488.7820000000002</v>
      </c>
      <c r="L58">
        <f t="shared" si="10"/>
        <v>21694.966224495198</v>
      </c>
      <c r="M58">
        <f t="shared" si="11"/>
        <v>3305.2417755048009</v>
      </c>
      <c r="N58">
        <f t="shared" si="12"/>
        <v>5759.6850000000004</v>
      </c>
      <c r="O58">
        <f t="shared" si="13"/>
        <v>28183.748224495197</v>
      </c>
      <c r="P58">
        <f t="shared" si="14"/>
        <v>9064.9267755048022</v>
      </c>
    </row>
    <row r="59" spans="1:16">
      <c r="A59">
        <v>2</v>
      </c>
      <c r="B59">
        <v>12284.673000000001</v>
      </c>
      <c r="G59" s="1" t="s">
        <v>64</v>
      </c>
      <c r="H59">
        <v>1985.933</v>
      </c>
      <c r="I59">
        <v>10797.066000000001</v>
      </c>
      <c r="J59">
        <v>20410.434000000001</v>
      </c>
      <c r="K59">
        <f t="shared" si="9"/>
        <v>1985.933</v>
      </c>
      <c r="L59">
        <f t="shared" si="10"/>
        <v>-915.62646720672092</v>
      </c>
      <c r="M59">
        <f t="shared" si="11"/>
        <v>11712.692467206722</v>
      </c>
      <c r="N59">
        <f t="shared" si="12"/>
        <v>20410.434000000001</v>
      </c>
      <c r="O59">
        <f t="shared" si="13"/>
        <v>1070.3065327932791</v>
      </c>
      <c r="P59">
        <f t="shared" si="14"/>
        <v>32123.126467206723</v>
      </c>
    </row>
    <row r="60" spans="1:16">
      <c r="G60" s="1" t="s">
        <v>65</v>
      </c>
      <c r="H60">
        <v>2158.933</v>
      </c>
      <c r="I60">
        <v>11995.116</v>
      </c>
      <c r="J60">
        <v>18995.806</v>
      </c>
      <c r="K60">
        <f t="shared" si="9"/>
        <v>2158.933</v>
      </c>
      <c r="L60">
        <f t="shared" si="10"/>
        <v>1094.2192407875191</v>
      </c>
      <c r="M60">
        <f t="shared" si="11"/>
        <v>10900.896759212481</v>
      </c>
      <c r="N60">
        <f t="shared" si="12"/>
        <v>18995.806</v>
      </c>
      <c r="O60">
        <f t="shared" si="13"/>
        <v>3253.1522407875191</v>
      </c>
      <c r="P60">
        <f t="shared" si="14"/>
        <v>29896.70275921248</v>
      </c>
    </row>
    <row r="61" spans="1:16">
      <c r="G61" s="1" t="s">
        <v>66</v>
      </c>
      <c r="H61">
        <v>2105.5889999999999</v>
      </c>
      <c r="I61">
        <v>11071.045</v>
      </c>
      <c r="J61">
        <v>22659.413</v>
      </c>
      <c r="K61">
        <f t="shared" si="9"/>
        <v>2105.5889999999999</v>
      </c>
      <c r="L61">
        <f>I61-(0.57385808*J61)</f>
        <v>-1932.242238107041</v>
      </c>
      <c r="M61">
        <f t="shared" si="11"/>
        <v>13003.287238107041</v>
      </c>
      <c r="N61">
        <f>J61</f>
        <v>22659.413</v>
      </c>
      <c r="O61">
        <f t="shared" si="13"/>
        <v>173.34676189295897</v>
      </c>
      <c r="P61">
        <f t="shared" si="14"/>
        <v>35662.700238107042</v>
      </c>
    </row>
    <row r="64" spans="1:16">
      <c r="G64" s="1" t="s">
        <v>71</v>
      </c>
      <c r="H64" s="1" t="s">
        <v>40</v>
      </c>
      <c r="I64" t="s">
        <v>41</v>
      </c>
      <c r="J64" t="s">
        <v>42</v>
      </c>
      <c r="K64" s="1" t="s">
        <v>54</v>
      </c>
      <c r="L64" s="1" t="s">
        <v>55</v>
      </c>
      <c r="M64" s="1" t="s">
        <v>56</v>
      </c>
      <c r="N64" s="1" t="s">
        <v>57</v>
      </c>
      <c r="O64" s="1" t="s">
        <v>1</v>
      </c>
      <c r="P64" s="1" t="s">
        <v>2</v>
      </c>
    </row>
    <row r="65" spans="7:16">
      <c r="G65" s="1" t="s">
        <v>58</v>
      </c>
      <c r="H65">
        <v>9859.9950000000008</v>
      </c>
      <c r="I65">
        <v>22842.550999999999</v>
      </c>
      <c r="J65">
        <v>7393.8770000000004</v>
      </c>
      <c r="K65">
        <f>H65</f>
        <v>9859.9950000000008</v>
      </c>
      <c r="L65">
        <f>I65-(0.12279676*J65)</f>
        <v>21934.606860561478</v>
      </c>
      <c r="M65">
        <f>I65-L65</f>
        <v>907.94413943852123</v>
      </c>
      <c r="N65">
        <f>J65</f>
        <v>7393.8770000000004</v>
      </c>
      <c r="O65">
        <f>K65+L65</f>
        <v>31794.601860561481</v>
      </c>
      <c r="P65">
        <f>M65+N65</f>
        <v>8301.8211394385216</v>
      </c>
    </row>
    <row r="66" spans="7:16">
      <c r="G66" s="1" t="s">
        <v>59</v>
      </c>
      <c r="H66">
        <v>11954.359</v>
      </c>
      <c r="I66">
        <v>29934.550999999999</v>
      </c>
      <c r="J66">
        <v>8962.4920000000002</v>
      </c>
      <c r="K66">
        <f t="shared" ref="K66:K73" si="15">H66</f>
        <v>11954.359</v>
      </c>
      <c r="L66">
        <f t="shared" ref="L66:L73" si="16">I66-(0.12279676*J66)</f>
        <v>28833.986020874079</v>
      </c>
      <c r="M66">
        <f t="shared" ref="M66:M73" si="17">I66-L66</f>
        <v>1100.5649791259202</v>
      </c>
      <c r="N66">
        <f t="shared" ref="N66:N72" si="18">J66</f>
        <v>8962.4920000000002</v>
      </c>
      <c r="O66">
        <f t="shared" ref="O66:O73" si="19">K66+L66</f>
        <v>40788.345020874083</v>
      </c>
      <c r="P66">
        <f t="shared" ref="P66:P73" si="20">M66+N66</f>
        <v>10063.05697912592</v>
      </c>
    </row>
    <row r="67" spans="7:16">
      <c r="G67" t="s">
        <v>60</v>
      </c>
      <c r="H67">
        <v>14207.53</v>
      </c>
      <c r="I67">
        <v>33112.550999999999</v>
      </c>
      <c r="J67">
        <v>11512.563</v>
      </c>
      <c r="K67">
        <f t="shared" si="15"/>
        <v>14207.53</v>
      </c>
      <c r="L67">
        <f t="shared" si="16"/>
        <v>31698.84556430412</v>
      </c>
      <c r="M67">
        <f t="shared" si="17"/>
        <v>1413.7054356958797</v>
      </c>
      <c r="N67">
        <f t="shared" si="18"/>
        <v>11512.563</v>
      </c>
      <c r="O67">
        <f t="shared" si="19"/>
        <v>45906.375564304122</v>
      </c>
      <c r="P67">
        <f t="shared" si="20"/>
        <v>12926.26843569588</v>
      </c>
    </row>
    <row r="68" spans="7:16">
      <c r="G68" s="1" t="s">
        <v>61</v>
      </c>
      <c r="H68">
        <v>6264.8029999999999</v>
      </c>
      <c r="I68">
        <v>19844.723000000002</v>
      </c>
      <c r="J68">
        <v>5667.7560000000003</v>
      </c>
      <c r="K68">
        <f t="shared" si="15"/>
        <v>6264.8029999999999</v>
      </c>
      <c r="L68">
        <f t="shared" si="16"/>
        <v>19148.740926729442</v>
      </c>
      <c r="M68">
        <f t="shared" si="17"/>
        <v>695.98207327055934</v>
      </c>
      <c r="N68">
        <f t="shared" si="18"/>
        <v>5667.7560000000003</v>
      </c>
      <c r="O68">
        <f t="shared" si="19"/>
        <v>25413.543926729442</v>
      </c>
      <c r="P68">
        <f t="shared" si="20"/>
        <v>6363.7380732705597</v>
      </c>
    </row>
    <row r="69" spans="7:16">
      <c r="G69" s="1" t="s">
        <v>62</v>
      </c>
      <c r="H69">
        <v>7541.3590000000004</v>
      </c>
      <c r="I69">
        <v>31046.136999999999</v>
      </c>
      <c r="J69">
        <v>8621.6550000000007</v>
      </c>
      <c r="K69">
        <f t="shared" si="15"/>
        <v>7541.3590000000004</v>
      </c>
      <c r="L69">
        <f t="shared" si="16"/>
        <v>29987.425700162199</v>
      </c>
      <c r="M69">
        <f t="shared" si="17"/>
        <v>1058.7112998377997</v>
      </c>
      <c r="N69">
        <f t="shared" si="18"/>
        <v>8621.6550000000007</v>
      </c>
      <c r="O69">
        <f t="shared" si="19"/>
        <v>37528.784700162199</v>
      </c>
      <c r="P69">
        <f t="shared" si="20"/>
        <v>9680.3662998378004</v>
      </c>
    </row>
    <row r="70" spans="7:16">
      <c r="G70" s="1" t="s">
        <v>63</v>
      </c>
      <c r="H70">
        <v>7937.3879999999999</v>
      </c>
      <c r="I70">
        <v>29220.016</v>
      </c>
      <c r="J70">
        <v>9567.3040000000001</v>
      </c>
      <c r="K70">
        <f t="shared" si="15"/>
        <v>7937.3879999999999</v>
      </c>
      <c r="L70">
        <f t="shared" si="16"/>
        <v>28045.18206686496</v>
      </c>
      <c r="M70">
        <f t="shared" si="17"/>
        <v>1174.8339331350398</v>
      </c>
      <c r="N70">
        <f t="shared" si="18"/>
        <v>9567.3040000000001</v>
      </c>
      <c r="O70">
        <f t="shared" si="19"/>
        <v>35982.570066864959</v>
      </c>
      <c r="P70">
        <f t="shared" si="20"/>
        <v>10742.13793313504</v>
      </c>
    </row>
    <row r="71" spans="7:16">
      <c r="G71" s="1" t="s">
        <v>64</v>
      </c>
      <c r="H71">
        <v>4227.2879999999996</v>
      </c>
      <c r="I71">
        <v>17781.136999999999</v>
      </c>
      <c r="J71">
        <v>30321.312000000002</v>
      </c>
      <c r="K71">
        <f t="shared" si="15"/>
        <v>4227.2879999999996</v>
      </c>
      <c r="L71">
        <f t="shared" si="16"/>
        <v>14057.778127450878</v>
      </c>
      <c r="M71">
        <f t="shared" si="17"/>
        <v>3723.3588725491209</v>
      </c>
      <c r="N71">
        <f t="shared" si="18"/>
        <v>30321.312000000002</v>
      </c>
      <c r="O71">
        <f t="shared" si="19"/>
        <v>18285.066127450878</v>
      </c>
      <c r="P71">
        <f t="shared" si="20"/>
        <v>34044.670872549119</v>
      </c>
    </row>
    <row r="72" spans="7:16">
      <c r="G72" s="1" t="s">
        <v>65</v>
      </c>
      <c r="H72">
        <v>4824.3379999999997</v>
      </c>
      <c r="I72">
        <v>19203.016</v>
      </c>
      <c r="J72">
        <v>35023.688000000002</v>
      </c>
      <c r="K72">
        <f t="shared" si="15"/>
        <v>4824.3379999999997</v>
      </c>
      <c r="L72">
        <f t="shared" si="16"/>
        <v>14902.220590349119</v>
      </c>
      <c r="M72">
        <f t="shared" si="17"/>
        <v>4300.7954096508802</v>
      </c>
      <c r="N72">
        <f t="shared" si="18"/>
        <v>35023.688000000002</v>
      </c>
      <c r="O72">
        <f t="shared" si="19"/>
        <v>19726.558590349119</v>
      </c>
      <c r="P72">
        <f t="shared" si="20"/>
        <v>39324.483409650886</v>
      </c>
    </row>
    <row r="73" spans="7:16">
      <c r="G73" s="1" t="s">
        <v>66</v>
      </c>
      <c r="H73">
        <v>3495.7939999999999</v>
      </c>
      <c r="I73">
        <v>14450.308999999999</v>
      </c>
      <c r="J73">
        <v>29801.797999999999</v>
      </c>
      <c r="K73">
        <f t="shared" si="15"/>
        <v>3495.7939999999999</v>
      </c>
      <c r="L73">
        <f t="shared" si="16"/>
        <v>10790.744763425519</v>
      </c>
      <c r="M73">
        <f t="shared" si="17"/>
        <v>3659.5642365744807</v>
      </c>
      <c r="N73">
        <f>J73</f>
        <v>29801.797999999999</v>
      </c>
      <c r="O73">
        <f t="shared" si="19"/>
        <v>14286.538763425518</v>
      </c>
      <c r="P73">
        <f t="shared" si="20"/>
        <v>33461.362236574481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Harvard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Alicia Darnell</dc:creator>
  <cp:lastModifiedBy>Alicia Darnell</cp:lastModifiedBy>
  <dcterms:created xsi:type="dcterms:W3CDTF">2015-07-14T23:09:47Z</dcterms:created>
  <dcterms:modified xsi:type="dcterms:W3CDTF">2016-09-08T11:11:25Z</dcterms:modified>
</cp:coreProperties>
</file>