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HP\Desktop\Portfolio_projects\dashboards\HR_Dash\"/>
    </mc:Choice>
  </mc:AlternateContent>
  <xr:revisionPtr revIDLastSave="0" documentId="13_ncr:1_{1F8540D9-19DE-4D8C-8C15-E2E94D3B5A78}" xr6:coauthVersionLast="36" xr6:coauthVersionMax="47" xr10:uidLastSave="{00000000-0000-0000-0000-000000000000}"/>
  <bookViews>
    <workbookView xWindow="-120" yWindow="-120" windowWidth="29040" windowHeight="15720" xr2:uid="{408BA6AB-5196-496B-9C80-B057CC378CDA}"/>
  </bookViews>
  <sheets>
    <sheet name="Dashboard" sheetId="2" r:id="rId1"/>
    <sheet name="Data" sheetId="1" r:id="rId2"/>
    <sheet name="Pivot Tables" sheetId="3" r:id="rId3"/>
  </sheets>
  <definedNames>
    <definedName name="Slicer_Department">#N/A</definedName>
    <definedName name="Slicer_Gende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20" i="3" l="1"/>
  <c r="U20" i="3" l="1"/>
  <c r="U19" i="3"/>
  <c r="U18" i="3"/>
  <c r="U17" i="3"/>
  <c r="U16" i="3"/>
  <c r="U15" i="3"/>
  <c r="R18" i="3"/>
  <c r="R17" i="3"/>
  <c r="R20" i="3"/>
  <c r="R16" i="3"/>
  <c r="R19" i="3"/>
  <c r="N15" i="3"/>
  <c r="N14" i="3"/>
  <c r="N13" i="3"/>
  <c r="I24" i="3"/>
  <c r="C14" i="3"/>
  <c r="I23" i="3"/>
  <c r="C13" i="3"/>
  <c r="I20" i="3"/>
  <c r="I16" i="3"/>
  <c r="C12" i="3"/>
  <c r="I19" i="3"/>
  <c r="I15" i="3"/>
  <c r="I18" i="3"/>
  <c r="I17" i="3"/>
  <c r="Y19" i="3"/>
  <c r="Y18" i="3"/>
  <c r="Y17" i="3"/>
  <c r="Y16" i="3"/>
  <c r="Y15" i="3"/>
  <c r="F16" i="3"/>
  <c r="G17" i="3"/>
  <c r="G16" i="3"/>
  <c r="F15" i="3"/>
  <c r="G13" i="3"/>
  <c r="F14" i="3"/>
  <c r="G14" i="3"/>
  <c r="G15" i="3"/>
  <c r="F17" i="3"/>
  <c r="F13" i="3"/>
  <c r="G18" i="3" l="1"/>
  <c r="C15" i="3"/>
  <c r="J23" i="3"/>
  <c r="K23" i="3" s="1"/>
  <c r="J24" i="3"/>
  <c r="K24" i="3" s="1"/>
  <c r="N16" i="3"/>
  <c r="M19" i="3"/>
  <c r="N19" i="3" s="1"/>
  <c r="M20" i="3"/>
  <c r="N20" i="3" s="1"/>
  <c r="M21" i="3"/>
  <c r="N21" i="3" s="1"/>
  <c r="R21" i="3"/>
  <c r="F18" i="3"/>
</calcChain>
</file>

<file path=xl/sharedStrings.xml><?xml version="1.0" encoding="utf-8"?>
<sst xmlns="http://schemas.openxmlformats.org/spreadsheetml/2006/main" count="875" uniqueCount="231">
  <si>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</si>
  <si>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</si>
  <si>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</si>
  <si>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</si>
  <si>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</si>
  <si>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</si>
  <si>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</si>
  <si>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</si>
  <si>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</si>
  <si>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</si>
  <si>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</si>
  <si>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</si>
  <si>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</si>
  <si>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</si>
  <si>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</si>
  <si>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</si>
  <si>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</si>
  <si>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</si>
  <si>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</si>
  <si>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</si>
  <si>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</si>
  <si>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</si>
  <si>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</si>
  <si>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</si>
  <si>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</si>
  <si>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</si>
  <si>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</si>
  <si>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</si>
  <si>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</si>
  <si>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</si>
  <si>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</si>
  <si>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</si>
  <si>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</si>
  <si>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</si>
  <si>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</si>
  <si>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</si>
  <si>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</si>
  <si>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</si>
  <si>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</si>
  <si>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</si>
  <si>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</si>
  <si>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</si>
  <si>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</si>
  <si>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</si>
  <si>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</si>
  <si>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</si>
  <si>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</si>
  <si>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</si>
  <si>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</si>
  <si>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</si>
  <si>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</si>
  <si>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</si>
  <si>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</si>
  <si>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</si>
  <si>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</si>
  <si>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</si>
  <si>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</si>
  <si>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</si>
  <si>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</si>
  <si>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</si>
  <si>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</si>
  <si>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</si>
  <si>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</si>
  <si>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</si>
  <si>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</si>
  <si>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</si>
  <si>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</si>
  <si>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</si>
  <si>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</si>
  <si>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</si>
  <si>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</si>
  <si>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</si>
  <si>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</si>
  <si>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</si>
  <si>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</si>
  <si>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</si>
  <si>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</si>
  <si>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</si>
  <si>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</si>
  <si>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</si>
  <si>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</si>
  <si>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</si>
  <si>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</si>
  <si>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</si>
  <si>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</si>
  <si>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</si>
  <si>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</si>
  <si>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</si>
  <si>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</si>
  <si>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</si>
  <si>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</si>
  <si>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</si>
  <si>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</si>
  <si>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</si>
  <si>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</si>
  <si>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</si>
  <si>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</si>
  <si>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</si>
  <si>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</si>
  <si>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</si>
  <si>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</si>
  <si>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</si>
  <si>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</si>
  <si>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</si>
  <si>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</si>
  <si>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</si>
  <si>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</si>
  <si>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</si>
  <si>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</si>
  <si>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</si>
  <si>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</si>
  <si>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</si>
  <si>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</si>
  <si>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</si>
  <si>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</si>
  <si>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</si>
  <si>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</si>
  <si>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</si>
  <si>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</si>
  <si>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</si>
  <si>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</si>
  <si>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</si>
  <si>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</si>
  <si>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</si>
  <si>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</si>
  <si>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</si>
  <si>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</si>
  <si>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</si>
  <si>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</si>
  <si>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</si>
  <si>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</si>
  <si>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</si>
  <si>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</si>
  <si>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</si>
  <si>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</si>
  <si>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</si>
  <si>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</si>
  <si>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</si>
  <si>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</si>
  <si>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</si>
  <si>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</si>
  <si>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</si>
  <si>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</si>
  <si>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</si>
  <si>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</si>
  <si>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</si>
  <si>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</si>
  <si>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</si>
  <si>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</si>
  <si>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</si>
  <si>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</si>
  <si>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</si>
  <si>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</si>
  <si>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</si>
  <si>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</si>
  <si>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</si>
  <si>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</si>
  <si>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</si>
  <si>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</si>
  <si>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</si>
  <si>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</si>
  <si>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</si>
  <si>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</si>
  <si>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</si>
  <si>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</si>
  <si>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</si>
  <si>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</si>
  <si>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</si>
  <si>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</si>
  <si>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</si>
  <si>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</si>
  <si>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</si>
  <si>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</si>
  <si>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</si>
  <si>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</si>
  <si>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</si>
  <si>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</si>
  <si>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</si>
  <si>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</si>
  <si>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</si>
  <si>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</si>
  <si>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</si>
  <si>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</si>
  <si>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</si>
  <si>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</si>
  <si>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</si>
  <si>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</si>
  <si>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</si>
  <si>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</si>
  <si>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</si>
  <si>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</si>
  <si>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</si>
  <si>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</si>
  <si>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</si>
  <si>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</si>
  <si>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</si>
  <si>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</si>
  <si>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</si>
  <si>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</si>
  <si>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</si>
  <si>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</si>
  <si>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</si>
  <si>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</si>
  <si>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</si>
  <si>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</si>
  <si>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</si>
  <si>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</si>
  <si>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</si>
  <si>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</si>
  <si>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</si>
  <si>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</si>
  <si>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</si>
  <si>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</si>
  <si>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</si>
  <si>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</si>
  <si>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</si>
  <si>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Count of Full Name</t>
  </si>
  <si>
    <t>Total</t>
  </si>
  <si>
    <t>Sum of Salary</t>
  </si>
  <si>
    <t xml:space="preserve">Number of employees to employment status </t>
  </si>
  <si>
    <t>Salaries to Departments</t>
  </si>
  <si>
    <t>Column Labels</t>
  </si>
  <si>
    <t>Age range To Gender</t>
  </si>
  <si>
    <t>total</t>
  </si>
  <si>
    <t>male</t>
  </si>
  <si>
    <t>female</t>
  </si>
  <si>
    <t>Workplace</t>
  </si>
  <si>
    <t>Sum of Leave Taken</t>
  </si>
  <si>
    <t>Regions</t>
  </si>
  <si>
    <t>Average of Performance Rating</t>
  </si>
  <si>
    <t>Departments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</si>
</sst>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 _€_-;\-* #,##0.00\ _€_-;_-* &quot;-&quot;??\ _€_-;_-@_-"/>
    <numFmt numFmtId="164" formatCode="_-* #,##0\ _€_-;\-* #,##0\ _€_-;_-* &quot;-&quot;??\ _€_-;_-@_-"/>
  </numFmts>
  <fonts count="8">
    <font>
      <sz val="11"/>
      <color theme="1"/>
      <name val="Aptos Narrow"/>
      <family val="2"/>
      <scheme val="minor"/>
    </font>
    <font>
      <b/>
      <sz val="11"/>
      <color theme="0" tint="-4.9989318521683403E-2"/>
      <name val="Kulim Park"/>
    </font>
    <font>
      <sz val="11"/>
      <color theme="1"/>
      <name val="Kulim Park"/>
    </font>
    <font>
      <sz val="11"/>
      <color theme="0" tint="-4.9989318521683403E-2"/>
      <name val="Kulim Park"/>
    </font>
    <font>
      <sz val="11"/>
      <color theme="1"/>
      <name val="Aptos Narrow"/>
      <family val="2"/>
      <scheme val="minor"/>
    </font>
    <font>
      <b/>
      <sz val="11"/>
      <color theme="0"/>
      <name val="Kulim Park"/>
    </font>
    <font>
      <b/>
      <sz val="11"/>
      <color theme="1"/>
      <name val="Aptos Narrow"/>
      <family val="2"/>
      <scheme val="minor"/>
    </font>
    <font>
      <b/>
      <sz val="11"/>
      <color theme="1"/>
      <name val="Kulim Park"/>
    </font>
  </fonts>
  <fills count="6">
    <fill>
      <patternFill patternType="none"/>
    </fill>
    <fill>
      <patternFill patternType="gray125"/>
    </fill>
    <fill>
      <patternFill patternType="solid">
        <fgColor rgb="FF282828"/>
        <bgColor indexed="64"/>
      </patternFill>
    </fill>
    <fill>
      <patternFill patternType="solid">
        <fgColor rgb="FF1F1D19"/>
        <bgColor indexed="64"/>
      </patternFill>
    </fill>
    <fill>
      <patternFill patternType="solid">
        <fgColor rgb="FF1F1F1F"/>
        <bgColor indexed="64"/>
      </patternFill>
    </fill>
    <fill>
      <patternFill patternType="solid">
        <fgColor theme="0" tint="-0.14999847407452621"/>
        <bgColor indexed="64"/>
      </patternFill>
    </fill>
  </fills>
  <borders count="2">
    <border>
      <left/>
      <right/>
      <top/>
      <bottom/>
      <diagonal/>
    </border>
    <border>
      <left/>
      <right/>
      <top style="thin">
        <color theme="1" tint="0.499984740745262"/>
      </top>
      <bottom style="thin">
        <color theme="1" tint="0.499984740745262"/>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27">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0" fillId="3" borderId="0" xfId="0" applyFill="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0" borderId="0" xfId="0" pivotButton="1" applyFont="1"/>
    <xf numFmtId="0" fontId="2" fillId="0" borderId="0" xfId="0" applyFont="1" applyAlignment="1">
      <alignment horizontal="left"/>
    </xf>
    <xf numFmtId="0" fontId="2" fillId="0" borderId="0" xfId="0" applyNumberFormat="1" applyFont="1"/>
    <xf numFmtId="0" fontId="2" fillId="0" borderId="0" xfId="0" quotePrefix="1" applyFont="1"/>
    <xf numFmtId="164" fontId="0" fillId="0" borderId="0" xfId="0" applyNumberFormat="1"/>
    <xf numFmtId="164" fontId="0" fillId="0" borderId="0" xfId="1" applyNumberFormat="1" applyFont="1"/>
    <xf numFmtId="0" fontId="2" fillId="5" borderId="0" xfId="0" applyFont="1" applyFill="1" applyAlignment="1">
      <alignment horizontal="center" vertical="center"/>
    </xf>
    <xf numFmtId="0" fontId="0" fillId="5" borderId="0" xfId="0" applyFill="1"/>
    <xf numFmtId="0" fontId="2" fillId="5" borderId="0" xfId="0" applyFont="1" applyFill="1"/>
    <xf numFmtId="9" fontId="6" fillId="0" borderId="0" xfId="2" applyFont="1"/>
    <xf numFmtId="9" fontId="6" fillId="0" borderId="0" xfId="0" applyNumberFormat="1" applyFont="1"/>
    <xf numFmtId="9" fontId="7" fillId="0" borderId="0" xfId="0" applyNumberFormat="1" applyFont="1"/>
    <xf numFmtId="9" fontId="0" fillId="0" borderId="0" xfId="0" applyNumberFormat="1"/>
    <xf numFmtId="164" fontId="0" fillId="5" borderId="0" xfId="0" applyNumberFormat="1" applyFill="1"/>
    <xf numFmtId="2" fontId="0" fillId="0" borderId="0" xfId="0" applyNumberFormat="1"/>
    <xf numFmtId="2" fontId="6" fillId="0" borderId="0" xfId="0" applyNumberFormat="1" applyFont="1"/>
    <xf numFmtId="0" fontId="5" fillId="4" borderId="0" xfId="0" applyFont="1" applyFill="1" applyAlignment="1">
      <alignment horizontal="center" vertical="center"/>
    </xf>
  </cellXfs>
  <cellStyles count="3">
    <cellStyle name="Comma" xfId="1" builtinId="3"/>
    <cellStyle name="Normal" xfId="0" builtinId="0"/>
    <cellStyle name="Percent" xfId="2" builtinId="5"/>
  </cellStyles>
  <dxfs count="64">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font>
        <sz val="11"/>
        <name val="kulim park semibold"/>
      </font>
      <fill>
        <patternFill>
          <fgColor rgb="FF1F1F1F"/>
          <bgColor rgb="FF1F1F1F"/>
        </patternFill>
      </fill>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164" formatCode="_-* #,##0\ _€_-;\-* #,##0\ _€_-;_-* &quot;-&quot;??\ _€_-;_-@_-"/>
    </dxf>
    <dxf>
      <numFmt numFmtId="2" formatCode="0.00"/>
    </dxf>
    <dxf>
      <font>
        <name val="Kulim park"/>
        <scheme val="none"/>
      </font>
    </dxf>
    <dxf>
      <font>
        <name val="Kulim park"/>
        <scheme val="none"/>
      </font>
    </dxf>
    <dxf>
      <font>
        <name val="Kulim park"/>
        <scheme val="none"/>
      </font>
    </dxf>
    <dxf>
      <font>
        <name val="Kulim park"/>
        <scheme val="none"/>
      </font>
    </dxf>
    <dxf>
      <font>
        <name val="Kulim park"/>
        <scheme val="none"/>
      </font>
    </dxf>
    <dxf>
      <font>
        <name val="Kulim park"/>
        <scheme val="none"/>
      </font>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color rgb="FF1F1F1F"/>
        <name val="kulim park semibold"/>
      </font>
      <fill>
        <patternFill>
          <fgColor rgb="FF1F1F1F"/>
          <bgColor rgb="FF1F1F1F"/>
        </patternFill>
      </fill>
    </dxf>
    <dxf>
      <font>
        <name val="kulim park semibold"/>
      </font>
      <fill>
        <patternFill>
          <fgColor rgb="FF1F1F1F"/>
        </patternFill>
      </fill>
    </dxf>
  </dxfs>
  <tableStyles count="3" defaultTableStyle="TableStyleMedium2" defaultPivotStyle="PivotStyleLight16">
    <tableStyle name="Slicer Style 1" pivot="0" table="0" count="1" xr9:uid="{624CD4A5-C616-421C-ABB9-AFECF32691F0}">
      <tableStyleElement type="wholeTable" dxfId="63"/>
    </tableStyle>
    <tableStyle name="Slicer Style 2" pivot="0" table="0" count="4" xr9:uid="{4E7149FF-D497-46BC-8E01-BE3EE8B1E2D8}">
      <tableStyleElement type="wholeTable" dxfId="62"/>
    </tableStyle>
    <tableStyle name="Slicer Style 3" pivot="0" table="0" count="4" xr9:uid="{12F0CE3C-46AE-4BA4-9EC6-24F01CE4E329}">
      <tableStyleElement type="wholeTable" dxfId="17"/>
    </tableStyle>
  </tableStyles>
  <colors>
    <mruColors>
      <color rgb="FFE5B244"/>
      <color rgb="FF1F1F1F"/>
      <color rgb="FF000000"/>
      <color rgb="FF77923C"/>
      <color rgb="FF282828"/>
      <color rgb="FF1F1D19"/>
    </mruColors>
  </colors>
  <extLst>
    <ext xmlns:x14="http://schemas.microsoft.com/office/spreadsheetml/2009/9/main" uri="{46F421CA-312F-682f-3DD2-61675219B42D}">
      <x14:dxfs count="8">
        <dxf>
          <font>
            <b val="0"/>
            <i val="0"/>
            <sz val="10"/>
            <color rgb="FFE5B244"/>
            <name val="kulim park semibold"/>
          </font>
          <fill>
            <patternFill>
              <bgColor rgb="FF1F1F1F"/>
            </patternFill>
          </fill>
        </dxf>
        <dxf>
          <font>
            <b val="0"/>
            <i val="0"/>
            <sz val="10"/>
            <color rgb="FF1F1F1F"/>
            <name val="kulim park semibold"/>
          </font>
          <fill>
            <patternFill>
              <fgColor rgb="FFE5B244"/>
              <bgColor rgb="FFE5B244"/>
            </patternFill>
          </fill>
        </dxf>
        <dxf>
          <font>
            <b val="0"/>
            <i val="0"/>
            <sz val="10"/>
            <color rgb="FF1F1F1F"/>
            <name val="kulim park semibold"/>
          </font>
          <fill>
            <patternFill>
              <fgColor rgb="FFE5B244"/>
              <bgColor rgb="FFE5B244"/>
            </patternFill>
          </fill>
        </dxf>
        <dxf>
          <font>
            <b val="0"/>
            <i val="0"/>
            <sz val="10"/>
            <color rgb="FF1F1F1F"/>
            <name val="kulim park semibold"/>
          </font>
          <fill>
            <patternFill>
              <fgColor rgb="FFE5B244"/>
              <bgColor rgb="FFE5B244"/>
            </patternFill>
          </fill>
        </dxf>
        <dxf>
          <font>
            <b val="0"/>
            <i val="0"/>
            <sz val="10"/>
            <color rgb="FF1F1F1F"/>
            <name val="kulim park semibold"/>
          </font>
          <fill>
            <patternFill>
              <fgColor rgb="FFE5B244"/>
              <bgColor rgb="FFE5B244"/>
            </patternFill>
          </fill>
        </dxf>
        <dxf>
          <font>
            <name val="kulim park semibold"/>
          </font>
          <fill>
            <patternFill>
              <fgColor rgb="FF1F1F1F"/>
              <bgColor rgb="FF1F1F1F"/>
            </patternFill>
          </fill>
        </dxf>
        <dxf>
          <font>
            <color rgb="FFE5B244"/>
            <name val="kulim park semibold"/>
          </font>
          <fill>
            <patternFill>
              <fgColor rgb="FF1F1F1F"/>
              <bgColor rgb="FF1F1F1F"/>
            </patternFill>
          </fill>
        </dxf>
        <dxf>
          <font>
            <name val="kulim park semibold"/>
          </font>
          <fill>
            <patternFill>
              <fgColor rgb="FFE5B244"/>
              <bgColor rgb="FFE5B244"/>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7"/>
            <x14:slicerStyleElement type="hoveredUnselectedItemWithData" dxfId="6"/>
            <x14:slicerStyleElement type="hoveredSelectedItemWithNoData" dxfId="5"/>
          </x14:slicerStyleElements>
        </x14:slicerStyle>
        <x14:slicerStyle name="Slicer Style 3">
          <x14:slicerStyleElements>
            <x14:slicerStyleElement type="selectedItemWithData" dxfId="2"/>
            <x14:slicerStyleElement type="hoveredUnselectedItemWithData" dxfId="0"/>
            <x14:slicerStyleElement type="hovered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668965966031111E-2"/>
          <c:y val="0"/>
          <c:w val="0.91954361076766233"/>
          <c:h val="1"/>
        </c:manualLayout>
      </c:layout>
      <c:pieChart>
        <c:varyColors val="1"/>
        <c:ser>
          <c:idx val="0"/>
          <c:order val="0"/>
          <c:spPr>
            <a:ln w="31750">
              <a:solidFill>
                <a:srgbClr val="1F1F1F"/>
              </a:solidFill>
            </a:ln>
          </c:spPr>
          <c:dPt>
            <c:idx val="0"/>
            <c:bubble3D val="0"/>
            <c:spPr>
              <a:solidFill>
                <a:srgbClr val="E5B244"/>
              </a:solidFill>
              <a:ln w="31750">
                <a:solidFill>
                  <a:srgbClr val="1F1F1F"/>
                </a:solidFill>
              </a:ln>
              <a:effectLst/>
            </c:spPr>
            <c:extLst>
              <c:ext xmlns:c16="http://schemas.microsoft.com/office/drawing/2014/chart" uri="{C3380CC4-5D6E-409C-BE32-E72D297353CC}">
                <c16:uniqueId val="{00000001-6462-4425-AF26-0673C77AA08B}"/>
              </c:ext>
            </c:extLst>
          </c:dPt>
          <c:dPt>
            <c:idx val="1"/>
            <c:bubble3D val="0"/>
            <c:spPr>
              <a:solidFill>
                <a:schemeClr val="bg2">
                  <a:lumMod val="50000"/>
                </a:schemeClr>
              </a:solidFill>
              <a:ln w="31750">
                <a:solidFill>
                  <a:srgbClr val="1F1F1F"/>
                </a:solidFill>
              </a:ln>
              <a:effectLst/>
            </c:spPr>
            <c:extLst>
              <c:ext xmlns:c16="http://schemas.microsoft.com/office/drawing/2014/chart" uri="{C3380CC4-5D6E-409C-BE32-E72D297353CC}">
                <c16:uniqueId val="{00000003-6462-4425-AF26-0673C77AA08B}"/>
              </c:ext>
            </c:extLst>
          </c:dPt>
          <c:dPt>
            <c:idx val="2"/>
            <c:bubble3D val="0"/>
            <c:spPr>
              <a:solidFill>
                <a:schemeClr val="tx2">
                  <a:lumMod val="10000"/>
                  <a:lumOff val="90000"/>
                </a:schemeClr>
              </a:solidFill>
              <a:ln w="31750">
                <a:solidFill>
                  <a:srgbClr val="1F1F1F"/>
                </a:solidFill>
              </a:ln>
              <a:effectLst/>
            </c:spPr>
            <c:extLst>
              <c:ext xmlns:c16="http://schemas.microsoft.com/office/drawing/2014/chart" uri="{C3380CC4-5D6E-409C-BE32-E72D297353CC}">
                <c16:uniqueId val="{00000005-6462-4425-AF26-0673C77AA08B}"/>
              </c:ext>
            </c:extLst>
          </c:dPt>
          <c:cat>
            <c:strRef>
              <c:f>'Pivot Tables'!$B$12:$B$14</c:f>
              <c:strCache>
                <c:ptCount val="3"/>
                <c:pt idx="0">
                  <c:v>Contract</c:v>
                </c:pt>
                <c:pt idx="1">
                  <c:v>Full-Time</c:v>
                </c:pt>
                <c:pt idx="2">
                  <c:v>Part-Time</c:v>
                </c:pt>
              </c:strCache>
            </c:strRef>
          </c:cat>
          <c:val>
            <c:numRef>
              <c:f>'Pivot Tables'!$C$12:$C$14</c:f>
              <c:numCache>
                <c:formatCode>General</c:formatCode>
                <c:ptCount val="3"/>
                <c:pt idx="0">
                  <c:v>17</c:v>
                </c:pt>
                <c:pt idx="1">
                  <c:v>20</c:v>
                </c:pt>
                <c:pt idx="2">
                  <c:v>13</c:v>
                </c:pt>
              </c:numCache>
            </c:numRef>
          </c:val>
          <c:extLst>
            <c:ext xmlns:c16="http://schemas.microsoft.com/office/drawing/2014/chart" uri="{C3380CC4-5D6E-409C-BE32-E72D297353CC}">
              <c16:uniqueId val="{00000006-6462-4425-AF26-0673C77AA0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table.xlsx]Pivot Tables!PivotTable1</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E5B2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5B244"/>
                  </a:solidFill>
                  <a:latin typeface="Kulim park"/>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Kulim park"/>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Tables'!$I$5:$I$6</c:f>
              <c:strCache>
                <c:ptCount val="1"/>
                <c:pt idx="0">
                  <c:v>Female</c:v>
                </c:pt>
              </c:strCache>
            </c:strRef>
          </c:tx>
          <c:spPr>
            <a:solidFill>
              <a:srgbClr val="E5B2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5B244"/>
                    </a:solidFill>
                    <a:latin typeface="Kulim park"/>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Tables'!$H$7:$H$12</c:f>
              <c:strCache>
                <c:ptCount val="5"/>
                <c:pt idx="0">
                  <c:v>18-25</c:v>
                </c:pt>
                <c:pt idx="1">
                  <c:v>26-35</c:v>
                </c:pt>
                <c:pt idx="2">
                  <c:v>36-45</c:v>
                </c:pt>
                <c:pt idx="3">
                  <c:v>46-55</c:v>
                </c:pt>
                <c:pt idx="4">
                  <c:v>56 &lt;</c:v>
                </c:pt>
              </c:strCache>
            </c:strRef>
          </c:cat>
          <c:val>
            <c:numRef>
              <c:f>'Pivot Tables'!$I$7:$I$12</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6C0C-4425-8B62-A354C6ABEDD2}"/>
            </c:ext>
          </c:extLst>
        </c:ser>
        <c:ser>
          <c:idx val="1"/>
          <c:order val="1"/>
          <c:tx>
            <c:strRef>
              <c:f>'Pivot Tables'!$J$5:$J$6</c:f>
              <c:strCache>
                <c:ptCount val="1"/>
                <c:pt idx="0">
                  <c:v>Male</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Kulim park"/>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Tables'!$H$7:$H$12</c:f>
              <c:strCache>
                <c:ptCount val="5"/>
                <c:pt idx="0">
                  <c:v>18-25</c:v>
                </c:pt>
                <c:pt idx="1">
                  <c:v>26-35</c:v>
                </c:pt>
                <c:pt idx="2">
                  <c:v>36-45</c:v>
                </c:pt>
                <c:pt idx="3">
                  <c:v>46-55</c:v>
                </c:pt>
                <c:pt idx="4">
                  <c:v>56 &lt;</c:v>
                </c:pt>
              </c:strCache>
            </c:strRef>
          </c:cat>
          <c:val>
            <c:numRef>
              <c:f>'Pivot Tables'!$J$7:$J$12</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6C0C-4425-8B62-A354C6ABEDD2}"/>
            </c:ext>
          </c:extLst>
        </c:ser>
        <c:dLbls>
          <c:dLblPos val="outEnd"/>
          <c:showLegendKey val="0"/>
          <c:showVal val="1"/>
          <c:showCatName val="0"/>
          <c:showSerName val="0"/>
          <c:showPercent val="0"/>
          <c:showBubbleSize val="0"/>
        </c:dLbls>
        <c:gapWidth val="219"/>
        <c:overlap val="-27"/>
        <c:axId val="1097923343"/>
        <c:axId val="1087757791"/>
      </c:barChart>
      <c:catAx>
        <c:axId val="109792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Kulim park"/>
                <a:ea typeface="+mn-ea"/>
                <a:cs typeface="+mn-cs"/>
              </a:defRPr>
            </a:pPr>
            <a:endParaRPr lang="fr-FR"/>
          </a:p>
        </c:txPr>
        <c:crossAx val="1087757791"/>
        <c:crosses val="autoZero"/>
        <c:auto val="1"/>
        <c:lblAlgn val="ctr"/>
        <c:lblOffset val="100"/>
        <c:noMultiLvlLbl val="0"/>
      </c:catAx>
      <c:valAx>
        <c:axId val="1087757791"/>
        <c:scaling>
          <c:orientation val="minMax"/>
        </c:scaling>
        <c:delete val="1"/>
        <c:axPos val="l"/>
        <c:majorGridlines>
          <c:spPr>
            <a:ln w="9525" cap="flat" cmpd="sng" algn="ctr">
              <a:solidFill>
                <a:srgbClr val="E5B244">
                  <a:alpha val="34000"/>
                </a:srgbClr>
              </a:solidFill>
              <a:prstDash val="dashDot"/>
              <a:round/>
            </a:ln>
            <a:effectLst/>
          </c:spPr>
        </c:majorGridlines>
        <c:numFmt formatCode="General" sourceLinked="1"/>
        <c:majorTickMark val="none"/>
        <c:minorTickMark val="none"/>
        <c:tickLblPos val="nextTo"/>
        <c:crossAx val="109792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Kulim park"/>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57292164817016E-2"/>
          <c:y val="0.25333333333333335"/>
          <c:w val="0.82222243970925735"/>
          <c:h val="0.50404483223380869"/>
        </c:manualLayout>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E5B244"/>
              </a:solidFill>
              <a:ln>
                <a:noFill/>
              </a:ln>
              <a:effectLst/>
            </c:spPr>
            <c:extLst>
              <c:ext xmlns:c16="http://schemas.microsoft.com/office/drawing/2014/chart" uri="{C3380CC4-5D6E-409C-BE32-E72D297353CC}">
                <c16:uniqueId val="{00000002-E073-460A-971A-52A466B13668}"/>
              </c:ext>
            </c:extLst>
          </c:dPt>
          <c:val>
            <c:numRef>
              <c:f>'Pivot Tables'!$M$19</c:f>
              <c:numCache>
                <c:formatCode>0%</c:formatCode>
                <c:ptCount val="1"/>
                <c:pt idx="0">
                  <c:v>0.46</c:v>
                </c:pt>
              </c:numCache>
            </c:numRef>
          </c:val>
          <c:extLst>
            <c:ext xmlns:c16="http://schemas.microsoft.com/office/drawing/2014/chart" uri="{C3380CC4-5D6E-409C-BE32-E72D297353CC}">
              <c16:uniqueId val="{00000000-E073-460A-971A-52A466B13668}"/>
            </c:ext>
          </c:extLst>
        </c:ser>
        <c:ser>
          <c:idx val="1"/>
          <c:order val="1"/>
          <c:spPr>
            <a:solidFill>
              <a:srgbClr val="1F1F1F"/>
            </a:solidFill>
            <a:ln>
              <a:noFill/>
            </a:ln>
            <a:effectLst/>
          </c:spPr>
          <c:invertIfNegative val="0"/>
          <c:val>
            <c:numRef>
              <c:f>'Pivot Tables'!$N$19</c:f>
              <c:numCache>
                <c:formatCode>0%</c:formatCode>
                <c:ptCount val="1"/>
                <c:pt idx="0">
                  <c:v>0.54</c:v>
                </c:pt>
              </c:numCache>
            </c:numRef>
          </c:val>
          <c:extLst>
            <c:ext xmlns:c16="http://schemas.microsoft.com/office/drawing/2014/chart" uri="{C3380CC4-5D6E-409C-BE32-E72D297353CC}">
              <c16:uniqueId val="{00000001-E073-460A-971A-52A466B13668}"/>
            </c:ext>
          </c:extLst>
        </c:ser>
        <c:dLbls>
          <c:showLegendKey val="0"/>
          <c:showVal val="0"/>
          <c:showCatName val="0"/>
          <c:showSerName val="0"/>
          <c:showPercent val="0"/>
          <c:showBubbleSize val="0"/>
        </c:dLbls>
        <c:gapWidth val="150"/>
        <c:overlap val="100"/>
        <c:axId val="1631004640"/>
        <c:axId val="1708777952"/>
      </c:barChart>
      <c:catAx>
        <c:axId val="1631004640"/>
        <c:scaling>
          <c:orientation val="minMax"/>
        </c:scaling>
        <c:delete val="1"/>
        <c:axPos val="l"/>
        <c:majorTickMark val="none"/>
        <c:minorTickMark val="none"/>
        <c:tickLblPos val="nextTo"/>
        <c:crossAx val="1708777952"/>
        <c:crosses val="autoZero"/>
        <c:auto val="1"/>
        <c:lblAlgn val="ctr"/>
        <c:lblOffset val="100"/>
        <c:noMultiLvlLbl val="0"/>
      </c:catAx>
      <c:valAx>
        <c:axId val="170877795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63100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609879224867003E-2"/>
          <c:y val="0.27743209876543212"/>
          <c:w val="0.81881678583280526"/>
          <c:h val="0.49344920773792156"/>
        </c:manualLayout>
      </c:layout>
      <c:barChart>
        <c:barDir val="bar"/>
        <c:grouping val="percentStacked"/>
        <c:varyColors val="0"/>
        <c:ser>
          <c:idx val="0"/>
          <c:order val="0"/>
          <c:spPr>
            <a:solidFill>
              <a:srgbClr val="E5B244"/>
            </a:solidFill>
            <a:ln>
              <a:noFill/>
            </a:ln>
            <a:effectLst/>
          </c:spPr>
          <c:invertIfNegative val="0"/>
          <c:val>
            <c:numRef>
              <c:f>'Pivot Tables'!$M$20</c:f>
              <c:numCache>
                <c:formatCode>0%</c:formatCode>
                <c:ptCount val="1"/>
                <c:pt idx="0">
                  <c:v>0.16</c:v>
                </c:pt>
              </c:numCache>
            </c:numRef>
          </c:val>
          <c:extLst>
            <c:ext xmlns:c16="http://schemas.microsoft.com/office/drawing/2014/chart" uri="{C3380CC4-5D6E-409C-BE32-E72D297353CC}">
              <c16:uniqueId val="{00000000-5ECD-4938-8D27-A3DFAF4D38DC}"/>
            </c:ext>
          </c:extLst>
        </c:ser>
        <c:ser>
          <c:idx val="1"/>
          <c:order val="1"/>
          <c:spPr>
            <a:solidFill>
              <a:srgbClr val="1F1F1F"/>
            </a:solidFill>
            <a:ln>
              <a:noFill/>
            </a:ln>
            <a:effectLst/>
          </c:spPr>
          <c:invertIfNegative val="0"/>
          <c:val>
            <c:numRef>
              <c:f>'Pivot Tables'!$N$20</c:f>
              <c:numCache>
                <c:formatCode>0%</c:formatCode>
                <c:ptCount val="1"/>
                <c:pt idx="0">
                  <c:v>0.84</c:v>
                </c:pt>
              </c:numCache>
            </c:numRef>
          </c:val>
          <c:extLst>
            <c:ext xmlns:c16="http://schemas.microsoft.com/office/drawing/2014/chart" uri="{C3380CC4-5D6E-409C-BE32-E72D297353CC}">
              <c16:uniqueId val="{00000001-5ECD-4938-8D27-A3DFAF4D38DC}"/>
            </c:ext>
          </c:extLst>
        </c:ser>
        <c:dLbls>
          <c:showLegendKey val="0"/>
          <c:showVal val="0"/>
          <c:showCatName val="0"/>
          <c:showSerName val="0"/>
          <c:showPercent val="0"/>
          <c:showBubbleSize val="0"/>
        </c:dLbls>
        <c:gapWidth val="150"/>
        <c:overlap val="100"/>
        <c:axId val="1709615456"/>
        <c:axId val="1717131984"/>
      </c:barChart>
      <c:catAx>
        <c:axId val="1709615456"/>
        <c:scaling>
          <c:orientation val="minMax"/>
        </c:scaling>
        <c:delete val="1"/>
        <c:axPos val="l"/>
        <c:majorTickMark val="none"/>
        <c:minorTickMark val="none"/>
        <c:tickLblPos val="nextTo"/>
        <c:crossAx val="1717131984"/>
        <c:crosses val="autoZero"/>
        <c:auto val="1"/>
        <c:lblAlgn val="ctr"/>
        <c:lblOffset val="100"/>
        <c:noMultiLvlLbl val="0"/>
      </c:catAx>
      <c:valAx>
        <c:axId val="171713198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70961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E5B244"/>
              </a:solidFill>
              <a:ln>
                <a:noFill/>
              </a:ln>
              <a:effectLst/>
            </c:spPr>
            <c:extLst>
              <c:ext xmlns:c16="http://schemas.microsoft.com/office/drawing/2014/chart" uri="{C3380CC4-5D6E-409C-BE32-E72D297353CC}">
                <c16:uniqueId val="{00000002-D25E-4491-923D-241908115560}"/>
              </c:ext>
            </c:extLst>
          </c:dPt>
          <c:val>
            <c:numRef>
              <c:f>'Pivot Tables'!$M$21</c:f>
              <c:numCache>
                <c:formatCode>0%</c:formatCode>
                <c:ptCount val="1"/>
                <c:pt idx="0">
                  <c:v>0.38</c:v>
                </c:pt>
              </c:numCache>
            </c:numRef>
          </c:val>
          <c:extLst>
            <c:ext xmlns:c16="http://schemas.microsoft.com/office/drawing/2014/chart" uri="{C3380CC4-5D6E-409C-BE32-E72D297353CC}">
              <c16:uniqueId val="{00000000-D25E-4491-923D-241908115560}"/>
            </c:ext>
          </c:extLst>
        </c:ser>
        <c:ser>
          <c:idx val="1"/>
          <c:order val="1"/>
          <c:spPr>
            <a:solidFill>
              <a:srgbClr val="1F1F1F"/>
            </a:solidFill>
            <a:ln>
              <a:noFill/>
            </a:ln>
            <a:effectLst/>
          </c:spPr>
          <c:invertIfNegative val="0"/>
          <c:val>
            <c:numRef>
              <c:f>'Pivot Tables'!$N$21</c:f>
              <c:numCache>
                <c:formatCode>0%</c:formatCode>
                <c:ptCount val="1"/>
                <c:pt idx="0">
                  <c:v>0.62</c:v>
                </c:pt>
              </c:numCache>
            </c:numRef>
          </c:val>
          <c:extLst>
            <c:ext xmlns:c16="http://schemas.microsoft.com/office/drawing/2014/chart" uri="{C3380CC4-5D6E-409C-BE32-E72D297353CC}">
              <c16:uniqueId val="{00000001-D25E-4491-923D-241908115560}"/>
            </c:ext>
          </c:extLst>
        </c:ser>
        <c:dLbls>
          <c:showLegendKey val="0"/>
          <c:showVal val="0"/>
          <c:showCatName val="0"/>
          <c:showSerName val="0"/>
          <c:showPercent val="0"/>
          <c:showBubbleSize val="0"/>
        </c:dLbls>
        <c:gapWidth val="150"/>
        <c:overlap val="100"/>
        <c:axId val="1631003040"/>
        <c:axId val="1708772128"/>
      </c:barChart>
      <c:catAx>
        <c:axId val="1631003040"/>
        <c:scaling>
          <c:orientation val="minMax"/>
        </c:scaling>
        <c:delete val="1"/>
        <c:axPos val="l"/>
        <c:majorTickMark val="none"/>
        <c:minorTickMark val="none"/>
        <c:tickLblPos val="nextTo"/>
        <c:crossAx val="1708772128"/>
        <c:crosses val="autoZero"/>
        <c:auto val="1"/>
        <c:lblAlgn val="ctr"/>
        <c:lblOffset val="100"/>
        <c:noMultiLvlLbl val="0"/>
      </c:catAx>
      <c:valAx>
        <c:axId val="1708772128"/>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6310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207599050118736E-2"/>
          <c:y val="8.6021651039964508E-2"/>
          <c:w val="0.7420622422197225"/>
          <c:h val="0.91397834896003549"/>
        </c:manualLayout>
      </c:layout>
      <c:doughnutChart>
        <c:varyColors val="1"/>
        <c:ser>
          <c:idx val="0"/>
          <c:order val="0"/>
          <c:dPt>
            <c:idx val="0"/>
            <c:bubble3D val="0"/>
            <c:spPr>
              <a:solidFill>
                <a:schemeClr val="bg1"/>
              </a:solidFill>
              <a:ln w="19050">
                <a:noFill/>
              </a:ln>
              <a:effectLst/>
            </c:spPr>
            <c:extLst>
              <c:ext xmlns:c16="http://schemas.microsoft.com/office/drawing/2014/chart" uri="{C3380CC4-5D6E-409C-BE32-E72D297353CC}">
                <c16:uniqueId val="{00000001-90FA-4D6E-B818-44C104666691}"/>
              </c:ext>
            </c:extLst>
          </c:dPt>
          <c:dPt>
            <c:idx val="1"/>
            <c:bubble3D val="0"/>
            <c:spPr>
              <a:solidFill>
                <a:srgbClr val="1F1F1F"/>
              </a:solidFill>
              <a:ln w="19050">
                <a:noFill/>
              </a:ln>
              <a:effectLst/>
            </c:spPr>
            <c:extLst>
              <c:ext xmlns:c16="http://schemas.microsoft.com/office/drawing/2014/chart" uri="{C3380CC4-5D6E-409C-BE32-E72D297353CC}">
                <c16:uniqueId val="{00000003-90FA-4D6E-B818-44C104666691}"/>
              </c:ext>
            </c:extLst>
          </c:dPt>
          <c:val>
            <c:numRef>
              <c:f>'Pivot Tables'!$J$23:$K$23</c:f>
              <c:numCache>
                <c:formatCode>0%</c:formatCode>
                <c:ptCount val="2"/>
                <c:pt idx="0">
                  <c:v>0.48</c:v>
                </c:pt>
                <c:pt idx="1">
                  <c:v>0.52</c:v>
                </c:pt>
              </c:numCache>
            </c:numRef>
          </c:val>
          <c:extLst>
            <c:ext xmlns:c16="http://schemas.microsoft.com/office/drawing/2014/chart" uri="{C3380CC4-5D6E-409C-BE32-E72D297353CC}">
              <c16:uniqueId val="{00000004-90FA-4D6E-B818-44C10466669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73900693920114"/>
          <c:y val="6.8965517241379309E-2"/>
          <c:w val="0.80593679214755687"/>
          <c:h val="0.93103448275862066"/>
        </c:manualLayout>
      </c:layout>
      <c:doughnutChart>
        <c:varyColors val="1"/>
        <c:ser>
          <c:idx val="0"/>
          <c:order val="0"/>
          <c:spPr>
            <a:solidFill>
              <a:srgbClr val="1F1F1F"/>
            </a:solidFill>
          </c:spPr>
          <c:dPt>
            <c:idx val="0"/>
            <c:bubble3D val="0"/>
            <c:spPr>
              <a:solidFill>
                <a:srgbClr val="E5B244"/>
              </a:solidFill>
              <a:ln w="19050">
                <a:noFill/>
              </a:ln>
              <a:effectLst/>
            </c:spPr>
            <c:extLst>
              <c:ext xmlns:c16="http://schemas.microsoft.com/office/drawing/2014/chart" uri="{C3380CC4-5D6E-409C-BE32-E72D297353CC}">
                <c16:uniqueId val="{00000001-3606-450E-962A-A7AC94262C05}"/>
              </c:ext>
            </c:extLst>
          </c:dPt>
          <c:dPt>
            <c:idx val="1"/>
            <c:bubble3D val="0"/>
            <c:spPr>
              <a:solidFill>
                <a:srgbClr val="1F1F1F"/>
              </a:solidFill>
              <a:ln w="19050">
                <a:noFill/>
              </a:ln>
              <a:effectLst/>
            </c:spPr>
            <c:extLst>
              <c:ext xmlns:c16="http://schemas.microsoft.com/office/drawing/2014/chart" uri="{C3380CC4-5D6E-409C-BE32-E72D297353CC}">
                <c16:uniqueId val="{00000003-3606-450E-962A-A7AC94262C05}"/>
              </c:ext>
            </c:extLst>
          </c:dPt>
          <c:val>
            <c:numRef>
              <c:f>'Pivot Tables'!$J$24:$K$24</c:f>
              <c:numCache>
                <c:formatCode>0%</c:formatCode>
                <c:ptCount val="2"/>
                <c:pt idx="0">
                  <c:v>0.52</c:v>
                </c:pt>
                <c:pt idx="1">
                  <c:v>0.48</c:v>
                </c:pt>
              </c:numCache>
            </c:numRef>
          </c:val>
          <c:extLst>
            <c:ext xmlns:c16="http://schemas.microsoft.com/office/drawing/2014/chart" uri="{C3380CC4-5D6E-409C-BE32-E72D297353CC}">
              <c16:uniqueId val="{00000004-3606-450E-962A-A7AC94262C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Tables'!$E$13</c:f>
              <c:strCache>
                <c:ptCount val="1"/>
                <c:pt idx="0">
                  <c:v>Analyst</c:v>
                </c:pt>
              </c:strCache>
            </c:strRef>
          </c:tx>
          <c:spPr>
            <a:solidFill>
              <a:schemeClr val="accent2">
                <a:lumMod val="60000"/>
                <a:lumOff val="40000"/>
              </a:schemeClr>
            </a:solidFill>
            <a:ln>
              <a:noFill/>
            </a:ln>
            <a:effectLst/>
          </c:spPr>
          <c:invertIfNegative val="0"/>
          <c:dPt>
            <c:idx val="0"/>
            <c:invertIfNegative val="0"/>
            <c:bubble3D val="0"/>
            <c:spPr>
              <a:solidFill>
                <a:srgbClr val="77923C"/>
              </a:solidFill>
              <a:ln>
                <a:noFill/>
              </a:ln>
              <a:effectLst/>
            </c:spPr>
            <c:extLst>
              <c:ext xmlns:c16="http://schemas.microsoft.com/office/drawing/2014/chart" uri="{C3380CC4-5D6E-409C-BE32-E72D297353CC}">
                <c16:uniqueId val="{00000005-D283-4072-B231-2095B62C6A96}"/>
              </c:ext>
            </c:extLst>
          </c:dPt>
          <c:dLbls>
            <c:dLbl>
              <c:idx val="0"/>
              <c:layout>
                <c:manualLayout>
                  <c:x val="-1.932367149758454E-2"/>
                  <c:y val="6.6006600660066007E-3"/>
                </c:manualLayout>
              </c:layout>
              <c:tx>
                <c:rich>
                  <a:bodyPr/>
                  <a:lstStyle/>
                  <a:p>
                    <a:fld id="{B4F613A1-E06B-4907-B1EB-4D1C1496A068}" type="VALUE">
                      <a:rPr lang="en-US" b="1">
                        <a:solidFill>
                          <a:schemeClr val="bg1"/>
                        </a:solidFill>
                      </a:rPr>
                      <a:pPr/>
                      <a:t>[VALUE]</a:t>
                    </a:fld>
                    <a:endParaRPr lang="fr-F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283-4072-B231-2095B62C6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Tables'!$G$13</c:f>
              <c:numCache>
                <c:formatCode>_-* #\ ##0\ _€_-;\-* #\ ##0\ _€_-;_-* "-"??\ _€_-;_-@_-</c:formatCode>
                <c:ptCount val="1"/>
                <c:pt idx="0">
                  <c:v>28</c:v>
                </c:pt>
              </c:numCache>
            </c:numRef>
          </c:val>
          <c:extLst>
            <c:ext xmlns:c16="http://schemas.microsoft.com/office/drawing/2014/chart" uri="{C3380CC4-5D6E-409C-BE32-E72D297353CC}">
              <c16:uniqueId val="{00000000-D283-4072-B231-2095B62C6A96}"/>
            </c:ext>
          </c:extLst>
        </c:ser>
        <c:ser>
          <c:idx val="1"/>
          <c:order val="1"/>
          <c:tx>
            <c:strRef>
              <c:f>'Pivot Tables'!$E$14</c:f>
              <c:strCache>
                <c:ptCount val="1"/>
                <c:pt idx="0">
                  <c:v>Designer</c:v>
                </c:pt>
              </c:strCache>
            </c:strRef>
          </c:tx>
          <c:spPr>
            <a:solidFill>
              <a:schemeClr val="bg2">
                <a:lumMod val="50000"/>
              </a:schemeClr>
            </a:solidFill>
            <a:ln>
              <a:noFill/>
            </a:ln>
            <a:effectLst/>
          </c:spPr>
          <c:invertIfNegative val="0"/>
          <c:dLbls>
            <c:dLbl>
              <c:idx val="0"/>
              <c:layout>
                <c:manualLayout>
                  <c:x val="-1.932367149758454E-2"/>
                  <c:y val="0"/>
                </c:manualLayout>
              </c:layout>
              <c:tx>
                <c:rich>
                  <a:bodyPr/>
                  <a:lstStyle/>
                  <a:p>
                    <a:fld id="{C813F997-666C-4347-A2C8-E7E92B0BBB39}" type="VALUE">
                      <a:rPr lang="en-US" b="1">
                        <a:solidFill>
                          <a:schemeClr val="bg1"/>
                        </a:solidFill>
                      </a:rPr>
                      <a:pPr/>
                      <a:t>[VALUE]</a:t>
                    </a:fld>
                    <a:endParaRPr lang="fr-F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283-4072-B231-2095B62C6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Tables'!$G$14</c:f>
              <c:numCache>
                <c:formatCode>_-* #\ ##0\ _€_-;\-* #\ ##0\ _€_-;_-* "-"??\ _€_-;_-@_-</c:formatCode>
                <c:ptCount val="1"/>
                <c:pt idx="0">
                  <c:v>110</c:v>
                </c:pt>
              </c:numCache>
            </c:numRef>
          </c:val>
          <c:extLst>
            <c:ext xmlns:c16="http://schemas.microsoft.com/office/drawing/2014/chart" uri="{C3380CC4-5D6E-409C-BE32-E72D297353CC}">
              <c16:uniqueId val="{00000001-D283-4072-B231-2095B62C6A96}"/>
            </c:ext>
          </c:extLst>
        </c:ser>
        <c:ser>
          <c:idx val="2"/>
          <c:order val="2"/>
          <c:tx>
            <c:strRef>
              <c:f>'Pivot Tables'!$E$15</c:f>
              <c:strCache>
                <c:ptCount val="1"/>
                <c:pt idx="0">
                  <c:v>Developer</c:v>
                </c:pt>
              </c:strCache>
            </c:strRef>
          </c:tx>
          <c:spPr>
            <a:solidFill>
              <a:schemeClr val="accent3">
                <a:lumMod val="50000"/>
              </a:schemeClr>
            </a:solidFill>
            <a:ln>
              <a:noFill/>
            </a:ln>
            <a:effectLst/>
          </c:spPr>
          <c:invertIfNegative val="0"/>
          <c:dLbls>
            <c:dLbl>
              <c:idx val="0"/>
              <c:layout>
                <c:manualLayout>
                  <c:x val="0"/>
                  <c:y val="1.9801980198019771E-2"/>
                </c:manualLayout>
              </c:layout>
              <c:tx>
                <c:rich>
                  <a:bodyPr/>
                  <a:lstStyle/>
                  <a:p>
                    <a:fld id="{4D57EB7A-3638-4D25-90F2-E99BE0BF9CD9}" type="VALUE">
                      <a:rPr lang="en-US" b="1">
                        <a:solidFill>
                          <a:schemeClr val="bg1"/>
                        </a:solidFill>
                      </a:rPr>
                      <a:pPr/>
                      <a:t>[VALUE]</a:t>
                    </a:fld>
                    <a:endParaRPr lang="fr-F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283-4072-B231-2095B62C6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Tables'!$G$15</c:f>
              <c:numCache>
                <c:formatCode>_-* #\ ##0\ _€_-;\-* #\ ##0\ _€_-;_-* "-"??\ _€_-;_-@_-</c:formatCode>
                <c:ptCount val="1"/>
                <c:pt idx="0">
                  <c:v>104</c:v>
                </c:pt>
              </c:numCache>
            </c:numRef>
          </c:val>
          <c:extLst>
            <c:ext xmlns:c16="http://schemas.microsoft.com/office/drawing/2014/chart" uri="{C3380CC4-5D6E-409C-BE32-E72D297353CC}">
              <c16:uniqueId val="{00000002-D283-4072-B231-2095B62C6A96}"/>
            </c:ext>
          </c:extLst>
        </c:ser>
        <c:ser>
          <c:idx val="3"/>
          <c:order val="3"/>
          <c:tx>
            <c:strRef>
              <c:f>'Pivot Tables'!$E$16</c:f>
              <c:strCache>
                <c:ptCount val="1"/>
                <c:pt idx="0">
                  <c:v>HR Specialist</c:v>
                </c:pt>
              </c:strCache>
            </c:strRef>
          </c:tx>
          <c:spPr>
            <a:solidFill>
              <a:schemeClr val="bg1">
                <a:lumMod val="95000"/>
              </a:schemeClr>
            </a:solidFill>
            <a:ln>
              <a:noFill/>
            </a:ln>
            <a:effectLst/>
          </c:spPr>
          <c:invertIfNegative val="0"/>
          <c:dLbls>
            <c:dLbl>
              <c:idx val="0"/>
              <c:layout>
                <c:manualLayout>
                  <c:x val="-2.5764895330112721E-2"/>
                  <c:y val="1.9801980198019802E-2"/>
                </c:manualLayout>
              </c:layout>
              <c:tx>
                <c:rich>
                  <a:bodyPr/>
                  <a:lstStyle/>
                  <a:p>
                    <a:fld id="{87EC39F1-A2CC-411A-81C9-4A4B88B5440D}" type="VALUE">
                      <a:rPr lang="en-US" b="1">
                        <a:solidFill>
                          <a:schemeClr val="bg1"/>
                        </a:solidFill>
                      </a:rPr>
                      <a:pPr/>
                      <a:t>[VALUE]</a:t>
                    </a:fld>
                    <a:endParaRPr lang="fr-F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D283-4072-B231-2095B62C6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Tables'!$G$16</c:f>
              <c:numCache>
                <c:formatCode>_-* #\ ##0\ _€_-;\-* #\ ##0\ _€_-;_-* "-"??\ _€_-;_-@_-</c:formatCode>
                <c:ptCount val="1"/>
                <c:pt idx="0">
                  <c:v>123</c:v>
                </c:pt>
              </c:numCache>
            </c:numRef>
          </c:val>
          <c:extLst>
            <c:ext xmlns:c16="http://schemas.microsoft.com/office/drawing/2014/chart" uri="{C3380CC4-5D6E-409C-BE32-E72D297353CC}">
              <c16:uniqueId val="{00000003-D283-4072-B231-2095B62C6A96}"/>
            </c:ext>
          </c:extLst>
        </c:ser>
        <c:ser>
          <c:idx val="4"/>
          <c:order val="4"/>
          <c:tx>
            <c:strRef>
              <c:f>'Pivot Tables'!$E$17</c:f>
              <c:strCache>
                <c:ptCount val="1"/>
                <c:pt idx="0">
                  <c:v>Manager</c:v>
                </c:pt>
              </c:strCache>
            </c:strRef>
          </c:tx>
          <c:spPr>
            <a:solidFill>
              <a:srgbClr val="E5B244"/>
            </a:solidFill>
            <a:ln>
              <a:noFill/>
            </a:ln>
            <a:effectLst/>
          </c:spPr>
          <c:invertIfNegative val="0"/>
          <c:dLbls>
            <c:dLbl>
              <c:idx val="0"/>
              <c:layout>
                <c:manualLayout>
                  <c:x val="-1.932367149758454E-2"/>
                  <c:y val="1.9801980198019802E-2"/>
                </c:manualLayout>
              </c:layout>
              <c:tx>
                <c:rich>
                  <a:bodyPr/>
                  <a:lstStyle/>
                  <a:p>
                    <a:fld id="{A15ACFC3-2F06-4878-A8C0-A8B5041871CE}" type="VALUE">
                      <a:rPr lang="en-US" b="1">
                        <a:solidFill>
                          <a:schemeClr val="bg1"/>
                        </a:solidFill>
                      </a:rPr>
                      <a:pPr/>
                      <a:t>[VALUE]</a:t>
                    </a:fld>
                    <a:endParaRPr lang="fr-F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D283-4072-B231-2095B62C6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Tables'!$G$17</c:f>
              <c:numCache>
                <c:formatCode>_-* #\ ##0\ _€_-;\-* #\ ##0\ _€_-;_-* "-"??\ _€_-;_-@_-</c:formatCode>
                <c:ptCount val="1"/>
                <c:pt idx="0">
                  <c:v>122</c:v>
                </c:pt>
              </c:numCache>
            </c:numRef>
          </c:val>
          <c:extLst>
            <c:ext xmlns:c16="http://schemas.microsoft.com/office/drawing/2014/chart" uri="{C3380CC4-5D6E-409C-BE32-E72D297353CC}">
              <c16:uniqueId val="{00000004-D283-4072-B231-2095B62C6A96}"/>
            </c:ext>
          </c:extLst>
        </c:ser>
        <c:dLbls>
          <c:dLblPos val="outEnd"/>
          <c:showLegendKey val="0"/>
          <c:showVal val="1"/>
          <c:showCatName val="0"/>
          <c:showSerName val="0"/>
          <c:showPercent val="0"/>
          <c:showBubbleSize val="0"/>
        </c:dLbls>
        <c:gapWidth val="219"/>
        <c:overlap val="-27"/>
        <c:axId val="456940304"/>
        <c:axId val="461853952"/>
      </c:barChart>
      <c:catAx>
        <c:axId val="456940304"/>
        <c:scaling>
          <c:orientation val="minMax"/>
        </c:scaling>
        <c:delete val="1"/>
        <c:axPos val="b"/>
        <c:numFmt formatCode="General" sourceLinked="1"/>
        <c:majorTickMark val="none"/>
        <c:minorTickMark val="none"/>
        <c:tickLblPos val="nextTo"/>
        <c:crossAx val="461853952"/>
        <c:crosses val="autoZero"/>
        <c:auto val="1"/>
        <c:lblAlgn val="ctr"/>
        <c:lblOffset val="100"/>
        <c:noMultiLvlLbl val="0"/>
      </c:catAx>
      <c:valAx>
        <c:axId val="461853952"/>
        <c:scaling>
          <c:orientation val="minMax"/>
        </c:scaling>
        <c:delete val="1"/>
        <c:axPos val="l"/>
        <c:majorGridlines>
          <c:spPr>
            <a:ln w="9525" cap="rnd" cmpd="sng" algn="ctr">
              <a:solidFill>
                <a:srgbClr val="E5B244">
                  <a:alpha val="34000"/>
                </a:srgbClr>
              </a:solidFill>
              <a:prstDash val="lgDashDotDot"/>
              <a:round/>
            </a:ln>
            <a:effectLst/>
          </c:spPr>
        </c:majorGridlines>
        <c:numFmt formatCode="_-* #\ ##0\ _€_-;\-* #\ ##0\ _€_-;_-* &quot;-&quot;??\ _€_-;_-@_-" sourceLinked="1"/>
        <c:majorTickMark val="none"/>
        <c:minorTickMark val="none"/>
        <c:tickLblPos val="nextTo"/>
        <c:crossAx val="456940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table.xlsx]Pivot Tables!PivotTable4</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fr-FR" sz="1200" b="1"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pivotFmt>
      <c:pivotFmt>
        <c:idx val="4"/>
        <c:spPr>
          <a:solidFill>
            <a:schemeClr val="bg2">
              <a:lumMod val="50000"/>
            </a:schemeClr>
          </a:solidFill>
          <a:ln>
            <a:noFill/>
          </a:ln>
          <a:effectLst/>
        </c:spPr>
      </c:pivotFmt>
      <c:pivotFmt>
        <c:idx val="5"/>
        <c:spPr>
          <a:solidFill>
            <a:schemeClr val="bg2">
              <a:lumMod val="50000"/>
            </a:schemeClr>
          </a:solidFill>
          <a:ln>
            <a:noFill/>
          </a:ln>
          <a:effectLst/>
        </c:spPr>
      </c:pivotFmt>
      <c:pivotFmt>
        <c:idx val="6"/>
        <c:spPr>
          <a:solidFill>
            <a:schemeClr val="bg2">
              <a:lumMod val="50000"/>
            </a:schemeClr>
          </a:solidFill>
          <a:ln>
            <a:noFill/>
          </a:ln>
          <a:effectLst/>
        </c:spPr>
      </c:pivotFmt>
      <c:pivotFmt>
        <c:idx val="7"/>
        <c:spPr>
          <a:solidFill>
            <a:schemeClr val="bg2">
              <a:lumMod val="50000"/>
            </a:schemeClr>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lang="fr-FR" sz="1200" b="1"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69359165452806"/>
          <c:y val="0.12012012012012012"/>
          <c:w val="0.72941102805269498"/>
          <c:h val="0.74774774774774777"/>
        </c:manualLayout>
      </c:layout>
      <c:barChart>
        <c:barDir val="bar"/>
        <c:grouping val="clustered"/>
        <c:varyColors val="0"/>
        <c:ser>
          <c:idx val="0"/>
          <c:order val="0"/>
          <c:tx>
            <c:strRef>
              <c:f>'Pivot Tables'!$U$6</c:f>
              <c:strCache>
                <c:ptCount val="1"/>
                <c:pt idx="0">
                  <c:v>Total</c:v>
                </c:pt>
              </c:strCache>
            </c:strRef>
          </c:tx>
          <c:spPr>
            <a:solidFill>
              <a:schemeClr val="tx2">
                <a:lumMod val="90000"/>
                <a:lumOff val="10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4-D5F3-429D-B424-597962A1FACB}"/>
              </c:ext>
            </c:extLst>
          </c:dPt>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3-D5F3-429D-B424-597962A1FACB}"/>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2-D5F3-429D-B424-597962A1FACB}"/>
              </c:ext>
            </c:extLst>
          </c:dPt>
          <c:dPt>
            <c:idx val="3"/>
            <c:invertIfNegative val="0"/>
            <c:bubble3D val="0"/>
            <c:spPr>
              <a:solidFill>
                <a:schemeClr val="bg2">
                  <a:lumMod val="50000"/>
                </a:schemeClr>
              </a:solidFill>
              <a:ln>
                <a:noFill/>
              </a:ln>
              <a:effectLst/>
            </c:spPr>
            <c:extLst>
              <c:ext xmlns:c16="http://schemas.microsoft.com/office/drawing/2014/chart" uri="{C3380CC4-5D6E-409C-BE32-E72D297353CC}">
                <c16:uniqueId val="{00000000-D5F3-429D-B424-597962A1FACB}"/>
              </c:ext>
            </c:extLst>
          </c:dPt>
          <c:dPt>
            <c:idx val="4"/>
            <c:invertIfNegative val="0"/>
            <c:bubble3D val="0"/>
            <c:spPr>
              <a:solidFill>
                <a:schemeClr val="bg2">
                  <a:lumMod val="50000"/>
                </a:schemeClr>
              </a:solidFill>
              <a:ln>
                <a:noFill/>
              </a:ln>
              <a:effectLst/>
            </c:spPr>
            <c:extLst>
              <c:ext xmlns:c16="http://schemas.microsoft.com/office/drawing/2014/chart" uri="{C3380CC4-5D6E-409C-BE32-E72D297353CC}">
                <c16:uniqueId val="{00000001-D5F3-429D-B424-597962A1FACB}"/>
              </c:ext>
            </c:extLst>
          </c:dPt>
          <c:dLbls>
            <c:dLbl>
              <c:idx val="0"/>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F3-429D-B424-597962A1FACB}"/>
                </c:ext>
              </c:extLst>
            </c:dLbl>
            <c:spPr>
              <a:noFill/>
              <a:ln>
                <a:noFill/>
              </a:ln>
              <a:effectLst/>
            </c:spPr>
            <c:txPr>
              <a:bodyPr rot="0" spcFirstLastPara="1" vertOverflow="ellipsis" vert="horz" wrap="square" lIns="38100" tIns="19050" rIns="38100" bIns="19050" anchor="ctr" anchorCtr="1">
                <a:spAutoFit/>
              </a:bodyPr>
              <a:lstStyle/>
              <a:p>
                <a:pPr>
                  <a:defRPr lang="fr-FR" sz="1200" b="1" i="0" u="none" strike="noStrike" kern="1200" baseline="0">
                    <a:solidFill>
                      <a:schemeClr val="bg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Tables'!$T$7:$T$12</c:f>
              <c:strCache>
                <c:ptCount val="5"/>
                <c:pt idx="0">
                  <c:v>Central</c:v>
                </c:pt>
                <c:pt idx="1">
                  <c:v>East</c:v>
                </c:pt>
                <c:pt idx="2">
                  <c:v>North</c:v>
                </c:pt>
                <c:pt idx="3">
                  <c:v>South</c:v>
                </c:pt>
                <c:pt idx="4">
                  <c:v>West</c:v>
                </c:pt>
              </c:strCache>
            </c:strRef>
          </c:cat>
          <c:val>
            <c:numRef>
              <c:f>'Pivot Tables'!$U$7:$U$12</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001B-4DAA-947F-BFCEDC2358A1}"/>
            </c:ext>
          </c:extLst>
        </c:ser>
        <c:dLbls>
          <c:dLblPos val="outEnd"/>
          <c:showLegendKey val="0"/>
          <c:showVal val="1"/>
          <c:showCatName val="0"/>
          <c:showSerName val="0"/>
          <c:showPercent val="0"/>
          <c:showBubbleSize val="0"/>
        </c:dLbls>
        <c:gapWidth val="25"/>
        <c:axId val="456947504"/>
        <c:axId val="461858112"/>
      </c:barChart>
      <c:catAx>
        <c:axId val="45694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fr-FR" sz="1000" b="0" i="0" u="none" strike="noStrike" kern="1200" baseline="0">
                <a:solidFill>
                  <a:schemeClr val="bg1"/>
                </a:solidFill>
                <a:latin typeface="+mn-lt"/>
                <a:ea typeface="+mn-ea"/>
                <a:cs typeface="+mn-cs"/>
              </a:defRPr>
            </a:pPr>
            <a:endParaRPr lang="fr-FR"/>
          </a:p>
        </c:txPr>
        <c:crossAx val="461858112"/>
        <c:crosses val="autoZero"/>
        <c:auto val="1"/>
        <c:lblAlgn val="ctr"/>
        <c:lblOffset val="100"/>
        <c:noMultiLvlLbl val="0"/>
      </c:catAx>
      <c:valAx>
        <c:axId val="46185811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5694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fr-FR"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533400</xdr:colOff>
      <xdr:row>23</xdr:row>
      <xdr:rowOff>133349</xdr:rowOff>
    </xdr:from>
    <xdr:to>
      <xdr:col>10</xdr:col>
      <xdr:colOff>114300</xdr:colOff>
      <xdr:row>25</xdr:row>
      <xdr:rowOff>28574</xdr:rowOff>
    </xdr:to>
    <xdr:sp macro="" textlink="">
      <xdr:nvSpPr>
        <xdr:cNvPr id="36" name="Rectangle: Rounded Corners 35">
          <a:extLst>
            <a:ext uri="{FF2B5EF4-FFF2-40B4-BE49-F238E27FC236}">
              <a16:creationId xmlns:a16="http://schemas.microsoft.com/office/drawing/2014/main" id="{C73806A2-D582-4B0F-89B8-05502320321A}"/>
            </a:ext>
          </a:extLst>
        </xdr:cNvPr>
        <xdr:cNvSpPr/>
      </xdr:nvSpPr>
      <xdr:spPr>
        <a:xfrm>
          <a:off x="6019800" y="4295774"/>
          <a:ext cx="952500" cy="257175"/>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533400</xdr:colOff>
      <xdr:row>25</xdr:row>
      <xdr:rowOff>106679</xdr:rowOff>
    </xdr:from>
    <xdr:to>
      <xdr:col>10</xdr:col>
      <xdr:colOff>114300</xdr:colOff>
      <xdr:row>27</xdr:row>
      <xdr:rowOff>1904</xdr:rowOff>
    </xdr:to>
    <xdr:sp macro="" textlink="">
      <xdr:nvSpPr>
        <xdr:cNvPr id="37" name="Rectangle: Rounded Corners 36">
          <a:extLst>
            <a:ext uri="{FF2B5EF4-FFF2-40B4-BE49-F238E27FC236}">
              <a16:creationId xmlns:a16="http://schemas.microsoft.com/office/drawing/2014/main" id="{BD726053-3C7D-4749-87F0-FD3B11791050}"/>
            </a:ext>
          </a:extLst>
        </xdr:cNvPr>
        <xdr:cNvSpPr/>
      </xdr:nvSpPr>
      <xdr:spPr>
        <a:xfrm>
          <a:off x="6019800" y="4631054"/>
          <a:ext cx="952500" cy="257175"/>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533400</xdr:colOff>
      <xdr:row>27</xdr:row>
      <xdr:rowOff>80009</xdr:rowOff>
    </xdr:from>
    <xdr:to>
      <xdr:col>10</xdr:col>
      <xdr:colOff>114300</xdr:colOff>
      <xdr:row>28</xdr:row>
      <xdr:rowOff>156209</xdr:rowOff>
    </xdr:to>
    <xdr:sp macro="" textlink="">
      <xdr:nvSpPr>
        <xdr:cNvPr id="38" name="Rectangle: Rounded Corners 37">
          <a:extLst>
            <a:ext uri="{FF2B5EF4-FFF2-40B4-BE49-F238E27FC236}">
              <a16:creationId xmlns:a16="http://schemas.microsoft.com/office/drawing/2014/main" id="{DA157D74-9C79-40A2-A0CE-3C9464974AF8}"/>
            </a:ext>
          </a:extLst>
        </xdr:cNvPr>
        <xdr:cNvSpPr/>
      </xdr:nvSpPr>
      <xdr:spPr>
        <a:xfrm>
          <a:off x="6019800" y="4966334"/>
          <a:ext cx="952500" cy="257175"/>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533400</xdr:colOff>
      <xdr:row>29</xdr:row>
      <xdr:rowOff>53339</xdr:rowOff>
    </xdr:from>
    <xdr:to>
      <xdr:col>10</xdr:col>
      <xdr:colOff>114300</xdr:colOff>
      <xdr:row>30</xdr:row>
      <xdr:rowOff>129539</xdr:rowOff>
    </xdr:to>
    <xdr:sp macro="" textlink="">
      <xdr:nvSpPr>
        <xdr:cNvPr id="39" name="Rectangle: Rounded Corners 38">
          <a:extLst>
            <a:ext uri="{FF2B5EF4-FFF2-40B4-BE49-F238E27FC236}">
              <a16:creationId xmlns:a16="http://schemas.microsoft.com/office/drawing/2014/main" id="{C36073D5-B6D2-4C64-B256-D0E3E3F313B8}"/>
            </a:ext>
          </a:extLst>
        </xdr:cNvPr>
        <xdr:cNvSpPr/>
      </xdr:nvSpPr>
      <xdr:spPr>
        <a:xfrm>
          <a:off x="6019800" y="5301614"/>
          <a:ext cx="952500" cy="257175"/>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533400</xdr:colOff>
      <xdr:row>31</xdr:row>
      <xdr:rowOff>26669</xdr:rowOff>
    </xdr:from>
    <xdr:to>
      <xdr:col>10</xdr:col>
      <xdr:colOff>114300</xdr:colOff>
      <xdr:row>32</xdr:row>
      <xdr:rowOff>102869</xdr:rowOff>
    </xdr:to>
    <xdr:sp macro="" textlink="">
      <xdr:nvSpPr>
        <xdr:cNvPr id="40" name="Rectangle: Rounded Corners 39">
          <a:extLst>
            <a:ext uri="{FF2B5EF4-FFF2-40B4-BE49-F238E27FC236}">
              <a16:creationId xmlns:a16="http://schemas.microsoft.com/office/drawing/2014/main" id="{DD8EBB34-DF63-4B38-9605-F42A42F1D90E}"/>
            </a:ext>
          </a:extLst>
        </xdr:cNvPr>
        <xdr:cNvSpPr/>
      </xdr:nvSpPr>
      <xdr:spPr>
        <a:xfrm>
          <a:off x="6019800" y="5636894"/>
          <a:ext cx="952500" cy="257175"/>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533400</xdr:colOff>
      <xdr:row>32</xdr:row>
      <xdr:rowOff>180974</xdr:rowOff>
    </xdr:from>
    <xdr:to>
      <xdr:col>10</xdr:col>
      <xdr:colOff>114300</xdr:colOff>
      <xdr:row>34</xdr:row>
      <xdr:rowOff>76199</xdr:rowOff>
    </xdr:to>
    <xdr:sp macro="" textlink="">
      <xdr:nvSpPr>
        <xdr:cNvPr id="41" name="Rectangle: Rounded Corners 40">
          <a:extLst>
            <a:ext uri="{FF2B5EF4-FFF2-40B4-BE49-F238E27FC236}">
              <a16:creationId xmlns:a16="http://schemas.microsoft.com/office/drawing/2014/main" id="{0AA7AE94-500F-4938-9740-A4F56317F450}"/>
            </a:ext>
          </a:extLst>
        </xdr:cNvPr>
        <xdr:cNvSpPr/>
      </xdr:nvSpPr>
      <xdr:spPr>
        <a:xfrm>
          <a:off x="6019800" y="5972174"/>
          <a:ext cx="952500" cy="257175"/>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38100</xdr:colOff>
      <xdr:row>0</xdr:row>
      <xdr:rowOff>76200</xdr:rowOff>
    </xdr:from>
    <xdr:to>
      <xdr:col>14</xdr:col>
      <xdr:colOff>342900</xdr:colOff>
      <xdr:row>35</xdr:row>
      <xdr:rowOff>61125</xdr:rowOff>
    </xdr:to>
    <xdr:sp macro="" textlink="">
      <xdr:nvSpPr>
        <xdr:cNvPr id="2" name="Rectangle: Rounded Corners 1">
          <a:extLst>
            <a:ext uri="{FF2B5EF4-FFF2-40B4-BE49-F238E27FC236}">
              <a16:creationId xmlns:a16="http://schemas.microsoft.com/office/drawing/2014/main" id="{A69ED3CF-AEC4-4B94-B80D-88CA0AB29C88}"/>
            </a:ext>
          </a:extLst>
        </xdr:cNvPr>
        <xdr:cNvSpPr/>
      </xdr:nvSpPr>
      <xdr:spPr>
        <a:xfrm>
          <a:off x="38100" y="76200"/>
          <a:ext cx="9906000" cy="6319050"/>
        </a:xfrm>
        <a:prstGeom prst="roundRect">
          <a:avLst>
            <a:gd name="adj" fmla="val 1397"/>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latin typeface="Kulim park"/>
          </a:endParaRPr>
        </a:p>
      </xdr:txBody>
    </xdr:sp>
    <xdr:clientData/>
  </xdr:twoCellAnchor>
  <xdr:twoCellAnchor>
    <xdr:from>
      <xdr:col>0</xdr:col>
      <xdr:colOff>66674</xdr:colOff>
      <xdr:row>24</xdr:row>
      <xdr:rowOff>161924</xdr:rowOff>
    </xdr:from>
    <xdr:to>
      <xdr:col>2</xdr:col>
      <xdr:colOff>603074</xdr:colOff>
      <xdr:row>34</xdr:row>
      <xdr:rowOff>152174</xdr:rowOff>
    </xdr:to>
    <xdr:sp macro="" textlink="">
      <xdr:nvSpPr>
        <xdr:cNvPr id="3" name="Rectangle: Rounded Corners 2">
          <a:extLst>
            <a:ext uri="{FF2B5EF4-FFF2-40B4-BE49-F238E27FC236}">
              <a16:creationId xmlns:a16="http://schemas.microsoft.com/office/drawing/2014/main" id="{A7DA2D93-AC56-4571-AA89-188D71271E77}"/>
            </a:ext>
          </a:extLst>
        </xdr:cNvPr>
        <xdr:cNvSpPr/>
      </xdr:nvSpPr>
      <xdr:spPr>
        <a:xfrm>
          <a:off x="66674" y="4505324"/>
          <a:ext cx="1908000" cy="1800000"/>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85724</xdr:colOff>
      <xdr:row>7</xdr:row>
      <xdr:rowOff>114299</xdr:rowOff>
    </xdr:from>
    <xdr:to>
      <xdr:col>2</xdr:col>
      <xdr:colOff>622124</xdr:colOff>
      <xdr:row>24</xdr:row>
      <xdr:rowOff>25724</xdr:rowOff>
    </xdr:to>
    <xdr:sp macro="" textlink="">
      <xdr:nvSpPr>
        <xdr:cNvPr id="4" name="Rectangle: Rounded Corners 3">
          <a:extLst>
            <a:ext uri="{FF2B5EF4-FFF2-40B4-BE49-F238E27FC236}">
              <a16:creationId xmlns:a16="http://schemas.microsoft.com/office/drawing/2014/main" id="{7AC82241-2788-47EA-ACBA-8228BE840BE1}"/>
            </a:ext>
          </a:extLst>
        </xdr:cNvPr>
        <xdr:cNvSpPr/>
      </xdr:nvSpPr>
      <xdr:spPr>
        <a:xfrm>
          <a:off x="85724" y="1381124"/>
          <a:ext cx="1908000" cy="2988000"/>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97349</xdr:colOff>
      <xdr:row>22</xdr:row>
      <xdr:rowOff>27299</xdr:rowOff>
    </xdr:from>
    <xdr:to>
      <xdr:col>6</xdr:col>
      <xdr:colOff>379949</xdr:colOff>
      <xdr:row>34</xdr:row>
      <xdr:rowOff>123599</xdr:rowOff>
    </xdr:to>
    <xdr:sp macro="" textlink="">
      <xdr:nvSpPr>
        <xdr:cNvPr id="5" name="Rectangle: Rounded Corners 4">
          <a:extLst>
            <a:ext uri="{FF2B5EF4-FFF2-40B4-BE49-F238E27FC236}">
              <a16:creationId xmlns:a16="http://schemas.microsoft.com/office/drawing/2014/main" id="{70EEB212-3882-4393-9BA3-8428DA40B755}"/>
            </a:ext>
          </a:extLst>
        </xdr:cNvPr>
        <xdr:cNvSpPr/>
      </xdr:nvSpPr>
      <xdr:spPr>
        <a:xfrm rot="5400000">
          <a:off x="2190749" y="3972749"/>
          <a:ext cx="2268000" cy="2340000"/>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602174</xdr:colOff>
      <xdr:row>22</xdr:row>
      <xdr:rowOff>46349</xdr:rowOff>
    </xdr:from>
    <xdr:to>
      <xdr:col>10</xdr:col>
      <xdr:colOff>198974</xdr:colOff>
      <xdr:row>34</xdr:row>
      <xdr:rowOff>142649</xdr:rowOff>
    </xdr:to>
    <xdr:sp macro="" textlink="">
      <xdr:nvSpPr>
        <xdr:cNvPr id="6" name="Rectangle: Rounded Corners 5">
          <a:extLst>
            <a:ext uri="{FF2B5EF4-FFF2-40B4-BE49-F238E27FC236}">
              <a16:creationId xmlns:a16="http://schemas.microsoft.com/office/drawing/2014/main" id="{766CFF5A-3954-458F-AC0B-2F8D89EF9218}"/>
            </a:ext>
          </a:extLst>
        </xdr:cNvPr>
        <xdr:cNvSpPr/>
      </xdr:nvSpPr>
      <xdr:spPr>
        <a:xfrm rot="5400000">
          <a:off x="4752974" y="3991799"/>
          <a:ext cx="2268000" cy="2340000"/>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602174</xdr:colOff>
      <xdr:row>9</xdr:row>
      <xdr:rowOff>36824</xdr:rowOff>
    </xdr:from>
    <xdr:to>
      <xdr:col>10</xdr:col>
      <xdr:colOff>198974</xdr:colOff>
      <xdr:row>21</xdr:row>
      <xdr:rowOff>133124</xdr:rowOff>
    </xdr:to>
    <xdr:sp macro="" textlink="">
      <xdr:nvSpPr>
        <xdr:cNvPr id="7" name="Rectangle: Rounded Corners 6">
          <a:extLst>
            <a:ext uri="{FF2B5EF4-FFF2-40B4-BE49-F238E27FC236}">
              <a16:creationId xmlns:a16="http://schemas.microsoft.com/office/drawing/2014/main" id="{D911659F-2FBA-4DC4-BFA2-9F859865E38E}"/>
            </a:ext>
          </a:extLst>
        </xdr:cNvPr>
        <xdr:cNvSpPr/>
      </xdr:nvSpPr>
      <xdr:spPr>
        <a:xfrm rot="5400000">
          <a:off x="4752974" y="1629599"/>
          <a:ext cx="2268000" cy="2340000"/>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106874</xdr:colOff>
      <xdr:row>9</xdr:row>
      <xdr:rowOff>17775</xdr:rowOff>
    </xdr:from>
    <xdr:to>
      <xdr:col>6</xdr:col>
      <xdr:colOff>389474</xdr:colOff>
      <xdr:row>15</xdr:row>
      <xdr:rowOff>28578</xdr:rowOff>
    </xdr:to>
    <xdr:sp macro="" textlink="">
      <xdr:nvSpPr>
        <xdr:cNvPr id="8" name="Rectangle: Rounded Corners 7">
          <a:extLst>
            <a:ext uri="{FF2B5EF4-FFF2-40B4-BE49-F238E27FC236}">
              <a16:creationId xmlns:a16="http://schemas.microsoft.com/office/drawing/2014/main" id="{D3A911E0-B7A6-43A9-A81B-3FD1DEB2733E}"/>
            </a:ext>
          </a:extLst>
        </xdr:cNvPr>
        <xdr:cNvSpPr/>
      </xdr:nvSpPr>
      <xdr:spPr>
        <a:xfrm rot="5400000">
          <a:off x="2785947" y="1024877"/>
          <a:ext cx="1096653" cy="2340000"/>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106873</xdr:colOff>
      <xdr:row>15</xdr:row>
      <xdr:rowOff>133351</xdr:rowOff>
    </xdr:from>
    <xdr:to>
      <xdr:col>4</xdr:col>
      <xdr:colOff>542925</xdr:colOff>
      <xdr:row>21</xdr:row>
      <xdr:rowOff>66675</xdr:rowOff>
    </xdr:to>
    <xdr:sp macro="" textlink="">
      <xdr:nvSpPr>
        <xdr:cNvPr id="9" name="Rectangle: Rounded Corners 8">
          <a:extLst>
            <a:ext uri="{FF2B5EF4-FFF2-40B4-BE49-F238E27FC236}">
              <a16:creationId xmlns:a16="http://schemas.microsoft.com/office/drawing/2014/main" id="{1372284D-AC40-40C9-AA37-0A84DF1F8067}"/>
            </a:ext>
          </a:extLst>
        </xdr:cNvPr>
        <xdr:cNvSpPr/>
      </xdr:nvSpPr>
      <xdr:spPr>
        <a:xfrm rot="5400000">
          <a:off x="2215612" y="2796637"/>
          <a:ext cx="1019174" cy="1121852"/>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657225</xdr:colOff>
      <xdr:row>15</xdr:row>
      <xdr:rowOff>133351</xdr:rowOff>
    </xdr:from>
    <xdr:to>
      <xdr:col>6</xdr:col>
      <xdr:colOff>390524</xdr:colOff>
      <xdr:row>21</xdr:row>
      <xdr:rowOff>66675</xdr:rowOff>
    </xdr:to>
    <xdr:sp macro="" textlink="">
      <xdr:nvSpPr>
        <xdr:cNvPr id="10" name="Rectangle: Rounded Corners 9">
          <a:extLst>
            <a:ext uri="{FF2B5EF4-FFF2-40B4-BE49-F238E27FC236}">
              <a16:creationId xmlns:a16="http://schemas.microsoft.com/office/drawing/2014/main" id="{B85FC40D-FE91-4ADA-B0EC-C6CD0FD93F52}"/>
            </a:ext>
          </a:extLst>
        </xdr:cNvPr>
        <xdr:cNvSpPr/>
      </xdr:nvSpPr>
      <xdr:spPr>
        <a:xfrm rot="5400000">
          <a:off x="3443288" y="2805113"/>
          <a:ext cx="1019174" cy="1104899"/>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414374</xdr:colOff>
      <xdr:row>28</xdr:row>
      <xdr:rowOff>25535</xdr:rowOff>
    </xdr:from>
    <xdr:to>
      <xdr:col>12</xdr:col>
      <xdr:colOff>226173</xdr:colOff>
      <xdr:row>34</xdr:row>
      <xdr:rowOff>115018</xdr:rowOff>
    </xdr:to>
    <xdr:sp macro="" textlink="">
      <xdr:nvSpPr>
        <xdr:cNvPr id="11" name="Rectangle: Rounded Corners 10">
          <a:extLst>
            <a:ext uri="{FF2B5EF4-FFF2-40B4-BE49-F238E27FC236}">
              <a16:creationId xmlns:a16="http://schemas.microsoft.com/office/drawing/2014/main" id="{517D98A9-3924-4F51-9FDC-52F7AEFDEB79}"/>
            </a:ext>
          </a:extLst>
        </xdr:cNvPr>
        <xdr:cNvSpPr/>
      </xdr:nvSpPr>
      <xdr:spPr>
        <a:xfrm rot="5400000">
          <a:off x="7276407" y="5088802"/>
          <a:ext cx="1175333" cy="1183399"/>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378701</xdr:colOff>
      <xdr:row>28</xdr:row>
      <xdr:rowOff>46267</xdr:rowOff>
    </xdr:from>
    <xdr:to>
      <xdr:col>14</xdr:col>
      <xdr:colOff>190500</xdr:colOff>
      <xdr:row>34</xdr:row>
      <xdr:rowOff>135750</xdr:rowOff>
    </xdr:to>
    <xdr:sp macro="" textlink="">
      <xdr:nvSpPr>
        <xdr:cNvPr id="12" name="Rectangle: Rounded Corners 11">
          <a:extLst>
            <a:ext uri="{FF2B5EF4-FFF2-40B4-BE49-F238E27FC236}">
              <a16:creationId xmlns:a16="http://schemas.microsoft.com/office/drawing/2014/main" id="{87977A0D-B95E-444E-B70C-DCCBC93F5CF0}"/>
            </a:ext>
          </a:extLst>
        </xdr:cNvPr>
        <xdr:cNvSpPr/>
      </xdr:nvSpPr>
      <xdr:spPr>
        <a:xfrm rot="5400000">
          <a:off x="8612334" y="5109534"/>
          <a:ext cx="1175333" cy="1183399"/>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378700</xdr:colOff>
      <xdr:row>21</xdr:row>
      <xdr:rowOff>76200</xdr:rowOff>
    </xdr:from>
    <xdr:to>
      <xdr:col>14</xdr:col>
      <xdr:colOff>190499</xdr:colOff>
      <xdr:row>27</xdr:row>
      <xdr:rowOff>127584</xdr:rowOff>
    </xdr:to>
    <xdr:sp macro="" textlink="">
      <xdr:nvSpPr>
        <xdr:cNvPr id="13" name="Rectangle: Rounded Corners 12">
          <a:extLst>
            <a:ext uri="{FF2B5EF4-FFF2-40B4-BE49-F238E27FC236}">
              <a16:creationId xmlns:a16="http://schemas.microsoft.com/office/drawing/2014/main" id="{55A25B07-3550-4601-B85A-C706E5325B83}"/>
            </a:ext>
          </a:extLst>
        </xdr:cNvPr>
        <xdr:cNvSpPr/>
      </xdr:nvSpPr>
      <xdr:spPr>
        <a:xfrm rot="5400000">
          <a:off x="8631383" y="3853592"/>
          <a:ext cx="1137234" cy="1183399"/>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468547</xdr:colOff>
      <xdr:row>10</xdr:row>
      <xdr:rowOff>28576</xdr:rowOff>
    </xdr:from>
    <xdr:to>
      <xdr:col>14</xdr:col>
      <xdr:colOff>190498</xdr:colOff>
      <xdr:row>18</xdr:row>
      <xdr:rowOff>104775</xdr:rowOff>
    </xdr:to>
    <xdr:sp macro="" textlink="">
      <xdr:nvSpPr>
        <xdr:cNvPr id="15" name="Rectangle: Rounded Corners 14">
          <a:extLst>
            <a:ext uri="{FF2B5EF4-FFF2-40B4-BE49-F238E27FC236}">
              <a16:creationId xmlns:a16="http://schemas.microsoft.com/office/drawing/2014/main" id="{6BF194D5-FDFD-4516-AD94-5ABC0D5ECE79}"/>
            </a:ext>
          </a:extLst>
        </xdr:cNvPr>
        <xdr:cNvSpPr/>
      </xdr:nvSpPr>
      <xdr:spPr>
        <a:xfrm rot="5400000">
          <a:off x="7797123" y="1367750"/>
          <a:ext cx="1523999" cy="2465151"/>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468548</xdr:colOff>
      <xdr:row>0</xdr:row>
      <xdr:rowOff>142877</xdr:rowOff>
    </xdr:from>
    <xdr:to>
      <xdr:col>14</xdr:col>
      <xdr:colOff>190499</xdr:colOff>
      <xdr:row>9</xdr:row>
      <xdr:rowOff>76202</xdr:rowOff>
    </xdr:to>
    <xdr:sp macro="" textlink="">
      <xdr:nvSpPr>
        <xdr:cNvPr id="16" name="Rectangle: Rounded Corners 15">
          <a:extLst>
            <a:ext uri="{FF2B5EF4-FFF2-40B4-BE49-F238E27FC236}">
              <a16:creationId xmlns:a16="http://schemas.microsoft.com/office/drawing/2014/main" id="{27868973-3712-4019-88A7-497B23519E0A}"/>
            </a:ext>
          </a:extLst>
        </xdr:cNvPr>
        <xdr:cNvSpPr/>
      </xdr:nvSpPr>
      <xdr:spPr>
        <a:xfrm rot="5400000">
          <a:off x="7778074" y="-308649"/>
          <a:ext cx="1562100" cy="2465151"/>
        </a:xfrm>
        <a:prstGeom prst="roundRect">
          <a:avLst>
            <a:gd name="adj" fmla="val 7671"/>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428625</xdr:colOff>
      <xdr:row>21</xdr:row>
      <xdr:rowOff>104775</xdr:rowOff>
    </xdr:from>
    <xdr:to>
      <xdr:col>14</xdr:col>
      <xdr:colOff>66675</xdr:colOff>
      <xdr:row>24</xdr:row>
      <xdr:rowOff>85725</xdr:rowOff>
    </xdr:to>
    <xdr:sp macro="" textlink="">
      <xdr:nvSpPr>
        <xdr:cNvPr id="17" name="TextBox 16">
          <a:extLst>
            <a:ext uri="{FF2B5EF4-FFF2-40B4-BE49-F238E27FC236}">
              <a16:creationId xmlns:a16="http://schemas.microsoft.com/office/drawing/2014/main" id="{2E43F492-66E2-4CA2-9983-273F53BC3B20}"/>
            </a:ext>
          </a:extLst>
        </xdr:cNvPr>
        <xdr:cNvSpPr txBox="1"/>
      </xdr:nvSpPr>
      <xdr:spPr>
        <a:xfrm>
          <a:off x="8658225" y="3905250"/>
          <a:ext cx="1009650" cy="52387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bg1"/>
              </a:solidFill>
              <a:latin typeface="Kulim park"/>
            </a:rPr>
            <a:t>Part Time Employees</a:t>
          </a:r>
        </a:p>
      </xdr:txBody>
    </xdr:sp>
    <xdr:clientData/>
  </xdr:twoCellAnchor>
  <xdr:twoCellAnchor>
    <xdr:from>
      <xdr:col>12</xdr:col>
      <xdr:colOff>514350</xdr:colOff>
      <xdr:row>24</xdr:row>
      <xdr:rowOff>76200</xdr:rowOff>
    </xdr:from>
    <xdr:to>
      <xdr:col>14</xdr:col>
      <xdr:colOff>123825</xdr:colOff>
      <xdr:row>27</xdr:row>
      <xdr:rowOff>57150</xdr:rowOff>
    </xdr:to>
    <xdr:sp macro="" textlink="'Pivot Tables'!C14">
      <xdr:nvSpPr>
        <xdr:cNvPr id="18" name="TextBox 17">
          <a:extLst>
            <a:ext uri="{FF2B5EF4-FFF2-40B4-BE49-F238E27FC236}">
              <a16:creationId xmlns:a16="http://schemas.microsoft.com/office/drawing/2014/main" id="{B752B587-E1EE-4F74-AB80-7DA09A448305}"/>
            </a:ext>
          </a:extLst>
        </xdr:cNvPr>
        <xdr:cNvSpPr txBox="1"/>
      </xdr:nvSpPr>
      <xdr:spPr>
        <a:xfrm>
          <a:off x="8743950" y="4419600"/>
          <a:ext cx="981075" cy="52387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971C01A-71F8-4E8F-9851-64F7EF59E743}" type="TxLink">
            <a:rPr lang="en-US" sz="3200" b="1" i="0" u="none" strike="noStrike">
              <a:solidFill>
                <a:schemeClr val="bg1"/>
              </a:solidFill>
              <a:latin typeface="Kulim Park"/>
            </a:rPr>
            <a:pPr algn="r"/>
            <a:t>13</a:t>
          </a:fld>
          <a:endParaRPr lang="fr-FR" sz="3200" b="1">
            <a:solidFill>
              <a:schemeClr val="bg1"/>
            </a:solidFill>
            <a:latin typeface="Kulim park"/>
          </a:endParaRPr>
        </a:p>
      </xdr:txBody>
    </xdr:sp>
    <xdr:clientData/>
  </xdr:twoCellAnchor>
  <xdr:twoCellAnchor>
    <xdr:from>
      <xdr:col>12</xdr:col>
      <xdr:colOff>409575</xdr:colOff>
      <xdr:row>28</xdr:row>
      <xdr:rowOff>104775</xdr:rowOff>
    </xdr:from>
    <xdr:to>
      <xdr:col>14</xdr:col>
      <xdr:colOff>47625</xdr:colOff>
      <xdr:row>31</xdr:row>
      <xdr:rowOff>85725</xdr:rowOff>
    </xdr:to>
    <xdr:sp macro="" textlink="">
      <xdr:nvSpPr>
        <xdr:cNvPr id="19" name="TextBox 18">
          <a:extLst>
            <a:ext uri="{FF2B5EF4-FFF2-40B4-BE49-F238E27FC236}">
              <a16:creationId xmlns:a16="http://schemas.microsoft.com/office/drawing/2014/main" id="{BEABFECE-15B8-40E9-9098-92AD191EAF3F}"/>
            </a:ext>
          </a:extLst>
        </xdr:cNvPr>
        <xdr:cNvSpPr txBox="1"/>
      </xdr:nvSpPr>
      <xdr:spPr>
        <a:xfrm>
          <a:off x="8639175" y="5172075"/>
          <a:ext cx="1009650" cy="52387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bg1"/>
              </a:solidFill>
              <a:latin typeface="Kulim park"/>
            </a:rPr>
            <a:t>Full Time Employees</a:t>
          </a:r>
        </a:p>
      </xdr:txBody>
    </xdr:sp>
    <xdr:clientData/>
  </xdr:twoCellAnchor>
  <xdr:twoCellAnchor>
    <xdr:from>
      <xdr:col>12</xdr:col>
      <xdr:colOff>495300</xdr:colOff>
      <xdr:row>31</xdr:row>
      <xdr:rowOff>76200</xdr:rowOff>
    </xdr:from>
    <xdr:to>
      <xdr:col>14</xdr:col>
      <xdr:colOff>104775</xdr:colOff>
      <xdr:row>34</xdr:row>
      <xdr:rowOff>57150</xdr:rowOff>
    </xdr:to>
    <xdr:sp macro="" textlink="'Pivot Tables'!C13">
      <xdr:nvSpPr>
        <xdr:cNvPr id="20" name="TextBox 19">
          <a:extLst>
            <a:ext uri="{FF2B5EF4-FFF2-40B4-BE49-F238E27FC236}">
              <a16:creationId xmlns:a16="http://schemas.microsoft.com/office/drawing/2014/main" id="{A5B97401-5E40-450B-BF8F-E64CD870B135}"/>
            </a:ext>
          </a:extLst>
        </xdr:cNvPr>
        <xdr:cNvSpPr txBox="1"/>
      </xdr:nvSpPr>
      <xdr:spPr>
        <a:xfrm>
          <a:off x="8724900" y="5686425"/>
          <a:ext cx="981075" cy="52387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D997619-8352-44B3-B305-58918F05301D}" type="TxLink">
            <a:rPr lang="en-US" sz="3200" b="1" i="0" u="none" strike="noStrike">
              <a:solidFill>
                <a:schemeClr val="bg1"/>
              </a:solidFill>
              <a:latin typeface="Kulim Park"/>
            </a:rPr>
            <a:pPr algn="r"/>
            <a:t>20</a:t>
          </a:fld>
          <a:endParaRPr lang="fr-FR" sz="3200" b="1">
            <a:solidFill>
              <a:schemeClr val="bg1"/>
            </a:solidFill>
            <a:latin typeface="Kulim park"/>
          </a:endParaRPr>
        </a:p>
      </xdr:txBody>
    </xdr:sp>
    <xdr:clientData/>
  </xdr:twoCellAnchor>
  <xdr:twoCellAnchor>
    <xdr:from>
      <xdr:col>10</xdr:col>
      <xdr:colOff>466725</xdr:colOff>
      <xdr:row>28</xdr:row>
      <xdr:rowOff>57150</xdr:rowOff>
    </xdr:from>
    <xdr:to>
      <xdr:col>12</xdr:col>
      <xdr:colOff>95250</xdr:colOff>
      <xdr:row>31</xdr:row>
      <xdr:rowOff>123825</xdr:rowOff>
    </xdr:to>
    <xdr:sp macro="" textlink="">
      <xdr:nvSpPr>
        <xdr:cNvPr id="21" name="TextBox 20">
          <a:extLst>
            <a:ext uri="{FF2B5EF4-FFF2-40B4-BE49-F238E27FC236}">
              <a16:creationId xmlns:a16="http://schemas.microsoft.com/office/drawing/2014/main" id="{99EB738B-C5A2-4B21-BD7F-6BC979FBA2B5}"/>
            </a:ext>
          </a:extLst>
        </xdr:cNvPr>
        <xdr:cNvSpPr txBox="1"/>
      </xdr:nvSpPr>
      <xdr:spPr>
        <a:xfrm>
          <a:off x="7324725" y="5124450"/>
          <a:ext cx="1000125" cy="6096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bg1"/>
              </a:solidFill>
              <a:latin typeface="Kulim park"/>
            </a:rPr>
            <a:t>Employees with Contracts</a:t>
          </a:r>
        </a:p>
      </xdr:txBody>
    </xdr:sp>
    <xdr:clientData/>
  </xdr:twoCellAnchor>
  <xdr:twoCellAnchor>
    <xdr:from>
      <xdr:col>10</xdr:col>
      <xdr:colOff>552450</xdr:colOff>
      <xdr:row>31</xdr:row>
      <xdr:rowOff>47625</xdr:rowOff>
    </xdr:from>
    <xdr:to>
      <xdr:col>12</xdr:col>
      <xdr:colOff>161925</xdr:colOff>
      <xdr:row>34</xdr:row>
      <xdr:rowOff>28575</xdr:rowOff>
    </xdr:to>
    <xdr:sp macro="" textlink="">
      <xdr:nvSpPr>
        <xdr:cNvPr id="22" name="TextBox 21">
          <a:extLst>
            <a:ext uri="{FF2B5EF4-FFF2-40B4-BE49-F238E27FC236}">
              <a16:creationId xmlns:a16="http://schemas.microsoft.com/office/drawing/2014/main" id="{A36095D5-C381-4725-A71E-5FB90E61BF74}"/>
            </a:ext>
          </a:extLst>
        </xdr:cNvPr>
        <xdr:cNvSpPr txBox="1"/>
      </xdr:nvSpPr>
      <xdr:spPr>
        <a:xfrm>
          <a:off x="7410450" y="5657850"/>
          <a:ext cx="981075" cy="52387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3200" b="1">
              <a:solidFill>
                <a:schemeClr val="bg1"/>
              </a:solidFill>
              <a:latin typeface="Kulim park"/>
            </a:rPr>
            <a:t>17</a:t>
          </a:r>
        </a:p>
      </xdr:txBody>
    </xdr:sp>
    <xdr:clientData/>
  </xdr:twoCellAnchor>
  <xdr:twoCellAnchor>
    <xdr:from>
      <xdr:col>6</xdr:col>
      <xdr:colOff>602174</xdr:colOff>
      <xdr:row>25</xdr:row>
      <xdr:rowOff>57150</xdr:rowOff>
    </xdr:from>
    <xdr:to>
      <xdr:col>8</xdr:col>
      <xdr:colOff>130574</xdr:colOff>
      <xdr:row>26</xdr:row>
      <xdr:rowOff>56175</xdr:rowOff>
    </xdr:to>
    <xdr:sp macro="" textlink="">
      <xdr:nvSpPr>
        <xdr:cNvPr id="23" name="TextBox 22">
          <a:extLst>
            <a:ext uri="{FF2B5EF4-FFF2-40B4-BE49-F238E27FC236}">
              <a16:creationId xmlns:a16="http://schemas.microsoft.com/office/drawing/2014/main" id="{3B48E0EB-54E8-471F-A2FD-8CF93839B1F7}"/>
            </a:ext>
          </a:extLst>
        </xdr:cNvPr>
        <xdr:cNvSpPr txBox="1"/>
      </xdr:nvSpPr>
      <xdr:spPr>
        <a:xfrm>
          <a:off x="4716974" y="4581525"/>
          <a:ext cx="900000" cy="1800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chemeClr val="bg1"/>
              </a:solidFill>
              <a:latin typeface="Kulim park"/>
            </a:rPr>
            <a:t>Total Salaries</a:t>
          </a:r>
        </a:p>
      </xdr:txBody>
    </xdr:sp>
    <xdr:clientData/>
  </xdr:twoCellAnchor>
  <xdr:twoCellAnchor>
    <xdr:from>
      <xdr:col>6</xdr:col>
      <xdr:colOff>602173</xdr:colOff>
      <xdr:row>28</xdr:row>
      <xdr:rowOff>133350</xdr:rowOff>
    </xdr:from>
    <xdr:to>
      <xdr:col>8</xdr:col>
      <xdr:colOff>219074</xdr:colOff>
      <xdr:row>30</xdr:row>
      <xdr:rowOff>19050</xdr:rowOff>
    </xdr:to>
    <xdr:sp macro="" textlink="">
      <xdr:nvSpPr>
        <xdr:cNvPr id="25" name="TextBox 24">
          <a:extLst>
            <a:ext uri="{FF2B5EF4-FFF2-40B4-BE49-F238E27FC236}">
              <a16:creationId xmlns:a16="http://schemas.microsoft.com/office/drawing/2014/main" id="{51658610-7630-42F4-9A5F-CB5ED60EA5D9}"/>
            </a:ext>
          </a:extLst>
        </xdr:cNvPr>
        <xdr:cNvSpPr txBox="1"/>
      </xdr:nvSpPr>
      <xdr:spPr>
        <a:xfrm>
          <a:off x="4716973" y="5200650"/>
          <a:ext cx="988501" cy="2476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HR Specialists</a:t>
          </a:r>
        </a:p>
      </xdr:txBody>
    </xdr:sp>
    <xdr:clientData/>
  </xdr:twoCellAnchor>
  <xdr:twoCellAnchor>
    <xdr:from>
      <xdr:col>6</xdr:col>
      <xdr:colOff>602174</xdr:colOff>
      <xdr:row>30</xdr:row>
      <xdr:rowOff>66675</xdr:rowOff>
    </xdr:from>
    <xdr:to>
      <xdr:col>8</xdr:col>
      <xdr:colOff>130574</xdr:colOff>
      <xdr:row>31</xdr:row>
      <xdr:rowOff>65700</xdr:rowOff>
    </xdr:to>
    <xdr:sp macro="" textlink="">
      <xdr:nvSpPr>
        <xdr:cNvPr id="26" name="TextBox 25">
          <a:extLst>
            <a:ext uri="{FF2B5EF4-FFF2-40B4-BE49-F238E27FC236}">
              <a16:creationId xmlns:a16="http://schemas.microsoft.com/office/drawing/2014/main" id="{7FFB4FFD-AE83-404A-B3C1-E009CC0C725E}"/>
            </a:ext>
          </a:extLst>
        </xdr:cNvPr>
        <xdr:cNvSpPr txBox="1"/>
      </xdr:nvSpPr>
      <xdr:spPr>
        <a:xfrm>
          <a:off x="4716974" y="5495925"/>
          <a:ext cx="900000" cy="1800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Developers</a:t>
          </a:r>
        </a:p>
      </xdr:txBody>
    </xdr:sp>
    <xdr:clientData/>
  </xdr:twoCellAnchor>
  <xdr:twoCellAnchor>
    <xdr:from>
      <xdr:col>6</xdr:col>
      <xdr:colOff>602174</xdr:colOff>
      <xdr:row>31</xdr:row>
      <xdr:rowOff>123824</xdr:rowOff>
    </xdr:from>
    <xdr:to>
      <xdr:col>8</xdr:col>
      <xdr:colOff>130574</xdr:colOff>
      <xdr:row>33</xdr:row>
      <xdr:rowOff>38099</xdr:rowOff>
    </xdr:to>
    <xdr:sp macro="" textlink="">
      <xdr:nvSpPr>
        <xdr:cNvPr id="27" name="TextBox 26">
          <a:extLst>
            <a:ext uri="{FF2B5EF4-FFF2-40B4-BE49-F238E27FC236}">
              <a16:creationId xmlns:a16="http://schemas.microsoft.com/office/drawing/2014/main" id="{039039D6-15A4-4BF0-932F-AEE0D027589E}"/>
            </a:ext>
          </a:extLst>
        </xdr:cNvPr>
        <xdr:cNvSpPr txBox="1"/>
      </xdr:nvSpPr>
      <xdr:spPr>
        <a:xfrm>
          <a:off x="4716974" y="5734049"/>
          <a:ext cx="900000" cy="2762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Designers</a:t>
          </a:r>
        </a:p>
      </xdr:txBody>
    </xdr:sp>
    <xdr:clientData/>
  </xdr:twoCellAnchor>
  <xdr:twoCellAnchor>
    <xdr:from>
      <xdr:col>6</xdr:col>
      <xdr:colOff>602174</xdr:colOff>
      <xdr:row>33</xdr:row>
      <xdr:rowOff>28575</xdr:rowOff>
    </xdr:from>
    <xdr:to>
      <xdr:col>8</xdr:col>
      <xdr:colOff>130574</xdr:colOff>
      <xdr:row>34</xdr:row>
      <xdr:rowOff>27600</xdr:rowOff>
    </xdr:to>
    <xdr:sp macro="" textlink="">
      <xdr:nvSpPr>
        <xdr:cNvPr id="28" name="TextBox 27">
          <a:extLst>
            <a:ext uri="{FF2B5EF4-FFF2-40B4-BE49-F238E27FC236}">
              <a16:creationId xmlns:a16="http://schemas.microsoft.com/office/drawing/2014/main" id="{C7DFFE3C-F8D6-4A64-B01F-2B2C5AEDC2B9}"/>
            </a:ext>
          </a:extLst>
        </xdr:cNvPr>
        <xdr:cNvSpPr txBox="1"/>
      </xdr:nvSpPr>
      <xdr:spPr>
        <a:xfrm>
          <a:off x="4716974" y="6000750"/>
          <a:ext cx="900000" cy="1800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Analysts</a:t>
          </a:r>
        </a:p>
      </xdr:txBody>
    </xdr:sp>
    <xdr:clientData/>
  </xdr:twoCellAnchor>
  <xdr:twoCellAnchor>
    <xdr:from>
      <xdr:col>6</xdr:col>
      <xdr:colOff>602174</xdr:colOff>
      <xdr:row>26</xdr:row>
      <xdr:rowOff>180974</xdr:rowOff>
    </xdr:from>
    <xdr:to>
      <xdr:col>8</xdr:col>
      <xdr:colOff>130574</xdr:colOff>
      <xdr:row>28</xdr:row>
      <xdr:rowOff>95249</xdr:rowOff>
    </xdr:to>
    <xdr:sp macro="" textlink="">
      <xdr:nvSpPr>
        <xdr:cNvPr id="29" name="TextBox 28">
          <a:extLst>
            <a:ext uri="{FF2B5EF4-FFF2-40B4-BE49-F238E27FC236}">
              <a16:creationId xmlns:a16="http://schemas.microsoft.com/office/drawing/2014/main" id="{78617E9A-339F-4EEA-9130-87FCEB3588B5}"/>
            </a:ext>
          </a:extLst>
        </xdr:cNvPr>
        <xdr:cNvSpPr txBox="1"/>
      </xdr:nvSpPr>
      <xdr:spPr>
        <a:xfrm>
          <a:off x="4716974" y="4886324"/>
          <a:ext cx="900000" cy="2762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Managers</a:t>
          </a:r>
        </a:p>
      </xdr:txBody>
    </xdr:sp>
    <xdr:clientData/>
  </xdr:twoCellAnchor>
  <xdr:twoCellAnchor>
    <xdr:from>
      <xdr:col>8</xdr:col>
      <xdr:colOff>552450</xdr:colOff>
      <xdr:row>25</xdr:row>
      <xdr:rowOff>57149</xdr:rowOff>
    </xdr:from>
    <xdr:to>
      <xdr:col>10</xdr:col>
      <xdr:colOff>80850</xdr:colOff>
      <xdr:row>26</xdr:row>
      <xdr:rowOff>74174</xdr:rowOff>
    </xdr:to>
    <xdr:sp macro="" textlink="'Pivot Tables'!F18">
      <xdr:nvSpPr>
        <xdr:cNvPr id="30" name="TextBox 29">
          <a:extLst>
            <a:ext uri="{FF2B5EF4-FFF2-40B4-BE49-F238E27FC236}">
              <a16:creationId xmlns:a16="http://schemas.microsoft.com/office/drawing/2014/main" id="{1176C354-64E6-402D-B2A1-FF1DCCC676C3}"/>
            </a:ext>
          </a:extLst>
        </xdr:cNvPr>
        <xdr:cNvSpPr txBox="1"/>
      </xdr:nvSpPr>
      <xdr:spPr>
        <a:xfrm>
          <a:off x="6038850" y="4581524"/>
          <a:ext cx="900000" cy="198000"/>
        </a:xfrm>
        <a:prstGeom prst="rect">
          <a:avLst/>
        </a:prstGeom>
        <a:solidFill>
          <a:srgbClr val="E5B24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D0CA9D4-793F-4A6E-AD68-A55175F3B239}" type="TxLink">
            <a:rPr lang="en-US" sz="1300" b="1" i="0" u="none" strike="noStrike">
              <a:solidFill>
                <a:schemeClr val="bg1"/>
              </a:solidFill>
              <a:latin typeface="Kulim park"/>
            </a:rPr>
            <a:pPr algn="r"/>
            <a:t> 3 104 913   </a:t>
          </a:fld>
          <a:endParaRPr lang="fr-FR" sz="1300" b="1">
            <a:solidFill>
              <a:schemeClr val="bg1"/>
            </a:solidFill>
            <a:latin typeface="Kulim park"/>
          </a:endParaRPr>
        </a:p>
      </xdr:txBody>
    </xdr:sp>
    <xdr:clientData/>
  </xdr:twoCellAnchor>
  <xdr:twoCellAnchor>
    <xdr:from>
      <xdr:col>8</xdr:col>
      <xdr:colOff>552450</xdr:colOff>
      <xdr:row>28</xdr:row>
      <xdr:rowOff>171449</xdr:rowOff>
    </xdr:from>
    <xdr:to>
      <xdr:col>10</xdr:col>
      <xdr:colOff>80850</xdr:colOff>
      <xdr:row>30</xdr:row>
      <xdr:rowOff>7499</xdr:rowOff>
    </xdr:to>
    <xdr:sp macro="" textlink="'Pivot Tables'!F16">
      <xdr:nvSpPr>
        <xdr:cNvPr id="31" name="TextBox 30">
          <a:extLst>
            <a:ext uri="{FF2B5EF4-FFF2-40B4-BE49-F238E27FC236}">
              <a16:creationId xmlns:a16="http://schemas.microsoft.com/office/drawing/2014/main" id="{89EC07B0-EC90-4CBA-94C7-F9BA364E625E}"/>
            </a:ext>
          </a:extLst>
        </xdr:cNvPr>
        <xdr:cNvSpPr txBox="1"/>
      </xdr:nvSpPr>
      <xdr:spPr>
        <a:xfrm>
          <a:off x="6038850" y="5238749"/>
          <a:ext cx="900000" cy="198000"/>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0B2EA38-7F92-4AAA-871E-1661C900B634}" type="TxLink">
            <a:rPr lang="en-US" sz="1300" b="0" i="0" u="none" strike="noStrike">
              <a:solidFill>
                <a:schemeClr val="bg1"/>
              </a:solidFill>
              <a:latin typeface="Kulim park"/>
            </a:rPr>
            <a:pPr algn="r"/>
            <a:t> 959 266   </a:t>
          </a:fld>
          <a:endParaRPr lang="fr-FR" sz="1300">
            <a:solidFill>
              <a:schemeClr val="bg1"/>
            </a:solidFill>
            <a:latin typeface="Kulim park"/>
          </a:endParaRPr>
        </a:p>
      </xdr:txBody>
    </xdr:sp>
    <xdr:clientData/>
  </xdr:twoCellAnchor>
  <xdr:twoCellAnchor>
    <xdr:from>
      <xdr:col>8</xdr:col>
      <xdr:colOff>552450</xdr:colOff>
      <xdr:row>30</xdr:row>
      <xdr:rowOff>85724</xdr:rowOff>
    </xdr:from>
    <xdr:to>
      <xdr:col>10</xdr:col>
      <xdr:colOff>80850</xdr:colOff>
      <xdr:row>31</xdr:row>
      <xdr:rowOff>102749</xdr:rowOff>
    </xdr:to>
    <xdr:sp macro="" textlink="'Pivot Tables'!F15">
      <xdr:nvSpPr>
        <xdr:cNvPr id="32" name="TextBox 31">
          <a:extLst>
            <a:ext uri="{FF2B5EF4-FFF2-40B4-BE49-F238E27FC236}">
              <a16:creationId xmlns:a16="http://schemas.microsoft.com/office/drawing/2014/main" id="{A379FC91-648A-42B9-B466-5DDD723656A1}"/>
            </a:ext>
          </a:extLst>
        </xdr:cNvPr>
        <xdr:cNvSpPr txBox="1"/>
      </xdr:nvSpPr>
      <xdr:spPr>
        <a:xfrm>
          <a:off x="6038850" y="5514974"/>
          <a:ext cx="900000" cy="198000"/>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13C1E2EE-736B-4EC8-8D5A-8846F5FA4147}" type="TxLink">
            <a:rPr lang="en-US" sz="1300" b="0" i="0" u="none" strike="noStrike">
              <a:solidFill>
                <a:schemeClr val="bg1"/>
              </a:solidFill>
              <a:latin typeface="Kulim park"/>
            </a:rPr>
            <a:pPr algn="r"/>
            <a:t> 633 594   </a:t>
          </a:fld>
          <a:endParaRPr lang="fr-FR" sz="1300">
            <a:solidFill>
              <a:schemeClr val="bg1"/>
            </a:solidFill>
            <a:latin typeface="Kulim park"/>
          </a:endParaRPr>
        </a:p>
      </xdr:txBody>
    </xdr:sp>
    <xdr:clientData/>
  </xdr:twoCellAnchor>
  <xdr:twoCellAnchor>
    <xdr:from>
      <xdr:col>8</xdr:col>
      <xdr:colOff>552450</xdr:colOff>
      <xdr:row>31</xdr:row>
      <xdr:rowOff>171450</xdr:rowOff>
    </xdr:from>
    <xdr:to>
      <xdr:col>10</xdr:col>
      <xdr:colOff>80850</xdr:colOff>
      <xdr:row>33</xdr:row>
      <xdr:rowOff>7500</xdr:rowOff>
    </xdr:to>
    <xdr:sp macro="" textlink="'Pivot Tables'!F14">
      <xdr:nvSpPr>
        <xdr:cNvPr id="33" name="TextBox 32">
          <a:extLst>
            <a:ext uri="{FF2B5EF4-FFF2-40B4-BE49-F238E27FC236}">
              <a16:creationId xmlns:a16="http://schemas.microsoft.com/office/drawing/2014/main" id="{1BD5996A-091F-4439-91E0-23CBD2B12533}"/>
            </a:ext>
          </a:extLst>
        </xdr:cNvPr>
        <xdr:cNvSpPr txBox="1"/>
      </xdr:nvSpPr>
      <xdr:spPr>
        <a:xfrm>
          <a:off x="6038850" y="5781675"/>
          <a:ext cx="900000" cy="198000"/>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60166A5-53A2-4DB2-AAF7-E5BC8D87CFAD}" type="TxLink">
            <a:rPr lang="en-US" sz="1300" b="0" i="0" u="none" strike="noStrike">
              <a:solidFill>
                <a:schemeClr val="bg1"/>
              </a:solidFill>
              <a:latin typeface="Kulim park"/>
            </a:rPr>
            <a:pPr algn="r"/>
            <a:t> 613 842   </a:t>
          </a:fld>
          <a:endParaRPr lang="fr-FR" sz="1300">
            <a:solidFill>
              <a:schemeClr val="bg1"/>
            </a:solidFill>
            <a:latin typeface="Kulim park"/>
          </a:endParaRPr>
        </a:p>
      </xdr:txBody>
    </xdr:sp>
    <xdr:clientData/>
  </xdr:twoCellAnchor>
  <xdr:twoCellAnchor>
    <xdr:from>
      <xdr:col>8</xdr:col>
      <xdr:colOff>552450</xdr:colOff>
      <xdr:row>33</xdr:row>
      <xdr:rowOff>76200</xdr:rowOff>
    </xdr:from>
    <xdr:to>
      <xdr:col>10</xdr:col>
      <xdr:colOff>80850</xdr:colOff>
      <xdr:row>34</xdr:row>
      <xdr:rowOff>93225</xdr:rowOff>
    </xdr:to>
    <xdr:sp macro="" textlink="'Pivot Tables'!F13">
      <xdr:nvSpPr>
        <xdr:cNvPr id="34" name="TextBox 33">
          <a:extLst>
            <a:ext uri="{FF2B5EF4-FFF2-40B4-BE49-F238E27FC236}">
              <a16:creationId xmlns:a16="http://schemas.microsoft.com/office/drawing/2014/main" id="{F1D39F6D-B23A-4E1D-B75E-78946D25D4BC}"/>
            </a:ext>
          </a:extLst>
        </xdr:cNvPr>
        <xdr:cNvSpPr txBox="1"/>
      </xdr:nvSpPr>
      <xdr:spPr>
        <a:xfrm>
          <a:off x="6038850" y="6048375"/>
          <a:ext cx="900000" cy="198000"/>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5224AAD-4C88-451A-9D38-E857EE6648C0}" type="TxLink">
            <a:rPr lang="en-US" sz="1300" b="0" i="0" u="none" strike="noStrike">
              <a:solidFill>
                <a:schemeClr val="bg1"/>
              </a:solidFill>
              <a:latin typeface="Kulim park"/>
            </a:rPr>
            <a:pPr algn="r"/>
            <a:t> 167 041   </a:t>
          </a:fld>
          <a:endParaRPr lang="fr-FR" sz="1300">
            <a:solidFill>
              <a:schemeClr val="bg1"/>
            </a:solidFill>
            <a:latin typeface="Kulim park"/>
          </a:endParaRPr>
        </a:p>
      </xdr:txBody>
    </xdr:sp>
    <xdr:clientData/>
  </xdr:twoCellAnchor>
  <xdr:twoCellAnchor>
    <xdr:from>
      <xdr:col>8</xdr:col>
      <xdr:colOff>552450</xdr:colOff>
      <xdr:row>27</xdr:row>
      <xdr:rowOff>76200</xdr:rowOff>
    </xdr:from>
    <xdr:to>
      <xdr:col>10</xdr:col>
      <xdr:colOff>80850</xdr:colOff>
      <xdr:row>28</xdr:row>
      <xdr:rowOff>93225</xdr:rowOff>
    </xdr:to>
    <xdr:sp macro="" textlink="'Pivot Tables'!F17">
      <xdr:nvSpPr>
        <xdr:cNvPr id="35" name="TextBox 34">
          <a:extLst>
            <a:ext uri="{FF2B5EF4-FFF2-40B4-BE49-F238E27FC236}">
              <a16:creationId xmlns:a16="http://schemas.microsoft.com/office/drawing/2014/main" id="{40AD1433-18CE-4A34-95A5-754CAE5D7967}"/>
            </a:ext>
          </a:extLst>
        </xdr:cNvPr>
        <xdr:cNvSpPr txBox="1"/>
      </xdr:nvSpPr>
      <xdr:spPr>
        <a:xfrm>
          <a:off x="6038850" y="4962525"/>
          <a:ext cx="900000" cy="198000"/>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3371A55-3954-42D5-9DC9-4D079D32AEA7}" type="TxLink">
            <a:rPr lang="en-US" sz="1300" b="0" i="0" u="none" strike="noStrike">
              <a:solidFill>
                <a:schemeClr val="bg1"/>
              </a:solidFill>
              <a:latin typeface="Kulim park"/>
            </a:rPr>
            <a:pPr algn="r"/>
            <a:t> 731 170   </a:t>
          </a:fld>
          <a:endParaRPr lang="fr-FR" sz="1300">
            <a:solidFill>
              <a:schemeClr val="bg1"/>
            </a:solidFill>
            <a:latin typeface="Kulim park"/>
          </a:endParaRPr>
        </a:p>
      </xdr:txBody>
    </xdr:sp>
    <xdr:clientData/>
  </xdr:twoCellAnchor>
  <xdr:twoCellAnchor>
    <xdr:from>
      <xdr:col>6</xdr:col>
      <xdr:colOff>676274</xdr:colOff>
      <xdr:row>22</xdr:row>
      <xdr:rowOff>57150</xdr:rowOff>
    </xdr:from>
    <xdr:to>
      <xdr:col>8</xdr:col>
      <xdr:colOff>552449</xdr:colOff>
      <xdr:row>23</xdr:row>
      <xdr:rowOff>114300</xdr:rowOff>
    </xdr:to>
    <xdr:sp macro="" textlink="">
      <xdr:nvSpPr>
        <xdr:cNvPr id="45" name="TextBox 44">
          <a:extLst>
            <a:ext uri="{FF2B5EF4-FFF2-40B4-BE49-F238E27FC236}">
              <a16:creationId xmlns:a16="http://schemas.microsoft.com/office/drawing/2014/main" id="{A07C6502-9FD3-404A-9F81-6EE287F1D2EF}"/>
            </a:ext>
          </a:extLst>
        </xdr:cNvPr>
        <xdr:cNvSpPr txBox="1"/>
      </xdr:nvSpPr>
      <xdr:spPr>
        <a:xfrm>
          <a:off x="4791074" y="4038600"/>
          <a:ext cx="1247775" cy="2381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rgbClr val="E5B244"/>
              </a:solidFill>
              <a:latin typeface="Kulim park"/>
            </a:rPr>
            <a:t>Salaries</a:t>
          </a:r>
        </a:p>
      </xdr:txBody>
    </xdr:sp>
    <xdr:clientData/>
  </xdr:twoCellAnchor>
  <xdr:twoCellAnchor>
    <xdr:from>
      <xdr:col>6</xdr:col>
      <xdr:colOff>638174</xdr:colOff>
      <xdr:row>23</xdr:row>
      <xdr:rowOff>123825</xdr:rowOff>
    </xdr:from>
    <xdr:to>
      <xdr:col>9</xdr:col>
      <xdr:colOff>352425</xdr:colOff>
      <xdr:row>25</xdr:row>
      <xdr:rowOff>0</xdr:rowOff>
    </xdr:to>
    <xdr:sp macro="" textlink="">
      <xdr:nvSpPr>
        <xdr:cNvPr id="46" name="TextBox 45">
          <a:extLst>
            <a:ext uri="{FF2B5EF4-FFF2-40B4-BE49-F238E27FC236}">
              <a16:creationId xmlns:a16="http://schemas.microsoft.com/office/drawing/2014/main" id="{71C64795-048C-4DEE-9909-88DCCFD244EA}"/>
            </a:ext>
          </a:extLst>
        </xdr:cNvPr>
        <xdr:cNvSpPr txBox="1"/>
      </xdr:nvSpPr>
      <xdr:spPr>
        <a:xfrm>
          <a:off x="4752974" y="4286250"/>
          <a:ext cx="1771651" cy="2381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a:solidFill>
                <a:schemeClr val="bg1">
                  <a:lumMod val="50000"/>
                </a:schemeClr>
              </a:solidFill>
              <a:latin typeface="Kulim park"/>
            </a:rPr>
            <a:t>Salary</a:t>
          </a:r>
          <a:r>
            <a:rPr lang="fr-FR" sz="1100" b="0" baseline="0">
              <a:solidFill>
                <a:schemeClr val="bg1">
                  <a:lumMod val="50000"/>
                </a:schemeClr>
              </a:solidFill>
              <a:latin typeface="Kulim park"/>
            </a:rPr>
            <a:t> amount by job titles</a:t>
          </a:r>
          <a:endParaRPr lang="fr-FR" sz="1100" b="0">
            <a:solidFill>
              <a:schemeClr val="bg1">
                <a:lumMod val="50000"/>
              </a:schemeClr>
            </a:solidFill>
            <a:latin typeface="Kulim park"/>
          </a:endParaRPr>
        </a:p>
      </xdr:txBody>
    </xdr:sp>
    <xdr:clientData/>
  </xdr:twoCellAnchor>
  <xdr:twoCellAnchor>
    <xdr:from>
      <xdr:col>10</xdr:col>
      <xdr:colOff>304800</xdr:colOff>
      <xdr:row>19</xdr:row>
      <xdr:rowOff>57150</xdr:rowOff>
    </xdr:from>
    <xdr:to>
      <xdr:col>14</xdr:col>
      <xdr:colOff>266700</xdr:colOff>
      <xdr:row>21</xdr:row>
      <xdr:rowOff>104775</xdr:rowOff>
    </xdr:to>
    <xdr:sp macro="" textlink="">
      <xdr:nvSpPr>
        <xdr:cNvPr id="48" name="TextBox 47">
          <a:extLst>
            <a:ext uri="{FF2B5EF4-FFF2-40B4-BE49-F238E27FC236}">
              <a16:creationId xmlns:a16="http://schemas.microsoft.com/office/drawing/2014/main" id="{1C16292D-966A-4041-8718-0BC9B1DF3862}"/>
            </a:ext>
          </a:extLst>
        </xdr:cNvPr>
        <xdr:cNvSpPr txBox="1"/>
      </xdr:nvSpPr>
      <xdr:spPr>
        <a:xfrm>
          <a:off x="7162800" y="3495675"/>
          <a:ext cx="2705100" cy="409575"/>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300" b="1">
              <a:solidFill>
                <a:srgbClr val="E5B244"/>
              </a:solidFill>
              <a:latin typeface="Kulim park"/>
            </a:rPr>
            <a:t>Employment Status</a:t>
          </a:r>
          <a:r>
            <a:rPr lang="fr-FR" sz="1300" b="1" baseline="0">
              <a:solidFill>
                <a:srgbClr val="E5B244"/>
              </a:solidFill>
              <a:latin typeface="Kulim park"/>
            </a:rPr>
            <a:t> by Breakdown</a:t>
          </a:r>
          <a:endParaRPr lang="fr-FR" sz="1300" b="1">
            <a:solidFill>
              <a:srgbClr val="E5B244"/>
            </a:solidFill>
            <a:latin typeface="Kulim park"/>
          </a:endParaRPr>
        </a:p>
      </xdr:txBody>
    </xdr:sp>
    <xdr:clientData/>
  </xdr:twoCellAnchor>
  <xdr:twoCellAnchor>
    <xdr:from>
      <xdr:col>10</xdr:col>
      <xdr:colOff>457201</xdr:colOff>
      <xdr:row>21</xdr:row>
      <xdr:rowOff>114300</xdr:rowOff>
    </xdr:from>
    <xdr:to>
      <xdr:col>12</xdr:col>
      <xdr:colOff>276225</xdr:colOff>
      <xdr:row>27</xdr:row>
      <xdr:rowOff>57150</xdr:rowOff>
    </xdr:to>
    <xdr:graphicFrame macro="">
      <xdr:nvGraphicFramePr>
        <xdr:cNvPr id="49" name="Chart 48">
          <a:extLst>
            <a:ext uri="{FF2B5EF4-FFF2-40B4-BE49-F238E27FC236}">
              <a16:creationId xmlns:a16="http://schemas.microsoft.com/office/drawing/2014/main" id="{87B0B5B7-1E7F-4B13-9C4D-6C7220B8B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609600</xdr:colOff>
      <xdr:row>22</xdr:row>
      <xdr:rowOff>19050</xdr:rowOff>
    </xdr:from>
    <xdr:to>
      <xdr:col>14</xdr:col>
      <xdr:colOff>104775</xdr:colOff>
      <xdr:row>23</xdr:row>
      <xdr:rowOff>0</xdr:rowOff>
    </xdr:to>
    <xdr:sp macro="" textlink="">
      <xdr:nvSpPr>
        <xdr:cNvPr id="50" name="Oval 49">
          <a:extLst>
            <a:ext uri="{FF2B5EF4-FFF2-40B4-BE49-F238E27FC236}">
              <a16:creationId xmlns:a16="http://schemas.microsoft.com/office/drawing/2014/main" id="{008FBC32-9E11-4668-8A6E-B92E3F2970C7}"/>
            </a:ext>
          </a:extLst>
        </xdr:cNvPr>
        <xdr:cNvSpPr/>
      </xdr:nvSpPr>
      <xdr:spPr>
        <a:xfrm>
          <a:off x="9525000" y="4000500"/>
          <a:ext cx="180975" cy="161925"/>
        </a:xfrm>
        <a:prstGeom prst="ellipse">
          <a:avLst/>
        </a:prstGeom>
        <a:solidFill>
          <a:schemeClr val="tx2">
            <a:lumMod val="10000"/>
            <a:lumOff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628650</xdr:colOff>
      <xdr:row>28</xdr:row>
      <xdr:rowOff>161925</xdr:rowOff>
    </xdr:from>
    <xdr:to>
      <xdr:col>14</xdr:col>
      <xdr:colOff>123825</xdr:colOff>
      <xdr:row>29</xdr:row>
      <xdr:rowOff>142875</xdr:rowOff>
    </xdr:to>
    <xdr:sp macro="" textlink="">
      <xdr:nvSpPr>
        <xdr:cNvPr id="51" name="Oval 50">
          <a:extLst>
            <a:ext uri="{FF2B5EF4-FFF2-40B4-BE49-F238E27FC236}">
              <a16:creationId xmlns:a16="http://schemas.microsoft.com/office/drawing/2014/main" id="{0808A6B4-A69C-4334-94B4-89E5B6BCB310}"/>
            </a:ext>
          </a:extLst>
        </xdr:cNvPr>
        <xdr:cNvSpPr/>
      </xdr:nvSpPr>
      <xdr:spPr>
        <a:xfrm>
          <a:off x="9544050" y="5229225"/>
          <a:ext cx="180975" cy="161925"/>
        </a:xfrm>
        <a:prstGeom prst="ellips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11</xdr:col>
      <xdr:colOff>647700</xdr:colOff>
      <xdr:row>28</xdr:row>
      <xdr:rowOff>152400</xdr:rowOff>
    </xdr:from>
    <xdr:to>
      <xdr:col>12</xdr:col>
      <xdr:colOff>142875</xdr:colOff>
      <xdr:row>29</xdr:row>
      <xdr:rowOff>133350</xdr:rowOff>
    </xdr:to>
    <xdr:sp macro="" textlink="">
      <xdr:nvSpPr>
        <xdr:cNvPr id="52" name="Oval 51">
          <a:extLst>
            <a:ext uri="{FF2B5EF4-FFF2-40B4-BE49-F238E27FC236}">
              <a16:creationId xmlns:a16="http://schemas.microsoft.com/office/drawing/2014/main" id="{5416D3C3-CA39-461B-B74C-97A82EB21E76}"/>
            </a:ext>
          </a:extLst>
        </xdr:cNvPr>
        <xdr:cNvSpPr/>
      </xdr:nvSpPr>
      <xdr:spPr>
        <a:xfrm>
          <a:off x="8191500" y="5219700"/>
          <a:ext cx="180975" cy="161925"/>
        </a:xfrm>
        <a:prstGeom prst="ellipse">
          <a:avLst/>
        </a:prstGeom>
        <a:solidFill>
          <a:srgbClr val="E5B2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164024</xdr:colOff>
      <xdr:row>26</xdr:row>
      <xdr:rowOff>133350</xdr:rowOff>
    </xdr:from>
    <xdr:to>
      <xdr:col>6</xdr:col>
      <xdr:colOff>276225</xdr:colOff>
      <xdr:row>34</xdr:row>
      <xdr:rowOff>9524</xdr:rowOff>
    </xdr:to>
    <xdr:graphicFrame macro="">
      <xdr:nvGraphicFramePr>
        <xdr:cNvPr id="53" name="Chart 52">
          <a:extLst>
            <a:ext uri="{FF2B5EF4-FFF2-40B4-BE49-F238E27FC236}">
              <a16:creationId xmlns:a16="http://schemas.microsoft.com/office/drawing/2014/main" id="{41EA109B-23F4-458A-BB7D-CA191329A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190499</xdr:colOff>
      <xdr:row>22</xdr:row>
      <xdr:rowOff>57150</xdr:rowOff>
    </xdr:from>
    <xdr:to>
      <xdr:col>5</xdr:col>
      <xdr:colOff>66674</xdr:colOff>
      <xdr:row>23</xdr:row>
      <xdr:rowOff>114300</xdr:rowOff>
    </xdr:to>
    <xdr:sp macro="" textlink="">
      <xdr:nvSpPr>
        <xdr:cNvPr id="54" name="TextBox 53">
          <a:extLst>
            <a:ext uri="{FF2B5EF4-FFF2-40B4-BE49-F238E27FC236}">
              <a16:creationId xmlns:a16="http://schemas.microsoft.com/office/drawing/2014/main" id="{452F0A75-9DF3-4ECA-9813-E9C052882132}"/>
            </a:ext>
          </a:extLst>
        </xdr:cNvPr>
        <xdr:cNvSpPr txBox="1"/>
      </xdr:nvSpPr>
      <xdr:spPr>
        <a:xfrm>
          <a:off x="2247899" y="4038600"/>
          <a:ext cx="1247775" cy="2381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rgbClr val="E5B244"/>
              </a:solidFill>
              <a:latin typeface="Kulim park"/>
            </a:rPr>
            <a:t>Age Range</a:t>
          </a:r>
        </a:p>
      </xdr:txBody>
    </xdr:sp>
    <xdr:clientData/>
  </xdr:twoCellAnchor>
  <xdr:twoCellAnchor>
    <xdr:from>
      <xdr:col>3</xdr:col>
      <xdr:colOff>152398</xdr:colOff>
      <xdr:row>23</xdr:row>
      <xdr:rowOff>123825</xdr:rowOff>
    </xdr:from>
    <xdr:to>
      <xdr:col>6</xdr:col>
      <xdr:colOff>276225</xdr:colOff>
      <xdr:row>25</xdr:row>
      <xdr:rowOff>161925</xdr:rowOff>
    </xdr:to>
    <xdr:sp macro="" textlink="">
      <xdr:nvSpPr>
        <xdr:cNvPr id="55" name="TextBox 54">
          <a:extLst>
            <a:ext uri="{FF2B5EF4-FFF2-40B4-BE49-F238E27FC236}">
              <a16:creationId xmlns:a16="http://schemas.microsoft.com/office/drawing/2014/main" id="{B6A7B841-686D-47C4-B749-D2AFB336C3B7}"/>
            </a:ext>
          </a:extLst>
        </xdr:cNvPr>
        <xdr:cNvSpPr txBox="1"/>
      </xdr:nvSpPr>
      <xdr:spPr>
        <a:xfrm>
          <a:off x="2209798" y="4286250"/>
          <a:ext cx="2181227" cy="4000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900" b="0">
              <a:solidFill>
                <a:schemeClr val="bg1">
                  <a:lumMod val="50000"/>
                </a:schemeClr>
              </a:solidFill>
              <a:latin typeface="Kulim park"/>
            </a:rPr>
            <a:t>No of Employees according to age ranges</a:t>
          </a:r>
          <a:r>
            <a:rPr lang="fr-FR" sz="900" b="0" baseline="0">
              <a:solidFill>
                <a:schemeClr val="bg1">
                  <a:lumMod val="50000"/>
                </a:schemeClr>
              </a:solidFill>
              <a:latin typeface="Kulim park"/>
            </a:rPr>
            <a:t> </a:t>
          </a:r>
          <a:r>
            <a:rPr lang="fr-FR" sz="900" b="0">
              <a:solidFill>
                <a:schemeClr val="bg1">
                  <a:lumMod val="50000"/>
                </a:schemeClr>
              </a:solidFill>
              <a:latin typeface="Kulim park"/>
            </a:rPr>
            <a:t>and genders</a:t>
          </a:r>
        </a:p>
      </xdr:txBody>
    </xdr:sp>
    <xdr:clientData/>
  </xdr:twoCellAnchor>
  <xdr:twoCellAnchor>
    <xdr:from>
      <xdr:col>5</xdr:col>
      <xdr:colOff>447674</xdr:colOff>
      <xdr:row>25</xdr:row>
      <xdr:rowOff>95249</xdr:rowOff>
    </xdr:from>
    <xdr:to>
      <xdr:col>6</xdr:col>
      <xdr:colOff>295275</xdr:colOff>
      <xdr:row>26</xdr:row>
      <xdr:rowOff>142875</xdr:rowOff>
    </xdr:to>
    <xdr:sp macro="" textlink="">
      <xdr:nvSpPr>
        <xdr:cNvPr id="56" name="TextBox 55">
          <a:extLst>
            <a:ext uri="{FF2B5EF4-FFF2-40B4-BE49-F238E27FC236}">
              <a16:creationId xmlns:a16="http://schemas.microsoft.com/office/drawing/2014/main" id="{AA35E61B-2E24-47EA-9359-BAF29B60451B}"/>
            </a:ext>
          </a:extLst>
        </xdr:cNvPr>
        <xdr:cNvSpPr txBox="1"/>
      </xdr:nvSpPr>
      <xdr:spPr>
        <a:xfrm>
          <a:off x="3876674" y="4619624"/>
          <a:ext cx="533401" cy="228601"/>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bg1"/>
              </a:solidFill>
              <a:latin typeface="Kulim park"/>
            </a:rPr>
            <a:t>Males</a:t>
          </a:r>
        </a:p>
      </xdr:txBody>
    </xdr:sp>
    <xdr:clientData/>
  </xdr:twoCellAnchor>
  <xdr:twoCellAnchor>
    <xdr:from>
      <xdr:col>5</xdr:col>
      <xdr:colOff>384175</xdr:colOff>
      <xdr:row>26</xdr:row>
      <xdr:rowOff>0</xdr:rowOff>
    </xdr:from>
    <xdr:to>
      <xdr:col>5</xdr:col>
      <xdr:colOff>498475</xdr:colOff>
      <xdr:row>26</xdr:row>
      <xdr:rowOff>104775</xdr:rowOff>
    </xdr:to>
    <xdr:sp macro="" textlink="">
      <xdr:nvSpPr>
        <xdr:cNvPr id="57" name="Oval 56">
          <a:extLst>
            <a:ext uri="{FF2B5EF4-FFF2-40B4-BE49-F238E27FC236}">
              <a16:creationId xmlns:a16="http://schemas.microsoft.com/office/drawing/2014/main" id="{BCC50229-5B2C-4880-9981-A8424A72D68F}"/>
            </a:ext>
          </a:extLst>
        </xdr:cNvPr>
        <xdr:cNvSpPr/>
      </xdr:nvSpPr>
      <xdr:spPr>
        <a:xfrm>
          <a:off x="3813175" y="4705350"/>
          <a:ext cx="114300" cy="104775"/>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377825</xdr:colOff>
      <xdr:row>25</xdr:row>
      <xdr:rowOff>95249</xdr:rowOff>
    </xdr:from>
    <xdr:to>
      <xdr:col>5</xdr:col>
      <xdr:colOff>371475</xdr:colOff>
      <xdr:row>26</xdr:row>
      <xdr:rowOff>142875</xdr:rowOff>
    </xdr:to>
    <xdr:sp macro="" textlink="">
      <xdr:nvSpPr>
        <xdr:cNvPr id="58" name="TextBox 57">
          <a:extLst>
            <a:ext uri="{FF2B5EF4-FFF2-40B4-BE49-F238E27FC236}">
              <a16:creationId xmlns:a16="http://schemas.microsoft.com/office/drawing/2014/main" id="{20E7FA6D-61C2-4A6A-A409-8C9255E3BAD5}"/>
            </a:ext>
          </a:extLst>
        </xdr:cNvPr>
        <xdr:cNvSpPr txBox="1"/>
      </xdr:nvSpPr>
      <xdr:spPr>
        <a:xfrm>
          <a:off x="3121025" y="4619624"/>
          <a:ext cx="679450" cy="228601"/>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bg1"/>
              </a:solidFill>
              <a:latin typeface="Kulim park"/>
            </a:rPr>
            <a:t>Females</a:t>
          </a:r>
        </a:p>
      </xdr:txBody>
    </xdr:sp>
    <xdr:clientData/>
  </xdr:twoCellAnchor>
  <xdr:twoCellAnchor>
    <xdr:from>
      <xdr:col>4</xdr:col>
      <xdr:colOff>304800</xdr:colOff>
      <xdr:row>25</xdr:row>
      <xdr:rowOff>171450</xdr:rowOff>
    </xdr:from>
    <xdr:to>
      <xdr:col>4</xdr:col>
      <xdr:colOff>419100</xdr:colOff>
      <xdr:row>26</xdr:row>
      <xdr:rowOff>95250</xdr:rowOff>
    </xdr:to>
    <xdr:sp macro="" textlink="">
      <xdr:nvSpPr>
        <xdr:cNvPr id="61" name="Oval 60">
          <a:extLst>
            <a:ext uri="{FF2B5EF4-FFF2-40B4-BE49-F238E27FC236}">
              <a16:creationId xmlns:a16="http://schemas.microsoft.com/office/drawing/2014/main" id="{FB1D0689-3222-4226-A39D-834284029AB0}"/>
            </a:ext>
          </a:extLst>
        </xdr:cNvPr>
        <xdr:cNvSpPr/>
      </xdr:nvSpPr>
      <xdr:spPr>
        <a:xfrm>
          <a:off x="3048000" y="4695825"/>
          <a:ext cx="114300" cy="104775"/>
        </a:xfrm>
        <a:prstGeom prst="ellipse">
          <a:avLst/>
        </a:prstGeom>
        <a:solidFill>
          <a:srgbClr val="E5B2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rgbClr val="E5B244"/>
            </a:solidFill>
          </a:endParaRPr>
        </a:p>
      </xdr:txBody>
    </xdr:sp>
    <xdr:clientData/>
  </xdr:twoCellAnchor>
  <xdr:twoCellAnchor>
    <xdr:from>
      <xdr:col>0</xdr:col>
      <xdr:colOff>200026</xdr:colOff>
      <xdr:row>27</xdr:row>
      <xdr:rowOff>57149</xdr:rowOff>
    </xdr:from>
    <xdr:to>
      <xdr:col>2</xdr:col>
      <xdr:colOff>47625</xdr:colOff>
      <xdr:row>30</xdr:row>
      <xdr:rowOff>140624</xdr:rowOff>
    </xdr:to>
    <xdr:graphicFrame macro="">
      <xdr:nvGraphicFramePr>
        <xdr:cNvPr id="59" name="Chart 58">
          <a:extLst>
            <a:ext uri="{FF2B5EF4-FFF2-40B4-BE49-F238E27FC236}">
              <a16:creationId xmlns:a16="http://schemas.microsoft.com/office/drawing/2014/main" id="{381425CD-1348-48E1-B9FB-52101DB55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219075</xdr:colOff>
      <xdr:row>29</xdr:row>
      <xdr:rowOff>85725</xdr:rowOff>
    </xdr:from>
    <xdr:to>
      <xdr:col>2</xdr:col>
      <xdr:colOff>66674</xdr:colOff>
      <xdr:row>33</xdr:row>
      <xdr:rowOff>9525</xdr:rowOff>
    </xdr:to>
    <xdr:graphicFrame macro="">
      <xdr:nvGraphicFramePr>
        <xdr:cNvPr id="60" name="Chart 59">
          <a:extLst>
            <a:ext uri="{FF2B5EF4-FFF2-40B4-BE49-F238E27FC236}">
              <a16:creationId xmlns:a16="http://schemas.microsoft.com/office/drawing/2014/main" id="{65019417-93C0-4140-A8B2-2347DD805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31</xdr:row>
      <xdr:rowOff>171450</xdr:rowOff>
    </xdr:from>
    <xdr:to>
      <xdr:col>2</xdr:col>
      <xdr:colOff>38100</xdr:colOff>
      <xdr:row>35</xdr:row>
      <xdr:rowOff>73950</xdr:rowOff>
    </xdr:to>
    <xdr:graphicFrame macro="">
      <xdr:nvGraphicFramePr>
        <xdr:cNvPr id="62" name="Chart 61">
          <a:extLst>
            <a:ext uri="{FF2B5EF4-FFF2-40B4-BE49-F238E27FC236}">
              <a16:creationId xmlns:a16="http://schemas.microsoft.com/office/drawing/2014/main" id="{BADDFC3F-1BA7-408A-B424-44A286563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221173</xdr:colOff>
      <xdr:row>29</xdr:row>
      <xdr:rowOff>123825</xdr:rowOff>
    </xdr:from>
    <xdr:to>
      <xdr:col>1</xdr:col>
      <xdr:colOff>523874</xdr:colOff>
      <xdr:row>31</xdr:row>
      <xdr:rowOff>9525</xdr:rowOff>
    </xdr:to>
    <xdr:sp macro="" textlink="">
      <xdr:nvSpPr>
        <xdr:cNvPr id="67" name="TextBox 66">
          <a:extLst>
            <a:ext uri="{FF2B5EF4-FFF2-40B4-BE49-F238E27FC236}">
              <a16:creationId xmlns:a16="http://schemas.microsoft.com/office/drawing/2014/main" id="{818CDD53-6C00-4AB2-8CFF-93923CD52673}"/>
            </a:ext>
          </a:extLst>
        </xdr:cNvPr>
        <xdr:cNvSpPr txBox="1"/>
      </xdr:nvSpPr>
      <xdr:spPr>
        <a:xfrm>
          <a:off x="221173" y="5372100"/>
          <a:ext cx="988501" cy="2476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bg1"/>
              </a:solidFill>
              <a:latin typeface="Kulim park"/>
            </a:rPr>
            <a:t>Head</a:t>
          </a:r>
          <a:r>
            <a:rPr lang="fr-FR" sz="1100" baseline="0">
              <a:solidFill>
                <a:schemeClr val="bg1"/>
              </a:solidFill>
              <a:latin typeface="Kulim park"/>
            </a:rPr>
            <a:t> Office</a:t>
          </a:r>
          <a:endParaRPr lang="fr-FR" sz="1100">
            <a:solidFill>
              <a:schemeClr val="bg1"/>
            </a:solidFill>
            <a:latin typeface="Kulim park"/>
          </a:endParaRPr>
        </a:p>
      </xdr:txBody>
    </xdr:sp>
    <xdr:clientData/>
  </xdr:twoCellAnchor>
  <xdr:twoCellAnchor>
    <xdr:from>
      <xdr:col>0</xdr:col>
      <xdr:colOff>192599</xdr:colOff>
      <xdr:row>32</xdr:row>
      <xdr:rowOff>0</xdr:rowOff>
    </xdr:from>
    <xdr:to>
      <xdr:col>1</xdr:col>
      <xdr:colOff>406799</xdr:colOff>
      <xdr:row>32</xdr:row>
      <xdr:rowOff>180000</xdr:rowOff>
    </xdr:to>
    <xdr:sp macro="" textlink="">
      <xdr:nvSpPr>
        <xdr:cNvPr id="68" name="TextBox 67">
          <a:extLst>
            <a:ext uri="{FF2B5EF4-FFF2-40B4-BE49-F238E27FC236}">
              <a16:creationId xmlns:a16="http://schemas.microsoft.com/office/drawing/2014/main" id="{CA9FCA12-7A86-4B4B-981A-5210DF8E9E1C}"/>
            </a:ext>
          </a:extLst>
        </xdr:cNvPr>
        <xdr:cNvSpPr txBox="1"/>
      </xdr:nvSpPr>
      <xdr:spPr>
        <a:xfrm>
          <a:off x="192599" y="5791200"/>
          <a:ext cx="900000" cy="18000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bg1"/>
              </a:solidFill>
              <a:latin typeface="Kulim park"/>
            </a:rPr>
            <a:t>Remote</a:t>
          </a:r>
        </a:p>
      </xdr:txBody>
    </xdr:sp>
    <xdr:clientData/>
  </xdr:twoCellAnchor>
  <xdr:twoCellAnchor>
    <xdr:from>
      <xdr:col>0</xdr:col>
      <xdr:colOff>221174</xdr:colOff>
      <xdr:row>27</xdr:row>
      <xdr:rowOff>39144</xdr:rowOff>
    </xdr:from>
    <xdr:to>
      <xdr:col>1</xdr:col>
      <xdr:colOff>647700</xdr:colOff>
      <xdr:row>28</xdr:row>
      <xdr:rowOff>57151</xdr:rowOff>
    </xdr:to>
    <xdr:sp macro="" textlink="">
      <xdr:nvSpPr>
        <xdr:cNvPr id="69" name="TextBox 68">
          <a:extLst>
            <a:ext uri="{FF2B5EF4-FFF2-40B4-BE49-F238E27FC236}">
              <a16:creationId xmlns:a16="http://schemas.microsoft.com/office/drawing/2014/main" id="{11C8AD03-CA88-4A57-83B8-FE0D8FA563A4}"/>
            </a:ext>
          </a:extLst>
        </xdr:cNvPr>
        <xdr:cNvSpPr txBox="1"/>
      </xdr:nvSpPr>
      <xdr:spPr>
        <a:xfrm>
          <a:off x="221174" y="4971267"/>
          <a:ext cx="1118067" cy="200679"/>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bg1"/>
              </a:solidFill>
              <a:latin typeface="Kulim park"/>
            </a:rPr>
            <a:t>Branch</a:t>
          </a:r>
          <a:r>
            <a:rPr lang="fr-FR" sz="1100" baseline="0">
              <a:solidFill>
                <a:schemeClr val="bg1"/>
              </a:solidFill>
              <a:latin typeface="Kulim park"/>
            </a:rPr>
            <a:t> Office</a:t>
          </a:r>
          <a:endParaRPr lang="fr-FR" sz="1100">
            <a:solidFill>
              <a:schemeClr val="bg1"/>
            </a:solidFill>
            <a:latin typeface="Kulim park"/>
          </a:endParaRPr>
        </a:p>
      </xdr:txBody>
    </xdr:sp>
    <xdr:clientData/>
  </xdr:twoCellAnchor>
  <xdr:twoCellAnchor>
    <xdr:from>
      <xdr:col>1</xdr:col>
      <xdr:colOff>621224</xdr:colOff>
      <xdr:row>28</xdr:row>
      <xdr:rowOff>47625</xdr:rowOff>
    </xdr:from>
    <xdr:to>
      <xdr:col>2</xdr:col>
      <xdr:colOff>438150</xdr:colOff>
      <xdr:row>29</xdr:row>
      <xdr:rowOff>104776</xdr:rowOff>
    </xdr:to>
    <xdr:sp macro="" textlink="'Pivot Tables'!M19">
      <xdr:nvSpPr>
        <xdr:cNvPr id="70" name="TextBox 69">
          <a:extLst>
            <a:ext uri="{FF2B5EF4-FFF2-40B4-BE49-F238E27FC236}">
              <a16:creationId xmlns:a16="http://schemas.microsoft.com/office/drawing/2014/main" id="{60AD5CE7-8C59-4ECB-A5FA-F4A112CA4E68}"/>
            </a:ext>
          </a:extLst>
        </xdr:cNvPr>
        <xdr:cNvSpPr txBox="1"/>
      </xdr:nvSpPr>
      <xdr:spPr>
        <a:xfrm>
          <a:off x="1307024" y="5114925"/>
          <a:ext cx="502726"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C3497B-4B5E-4FD7-9DFD-EFA01262D15E}" type="TxLink">
            <a:rPr lang="en-US" sz="1100" b="0" i="0" u="none" strike="noStrike" baseline="0">
              <a:solidFill>
                <a:schemeClr val="bg1"/>
              </a:solidFill>
              <a:latin typeface="Aptos Narrow"/>
            </a:rPr>
            <a:pPr/>
            <a:t>46%</a:t>
          </a:fld>
          <a:endParaRPr lang="fr-FR" sz="1100" b="0" i="0">
            <a:solidFill>
              <a:schemeClr val="bg1"/>
            </a:solidFill>
            <a:latin typeface="Kulim park"/>
          </a:endParaRPr>
        </a:p>
      </xdr:txBody>
    </xdr:sp>
    <xdr:clientData/>
  </xdr:twoCellAnchor>
  <xdr:twoCellAnchor>
    <xdr:from>
      <xdr:col>1</xdr:col>
      <xdr:colOff>611699</xdr:colOff>
      <xdr:row>30</xdr:row>
      <xdr:rowOff>85725</xdr:rowOff>
    </xdr:from>
    <xdr:to>
      <xdr:col>2</xdr:col>
      <xdr:colOff>419100</xdr:colOff>
      <xdr:row>31</xdr:row>
      <xdr:rowOff>142876</xdr:rowOff>
    </xdr:to>
    <xdr:sp macro="" textlink="'Pivot Tables'!M20">
      <xdr:nvSpPr>
        <xdr:cNvPr id="71" name="TextBox 70">
          <a:extLst>
            <a:ext uri="{FF2B5EF4-FFF2-40B4-BE49-F238E27FC236}">
              <a16:creationId xmlns:a16="http://schemas.microsoft.com/office/drawing/2014/main" id="{9FC4503C-48A9-4D9B-A74B-5907B9247F85}"/>
            </a:ext>
          </a:extLst>
        </xdr:cNvPr>
        <xdr:cNvSpPr txBox="1"/>
      </xdr:nvSpPr>
      <xdr:spPr>
        <a:xfrm>
          <a:off x="1297499" y="5514975"/>
          <a:ext cx="493201"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AD5BE8-FFF3-4CF8-98DD-61B49F3D2AB9}" type="TxLink">
            <a:rPr lang="en-US" sz="1100" b="1" i="0" u="none" strike="noStrike" baseline="0">
              <a:solidFill>
                <a:schemeClr val="bg1"/>
              </a:solidFill>
              <a:latin typeface="Aptos Narrow"/>
            </a:rPr>
            <a:pPr/>
            <a:t>16%</a:t>
          </a:fld>
          <a:endParaRPr lang="fr-FR" sz="1100">
            <a:solidFill>
              <a:schemeClr val="bg1"/>
            </a:solidFill>
            <a:latin typeface="Kulim park"/>
          </a:endParaRPr>
        </a:p>
      </xdr:txBody>
    </xdr:sp>
    <xdr:clientData/>
  </xdr:twoCellAnchor>
  <xdr:twoCellAnchor>
    <xdr:from>
      <xdr:col>1</xdr:col>
      <xdr:colOff>573598</xdr:colOff>
      <xdr:row>32</xdr:row>
      <xdr:rowOff>161924</xdr:rowOff>
    </xdr:from>
    <xdr:to>
      <xdr:col>2</xdr:col>
      <xdr:colOff>438150</xdr:colOff>
      <xdr:row>34</xdr:row>
      <xdr:rowOff>28575</xdr:rowOff>
    </xdr:to>
    <xdr:sp macro="" textlink="'Pivot Tables'!M21">
      <xdr:nvSpPr>
        <xdr:cNvPr id="72" name="TextBox 71">
          <a:extLst>
            <a:ext uri="{FF2B5EF4-FFF2-40B4-BE49-F238E27FC236}">
              <a16:creationId xmlns:a16="http://schemas.microsoft.com/office/drawing/2014/main" id="{CA864877-5033-40E5-9B5F-54E1D134BFA3}"/>
            </a:ext>
          </a:extLst>
        </xdr:cNvPr>
        <xdr:cNvSpPr txBox="1"/>
      </xdr:nvSpPr>
      <xdr:spPr>
        <a:xfrm>
          <a:off x="1259398" y="5953124"/>
          <a:ext cx="550352"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FD2A2B-0025-4764-9AC0-1C5E15022F65}" type="TxLink">
            <a:rPr lang="en-US" sz="1100" b="1" i="0" u="none" strike="noStrike">
              <a:solidFill>
                <a:schemeClr val="bg1"/>
              </a:solidFill>
              <a:latin typeface="Aptos Narrow"/>
            </a:rPr>
            <a:pPr/>
            <a:t>38%</a:t>
          </a:fld>
          <a:endParaRPr lang="fr-FR" sz="1100">
            <a:solidFill>
              <a:schemeClr val="bg1"/>
            </a:solidFill>
            <a:latin typeface="Kulim park"/>
          </a:endParaRPr>
        </a:p>
      </xdr:txBody>
    </xdr:sp>
    <xdr:clientData/>
  </xdr:twoCellAnchor>
  <xdr:twoCellAnchor>
    <xdr:from>
      <xdr:col>0</xdr:col>
      <xdr:colOff>142874</xdr:colOff>
      <xdr:row>25</xdr:row>
      <xdr:rowOff>0</xdr:rowOff>
    </xdr:from>
    <xdr:to>
      <xdr:col>2</xdr:col>
      <xdr:colOff>152400</xdr:colOff>
      <xdr:row>26</xdr:row>
      <xdr:rowOff>57150</xdr:rowOff>
    </xdr:to>
    <xdr:sp macro="" textlink="">
      <xdr:nvSpPr>
        <xdr:cNvPr id="73" name="TextBox 72">
          <a:extLst>
            <a:ext uri="{FF2B5EF4-FFF2-40B4-BE49-F238E27FC236}">
              <a16:creationId xmlns:a16="http://schemas.microsoft.com/office/drawing/2014/main" id="{45FDF6FC-2A78-4FF4-9DA8-5AF3FC99F67C}"/>
            </a:ext>
          </a:extLst>
        </xdr:cNvPr>
        <xdr:cNvSpPr txBox="1"/>
      </xdr:nvSpPr>
      <xdr:spPr>
        <a:xfrm>
          <a:off x="142874" y="4524375"/>
          <a:ext cx="1381126" cy="2381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rgbClr val="E5B244"/>
              </a:solidFill>
              <a:latin typeface="Kulim park"/>
            </a:rPr>
            <a:t>Work</a:t>
          </a:r>
          <a:r>
            <a:rPr lang="fr-FR" sz="1400" b="1" baseline="0">
              <a:solidFill>
                <a:srgbClr val="E5B244"/>
              </a:solidFill>
              <a:latin typeface="Kulim park"/>
            </a:rPr>
            <a:t> Location</a:t>
          </a:r>
          <a:endParaRPr lang="fr-FR" sz="1400" b="1">
            <a:solidFill>
              <a:srgbClr val="E5B244"/>
            </a:solidFill>
            <a:latin typeface="Kulim park"/>
          </a:endParaRPr>
        </a:p>
      </xdr:txBody>
    </xdr:sp>
    <xdr:clientData/>
  </xdr:twoCellAnchor>
  <xdr:twoCellAnchor>
    <xdr:from>
      <xdr:col>0</xdr:col>
      <xdr:colOff>161924</xdr:colOff>
      <xdr:row>26</xdr:row>
      <xdr:rowOff>38100</xdr:rowOff>
    </xdr:from>
    <xdr:to>
      <xdr:col>2</xdr:col>
      <xdr:colOff>457200</xdr:colOff>
      <xdr:row>27</xdr:row>
      <xdr:rowOff>133350</xdr:rowOff>
    </xdr:to>
    <xdr:sp macro="" textlink="">
      <xdr:nvSpPr>
        <xdr:cNvPr id="74" name="TextBox 73">
          <a:extLst>
            <a:ext uri="{FF2B5EF4-FFF2-40B4-BE49-F238E27FC236}">
              <a16:creationId xmlns:a16="http://schemas.microsoft.com/office/drawing/2014/main" id="{44EC48FF-EC36-4F7B-85F9-DC63986F2A8D}"/>
            </a:ext>
          </a:extLst>
        </xdr:cNvPr>
        <xdr:cNvSpPr txBox="1"/>
      </xdr:nvSpPr>
      <xdr:spPr>
        <a:xfrm>
          <a:off x="161924" y="4743450"/>
          <a:ext cx="1666876" cy="2762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900" b="0">
              <a:solidFill>
                <a:schemeClr val="bg1">
                  <a:lumMod val="50000"/>
                </a:schemeClr>
              </a:solidFill>
              <a:latin typeface="Kulim park"/>
            </a:rPr>
            <a:t>Employees to workplace</a:t>
          </a:r>
        </a:p>
      </xdr:txBody>
    </xdr:sp>
    <xdr:clientData/>
  </xdr:twoCellAnchor>
  <xdr:twoCellAnchor>
    <xdr:from>
      <xdr:col>0</xdr:col>
      <xdr:colOff>173549</xdr:colOff>
      <xdr:row>17</xdr:row>
      <xdr:rowOff>110125</xdr:rowOff>
    </xdr:from>
    <xdr:to>
      <xdr:col>1</xdr:col>
      <xdr:colOff>476250</xdr:colOff>
      <xdr:row>18</xdr:row>
      <xdr:rowOff>131455</xdr:rowOff>
    </xdr:to>
    <xdr:sp macro="" textlink="">
      <xdr:nvSpPr>
        <xdr:cNvPr id="75" name="TextBox 74">
          <a:extLst>
            <a:ext uri="{FF2B5EF4-FFF2-40B4-BE49-F238E27FC236}">
              <a16:creationId xmlns:a16="http://schemas.microsoft.com/office/drawing/2014/main" id="{33F4C680-1EA4-4C03-88E9-218F88BFDC03}"/>
            </a:ext>
          </a:extLst>
        </xdr:cNvPr>
        <xdr:cNvSpPr txBox="1"/>
      </xdr:nvSpPr>
      <xdr:spPr>
        <a:xfrm>
          <a:off x="173549" y="3186700"/>
          <a:ext cx="988501" cy="20230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Design</a:t>
          </a:r>
        </a:p>
      </xdr:txBody>
    </xdr:sp>
    <xdr:clientData/>
  </xdr:twoCellAnchor>
  <xdr:twoCellAnchor>
    <xdr:from>
      <xdr:col>0</xdr:col>
      <xdr:colOff>173549</xdr:colOff>
      <xdr:row>19</xdr:row>
      <xdr:rowOff>76796</xdr:rowOff>
    </xdr:from>
    <xdr:to>
      <xdr:col>1</xdr:col>
      <xdr:colOff>387749</xdr:colOff>
      <xdr:row>20</xdr:row>
      <xdr:rowOff>42863</xdr:rowOff>
    </xdr:to>
    <xdr:sp macro="" textlink="">
      <xdr:nvSpPr>
        <xdr:cNvPr id="76" name="TextBox 75">
          <a:extLst>
            <a:ext uri="{FF2B5EF4-FFF2-40B4-BE49-F238E27FC236}">
              <a16:creationId xmlns:a16="http://schemas.microsoft.com/office/drawing/2014/main" id="{E8637FB7-7309-4EA0-92AB-2CEF1D02A34E}"/>
            </a:ext>
          </a:extLst>
        </xdr:cNvPr>
        <xdr:cNvSpPr txBox="1"/>
      </xdr:nvSpPr>
      <xdr:spPr>
        <a:xfrm>
          <a:off x="173549" y="3515321"/>
          <a:ext cx="900000" cy="14704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Excel</a:t>
          </a:r>
        </a:p>
      </xdr:txBody>
    </xdr:sp>
    <xdr:clientData/>
  </xdr:twoCellAnchor>
  <xdr:twoCellAnchor>
    <xdr:from>
      <xdr:col>0</xdr:col>
      <xdr:colOff>173549</xdr:colOff>
      <xdr:row>20</xdr:row>
      <xdr:rowOff>169178</xdr:rowOff>
    </xdr:from>
    <xdr:to>
      <xdr:col>1</xdr:col>
      <xdr:colOff>387749</xdr:colOff>
      <xdr:row>21</xdr:row>
      <xdr:rowOff>135245</xdr:rowOff>
    </xdr:to>
    <xdr:sp macro="" textlink="">
      <xdr:nvSpPr>
        <xdr:cNvPr id="77" name="TextBox 76">
          <a:extLst>
            <a:ext uri="{FF2B5EF4-FFF2-40B4-BE49-F238E27FC236}">
              <a16:creationId xmlns:a16="http://schemas.microsoft.com/office/drawing/2014/main" id="{079EDEA6-78DD-417B-A16A-1432F7676D56}"/>
            </a:ext>
          </a:extLst>
        </xdr:cNvPr>
        <xdr:cNvSpPr txBox="1"/>
      </xdr:nvSpPr>
      <xdr:spPr>
        <a:xfrm>
          <a:off x="173549" y="3788678"/>
          <a:ext cx="900000" cy="14704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Managment</a:t>
          </a:r>
        </a:p>
      </xdr:txBody>
    </xdr:sp>
    <xdr:clientData/>
  </xdr:twoCellAnchor>
  <xdr:twoCellAnchor>
    <xdr:from>
      <xdr:col>0</xdr:col>
      <xdr:colOff>173549</xdr:colOff>
      <xdr:row>22</xdr:row>
      <xdr:rowOff>80583</xdr:rowOff>
    </xdr:from>
    <xdr:to>
      <xdr:col>1</xdr:col>
      <xdr:colOff>387749</xdr:colOff>
      <xdr:row>23</xdr:row>
      <xdr:rowOff>46650</xdr:rowOff>
    </xdr:to>
    <xdr:sp macro="" textlink="">
      <xdr:nvSpPr>
        <xdr:cNvPr id="78" name="TextBox 77">
          <a:extLst>
            <a:ext uri="{FF2B5EF4-FFF2-40B4-BE49-F238E27FC236}">
              <a16:creationId xmlns:a16="http://schemas.microsoft.com/office/drawing/2014/main" id="{CBD38ECD-E817-4C55-81A6-1ADDCECCCA51}"/>
            </a:ext>
          </a:extLst>
        </xdr:cNvPr>
        <xdr:cNvSpPr txBox="1"/>
      </xdr:nvSpPr>
      <xdr:spPr>
        <a:xfrm>
          <a:off x="173549" y="4062033"/>
          <a:ext cx="900000" cy="14704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Python</a:t>
          </a:r>
        </a:p>
      </xdr:txBody>
    </xdr:sp>
    <xdr:clientData/>
  </xdr:twoCellAnchor>
  <xdr:twoCellAnchor>
    <xdr:from>
      <xdr:col>0</xdr:col>
      <xdr:colOff>173549</xdr:colOff>
      <xdr:row>15</xdr:row>
      <xdr:rowOff>107726</xdr:rowOff>
    </xdr:from>
    <xdr:to>
      <xdr:col>1</xdr:col>
      <xdr:colOff>609600</xdr:colOff>
      <xdr:row>16</xdr:row>
      <xdr:rowOff>152399</xdr:rowOff>
    </xdr:to>
    <xdr:sp macro="" textlink="">
      <xdr:nvSpPr>
        <xdr:cNvPr id="79" name="TextBox 78">
          <a:extLst>
            <a:ext uri="{FF2B5EF4-FFF2-40B4-BE49-F238E27FC236}">
              <a16:creationId xmlns:a16="http://schemas.microsoft.com/office/drawing/2014/main" id="{DFC78360-3E73-4F09-A875-EC7BFDBA03AD}"/>
            </a:ext>
          </a:extLst>
        </xdr:cNvPr>
        <xdr:cNvSpPr txBox="1"/>
      </xdr:nvSpPr>
      <xdr:spPr>
        <a:xfrm>
          <a:off x="173549" y="2822351"/>
          <a:ext cx="1121851" cy="225648"/>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a:solidFill>
                <a:schemeClr val="bg1"/>
              </a:solidFill>
              <a:latin typeface="Kulim park"/>
            </a:rPr>
            <a:t>Communication</a:t>
          </a:r>
        </a:p>
      </xdr:txBody>
    </xdr:sp>
    <xdr:clientData/>
  </xdr:twoCellAnchor>
  <xdr:twoCellAnchor>
    <xdr:from>
      <xdr:col>2</xdr:col>
      <xdr:colOff>1973</xdr:colOff>
      <xdr:row>17</xdr:row>
      <xdr:rowOff>167275</xdr:rowOff>
    </xdr:from>
    <xdr:to>
      <xdr:col>2</xdr:col>
      <xdr:colOff>495300</xdr:colOff>
      <xdr:row>19</xdr:row>
      <xdr:rowOff>7630</xdr:rowOff>
    </xdr:to>
    <xdr:sp macro="" textlink="'Pivot Tables'!R17">
      <xdr:nvSpPr>
        <xdr:cNvPr id="80" name="TextBox 79">
          <a:extLst>
            <a:ext uri="{FF2B5EF4-FFF2-40B4-BE49-F238E27FC236}">
              <a16:creationId xmlns:a16="http://schemas.microsoft.com/office/drawing/2014/main" id="{96F08210-CBF2-4909-80E1-25417912327C}"/>
            </a:ext>
          </a:extLst>
        </xdr:cNvPr>
        <xdr:cNvSpPr txBox="1"/>
      </xdr:nvSpPr>
      <xdr:spPr>
        <a:xfrm>
          <a:off x="1373573" y="3243850"/>
          <a:ext cx="493327" cy="20230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964914B-289B-4950-A77B-4FDEDB39CBCF}" type="TxLink">
            <a:rPr lang="en-US" sz="2000" b="1" i="0" u="none" strike="noStrike">
              <a:solidFill>
                <a:srgbClr val="E5B244"/>
              </a:solidFill>
              <a:latin typeface="Aptos Narrow"/>
            </a:rPr>
            <a:pPr algn="r"/>
            <a:t>11</a:t>
          </a:fld>
          <a:endParaRPr lang="fr-FR" sz="2000" b="1">
            <a:solidFill>
              <a:srgbClr val="E5B244"/>
            </a:solidFill>
            <a:latin typeface="Kulim park"/>
          </a:endParaRPr>
        </a:p>
      </xdr:txBody>
    </xdr:sp>
    <xdr:clientData/>
  </xdr:twoCellAnchor>
  <xdr:twoCellAnchor>
    <xdr:from>
      <xdr:col>2</xdr:col>
      <xdr:colOff>46142</xdr:colOff>
      <xdr:row>19</xdr:row>
      <xdr:rowOff>133946</xdr:rowOff>
    </xdr:from>
    <xdr:to>
      <xdr:col>2</xdr:col>
      <xdr:colOff>495300</xdr:colOff>
      <xdr:row>20</xdr:row>
      <xdr:rowOff>100013</xdr:rowOff>
    </xdr:to>
    <xdr:sp macro="" textlink="'Pivot Tables'!R18">
      <xdr:nvSpPr>
        <xdr:cNvPr id="81" name="TextBox 80">
          <a:extLst>
            <a:ext uri="{FF2B5EF4-FFF2-40B4-BE49-F238E27FC236}">
              <a16:creationId xmlns:a16="http://schemas.microsoft.com/office/drawing/2014/main" id="{5AC37F53-206D-457A-B37C-E01221D0620D}"/>
            </a:ext>
          </a:extLst>
        </xdr:cNvPr>
        <xdr:cNvSpPr txBox="1"/>
      </xdr:nvSpPr>
      <xdr:spPr>
        <a:xfrm>
          <a:off x="1417742" y="3572471"/>
          <a:ext cx="449158" cy="14704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46FE8434-1639-4FD0-9557-A3DE5E5A3731}" type="TxLink">
            <a:rPr lang="en-US" sz="2000" b="1" i="0" u="none" strike="noStrike">
              <a:solidFill>
                <a:srgbClr val="E5B244"/>
              </a:solidFill>
              <a:latin typeface="Aptos Narrow"/>
            </a:rPr>
            <a:pPr algn="r"/>
            <a:t>7</a:t>
          </a:fld>
          <a:endParaRPr lang="fr-FR" sz="2000" b="1">
            <a:solidFill>
              <a:srgbClr val="E5B244"/>
            </a:solidFill>
            <a:latin typeface="Kulim park"/>
          </a:endParaRPr>
        </a:p>
      </xdr:txBody>
    </xdr:sp>
    <xdr:clientData/>
  </xdr:twoCellAnchor>
  <xdr:twoCellAnchor>
    <xdr:from>
      <xdr:col>2</xdr:col>
      <xdr:colOff>46142</xdr:colOff>
      <xdr:row>21</xdr:row>
      <xdr:rowOff>45353</xdr:rowOff>
    </xdr:from>
    <xdr:to>
      <xdr:col>2</xdr:col>
      <xdr:colOff>495300</xdr:colOff>
      <xdr:row>22</xdr:row>
      <xdr:rowOff>11420</xdr:rowOff>
    </xdr:to>
    <xdr:sp macro="" textlink="'Pivot Tables'!R19">
      <xdr:nvSpPr>
        <xdr:cNvPr id="82" name="TextBox 81">
          <a:extLst>
            <a:ext uri="{FF2B5EF4-FFF2-40B4-BE49-F238E27FC236}">
              <a16:creationId xmlns:a16="http://schemas.microsoft.com/office/drawing/2014/main" id="{01FEFD0A-A23A-4458-BC61-B91FE17A79BE}"/>
            </a:ext>
          </a:extLst>
        </xdr:cNvPr>
        <xdr:cNvSpPr txBox="1"/>
      </xdr:nvSpPr>
      <xdr:spPr>
        <a:xfrm>
          <a:off x="1417742" y="3845828"/>
          <a:ext cx="449158" cy="147042"/>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0B52482-5636-4CF6-8909-6E0A11D98133}" type="TxLink">
            <a:rPr lang="en-US" sz="2000" b="1" i="0" u="none" strike="noStrike">
              <a:solidFill>
                <a:srgbClr val="E5B244"/>
              </a:solidFill>
              <a:latin typeface="Aptos Narrow"/>
            </a:rPr>
            <a:pPr algn="r"/>
            <a:t>11</a:t>
          </a:fld>
          <a:endParaRPr lang="fr-FR" sz="2000" b="1">
            <a:solidFill>
              <a:srgbClr val="E5B244"/>
            </a:solidFill>
            <a:latin typeface="Kulim park"/>
          </a:endParaRPr>
        </a:p>
      </xdr:txBody>
    </xdr:sp>
    <xdr:clientData/>
  </xdr:twoCellAnchor>
  <xdr:twoCellAnchor>
    <xdr:from>
      <xdr:col>2</xdr:col>
      <xdr:colOff>46142</xdr:colOff>
      <xdr:row>22</xdr:row>
      <xdr:rowOff>99632</xdr:rowOff>
    </xdr:from>
    <xdr:to>
      <xdr:col>2</xdr:col>
      <xdr:colOff>495300</xdr:colOff>
      <xdr:row>23</xdr:row>
      <xdr:rowOff>104774</xdr:rowOff>
    </xdr:to>
    <xdr:sp macro="" textlink="'Pivot Tables'!R20">
      <xdr:nvSpPr>
        <xdr:cNvPr id="83" name="TextBox 82">
          <a:extLst>
            <a:ext uri="{FF2B5EF4-FFF2-40B4-BE49-F238E27FC236}">
              <a16:creationId xmlns:a16="http://schemas.microsoft.com/office/drawing/2014/main" id="{E0894797-438E-4EF4-AA8E-5EF8DDBC8D51}"/>
            </a:ext>
          </a:extLst>
        </xdr:cNvPr>
        <xdr:cNvSpPr txBox="1"/>
      </xdr:nvSpPr>
      <xdr:spPr>
        <a:xfrm>
          <a:off x="1417742" y="4081082"/>
          <a:ext cx="449158" cy="186117"/>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8DEC8E5-023C-4567-8E88-C072218FEE58}" type="TxLink">
            <a:rPr lang="en-US" sz="2000" b="1" i="0" u="none" strike="noStrike">
              <a:solidFill>
                <a:srgbClr val="E5B244"/>
              </a:solidFill>
              <a:latin typeface="Aptos Narrow"/>
            </a:rPr>
            <a:pPr algn="r"/>
            <a:t>9</a:t>
          </a:fld>
          <a:endParaRPr lang="fr-FR" sz="2000" b="1">
            <a:solidFill>
              <a:srgbClr val="E5B244"/>
            </a:solidFill>
            <a:latin typeface="Kulim park"/>
          </a:endParaRPr>
        </a:p>
      </xdr:txBody>
    </xdr:sp>
    <xdr:clientData/>
  </xdr:twoCellAnchor>
  <xdr:twoCellAnchor>
    <xdr:from>
      <xdr:col>1</xdr:col>
      <xdr:colOff>621223</xdr:colOff>
      <xdr:row>15</xdr:row>
      <xdr:rowOff>164876</xdr:rowOff>
    </xdr:from>
    <xdr:to>
      <xdr:col>2</xdr:col>
      <xdr:colOff>495300</xdr:colOff>
      <xdr:row>17</xdr:row>
      <xdr:rowOff>28574</xdr:rowOff>
    </xdr:to>
    <xdr:sp macro="" textlink="'Pivot Tables'!R16">
      <xdr:nvSpPr>
        <xdr:cNvPr id="84" name="TextBox 83">
          <a:extLst>
            <a:ext uri="{FF2B5EF4-FFF2-40B4-BE49-F238E27FC236}">
              <a16:creationId xmlns:a16="http://schemas.microsoft.com/office/drawing/2014/main" id="{A494AD20-0FA8-46A1-A3D8-A2ACF99683A3}"/>
            </a:ext>
          </a:extLst>
        </xdr:cNvPr>
        <xdr:cNvSpPr txBox="1"/>
      </xdr:nvSpPr>
      <xdr:spPr>
        <a:xfrm>
          <a:off x="1307023" y="2879501"/>
          <a:ext cx="559877" cy="225648"/>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DF117DE-C64E-45F3-A195-49AE5033F2CE}" type="TxLink">
            <a:rPr lang="en-US" sz="2000" b="1" i="0" u="none" strike="noStrike">
              <a:solidFill>
                <a:srgbClr val="E5B244"/>
              </a:solidFill>
              <a:latin typeface="Aptos Narrow"/>
            </a:rPr>
            <a:pPr algn="r"/>
            <a:t>12</a:t>
          </a:fld>
          <a:endParaRPr lang="fr-FR" sz="2000" b="1">
            <a:solidFill>
              <a:srgbClr val="E5B244"/>
            </a:solidFill>
            <a:latin typeface="Kulim park"/>
          </a:endParaRPr>
        </a:p>
      </xdr:txBody>
    </xdr:sp>
    <xdr:clientData/>
  </xdr:twoCellAnchor>
  <xdr:twoCellAnchor>
    <xdr:from>
      <xdr:col>0</xdr:col>
      <xdr:colOff>161924</xdr:colOff>
      <xdr:row>12</xdr:row>
      <xdr:rowOff>57150</xdr:rowOff>
    </xdr:from>
    <xdr:to>
      <xdr:col>2</xdr:col>
      <xdr:colOff>228600</xdr:colOff>
      <xdr:row>15</xdr:row>
      <xdr:rowOff>66674</xdr:rowOff>
    </xdr:to>
    <xdr:sp macro="" textlink="">
      <xdr:nvSpPr>
        <xdr:cNvPr id="85" name="TextBox 84">
          <a:extLst>
            <a:ext uri="{FF2B5EF4-FFF2-40B4-BE49-F238E27FC236}">
              <a16:creationId xmlns:a16="http://schemas.microsoft.com/office/drawing/2014/main" id="{B4C3970D-AB8D-4BB8-8E82-60C3A5668245}"/>
            </a:ext>
          </a:extLst>
        </xdr:cNvPr>
        <xdr:cNvSpPr txBox="1"/>
      </xdr:nvSpPr>
      <xdr:spPr>
        <a:xfrm>
          <a:off x="161924" y="2228850"/>
          <a:ext cx="1438276" cy="552449"/>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rgbClr val="E5B244"/>
              </a:solidFill>
              <a:latin typeface="Kulim park"/>
            </a:rPr>
            <a:t>Skills Breakdown</a:t>
          </a:r>
        </a:p>
      </xdr:txBody>
    </xdr:sp>
    <xdr:clientData/>
  </xdr:twoCellAnchor>
  <xdr:twoCellAnchor>
    <xdr:from>
      <xdr:col>3</xdr:col>
      <xdr:colOff>164024</xdr:colOff>
      <xdr:row>11</xdr:row>
      <xdr:rowOff>123824</xdr:rowOff>
    </xdr:from>
    <xdr:to>
      <xdr:col>4</xdr:col>
      <xdr:colOff>28576</xdr:colOff>
      <xdr:row>13</xdr:row>
      <xdr:rowOff>57149</xdr:rowOff>
    </xdr:to>
    <xdr:sp macro="" textlink="'Pivot Tables'!I20">
      <xdr:nvSpPr>
        <xdr:cNvPr id="87" name="TextBox 86">
          <a:extLst>
            <a:ext uri="{FF2B5EF4-FFF2-40B4-BE49-F238E27FC236}">
              <a16:creationId xmlns:a16="http://schemas.microsoft.com/office/drawing/2014/main" id="{98933C64-01CB-4B3D-BC04-FA12DB076BA3}"/>
            </a:ext>
          </a:extLst>
        </xdr:cNvPr>
        <xdr:cNvSpPr txBox="1"/>
      </xdr:nvSpPr>
      <xdr:spPr>
        <a:xfrm>
          <a:off x="2221424" y="2114549"/>
          <a:ext cx="550352" cy="29527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465DB5-7107-443B-99F3-14B8ABD55F21}" type="TxLink">
            <a:rPr lang="en-US" sz="2800" b="1" i="0" u="none" strike="noStrike">
              <a:solidFill>
                <a:schemeClr val="bg1"/>
              </a:solidFill>
              <a:latin typeface="Aptos Narrow"/>
            </a:rPr>
            <a:pPr algn="ctr"/>
            <a:t>50</a:t>
          </a:fld>
          <a:endParaRPr lang="fr-FR" sz="2800" b="1">
            <a:solidFill>
              <a:schemeClr val="bg1"/>
            </a:solidFill>
            <a:latin typeface="Kulim park"/>
          </a:endParaRPr>
        </a:p>
      </xdr:txBody>
    </xdr:sp>
    <xdr:clientData/>
  </xdr:twoCellAnchor>
  <xdr:twoCellAnchor>
    <xdr:from>
      <xdr:col>3</xdr:col>
      <xdr:colOff>161924</xdr:colOff>
      <xdr:row>9</xdr:row>
      <xdr:rowOff>95250</xdr:rowOff>
    </xdr:from>
    <xdr:to>
      <xdr:col>5</xdr:col>
      <xdr:colOff>447675</xdr:colOff>
      <xdr:row>11</xdr:row>
      <xdr:rowOff>95250</xdr:rowOff>
    </xdr:to>
    <xdr:sp macro="" textlink="">
      <xdr:nvSpPr>
        <xdr:cNvPr id="88" name="TextBox 87">
          <a:extLst>
            <a:ext uri="{FF2B5EF4-FFF2-40B4-BE49-F238E27FC236}">
              <a16:creationId xmlns:a16="http://schemas.microsoft.com/office/drawing/2014/main" id="{0BE8E51F-AF38-4C20-8AF0-643197B9738F}"/>
            </a:ext>
          </a:extLst>
        </xdr:cNvPr>
        <xdr:cNvSpPr txBox="1"/>
      </xdr:nvSpPr>
      <xdr:spPr>
        <a:xfrm>
          <a:off x="2219324" y="1724025"/>
          <a:ext cx="1657351" cy="3619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a:solidFill>
                <a:srgbClr val="E5B244"/>
              </a:solidFill>
              <a:latin typeface="Kulim park"/>
            </a:rPr>
            <a:t>Employees Number</a:t>
          </a:r>
        </a:p>
      </xdr:txBody>
    </xdr:sp>
    <xdr:clientData/>
  </xdr:twoCellAnchor>
  <xdr:twoCellAnchor>
    <xdr:from>
      <xdr:col>3</xdr:col>
      <xdr:colOff>190500</xdr:colOff>
      <xdr:row>13</xdr:row>
      <xdr:rowOff>66675</xdr:rowOff>
    </xdr:from>
    <xdr:to>
      <xdr:col>5</xdr:col>
      <xdr:colOff>104776</xdr:colOff>
      <xdr:row>14</xdr:row>
      <xdr:rowOff>123825</xdr:rowOff>
    </xdr:to>
    <xdr:sp macro="" textlink="">
      <xdr:nvSpPr>
        <xdr:cNvPr id="89" name="TextBox 88">
          <a:extLst>
            <a:ext uri="{FF2B5EF4-FFF2-40B4-BE49-F238E27FC236}">
              <a16:creationId xmlns:a16="http://schemas.microsoft.com/office/drawing/2014/main" id="{FB044F8A-C43E-4ECD-A23B-0941264A4C7A}"/>
            </a:ext>
          </a:extLst>
        </xdr:cNvPr>
        <xdr:cNvSpPr txBox="1"/>
      </xdr:nvSpPr>
      <xdr:spPr>
        <a:xfrm>
          <a:off x="2247900" y="2419350"/>
          <a:ext cx="1285876" cy="2381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a:solidFill>
                <a:schemeClr val="bg1">
                  <a:lumMod val="50000"/>
                </a:schemeClr>
              </a:solidFill>
              <a:latin typeface="Kulim park"/>
            </a:rPr>
            <a:t>Total Employees</a:t>
          </a:r>
        </a:p>
      </xdr:txBody>
    </xdr:sp>
    <xdr:clientData/>
  </xdr:twoCellAnchor>
  <xdr:twoCellAnchor editAs="oneCell">
    <xdr:from>
      <xdr:col>0</xdr:col>
      <xdr:colOff>504825</xdr:colOff>
      <xdr:row>7</xdr:row>
      <xdr:rowOff>171450</xdr:rowOff>
    </xdr:from>
    <xdr:to>
      <xdr:col>2</xdr:col>
      <xdr:colOff>28575</xdr:colOff>
      <xdr:row>12</xdr:row>
      <xdr:rowOff>38100</xdr:rowOff>
    </xdr:to>
    <xdr:pic>
      <xdr:nvPicPr>
        <xdr:cNvPr id="43" name="Picture 42">
          <a:extLst>
            <a:ext uri="{FF2B5EF4-FFF2-40B4-BE49-F238E27FC236}">
              <a16:creationId xmlns:a16="http://schemas.microsoft.com/office/drawing/2014/main" id="{9DCF60AA-2C94-4521-B360-CCE7D51F88C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4825" y="1438275"/>
          <a:ext cx="895350" cy="771525"/>
        </a:xfrm>
        <a:prstGeom prst="rect">
          <a:avLst/>
        </a:prstGeom>
      </xdr:spPr>
    </xdr:pic>
    <xdr:clientData/>
  </xdr:twoCellAnchor>
  <xdr:twoCellAnchor editAs="oneCell">
    <xdr:from>
      <xdr:col>5</xdr:col>
      <xdr:colOff>400051</xdr:colOff>
      <xdr:row>11</xdr:row>
      <xdr:rowOff>105456</xdr:rowOff>
    </xdr:from>
    <xdr:to>
      <xdr:col>6</xdr:col>
      <xdr:colOff>180295</xdr:colOff>
      <xdr:row>14</xdr:row>
      <xdr:rowOff>28575</xdr:rowOff>
    </xdr:to>
    <xdr:pic>
      <xdr:nvPicPr>
        <xdr:cNvPr id="47" name="Picture 46">
          <a:extLst>
            <a:ext uri="{FF2B5EF4-FFF2-40B4-BE49-F238E27FC236}">
              <a16:creationId xmlns:a16="http://schemas.microsoft.com/office/drawing/2014/main" id="{4F15EFB4-F916-4072-8260-84F944C1440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29051" y="2096181"/>
          <a:ext cx="466044" cy="466044"/>
        </a:xfrm>
        <a:prstGeom prst="rect">
          <a:avLst/>
        </a:prstGeom>
      </xdr:spPr>
    </xdr:pic>
    <xdr:clientData/>
  </xdr:twoCellAnchor>
  <xdr:twoCellAnchor>
    <xdr:from>
      <xdr:col>3</xdr:col>
      <xdr:colOff>171450</xdr:colOff>
      <xdr:row>16</xdr:row>
      <xdr:rowOff>38100</xdr:rowOff>
    </xdr:from>
    <xdr:to>
      <xdr:col>4</xdr:col>
      <xdr:colOff>390526</xdr:colOff>
      <xdr:row>17</xdr:row>
      <xdr:rowOff>95250</xdr:rowOff>
    </xdr:to>
    <xdr:sp macro="" textlink="">
      <xdr:nvSpPr>
        <xdr:cNvPr id="90" name="TextBox 89">
          <a:extLst>
            <a:ext uri="{FF2B5EF4-FFF2-40B4-BE49-F238E27FC236}">
              <a16:creationId xmlns:a16="http://schemas.microsoft.com/office/drawing/2014/main" id="{28C4EF12-0384-4B93-AB22-280DD4EC1966}"/>
            </a:ext>
          </a:extLst>
        </xdr:cNvPr>
        <xdr:cNvSpPr txBox="1"/>
      </xdr:nvSpPr>
      <xdr:spPr>
        <a:xfrm>
          <a:off x="2228850" y="2933700"/>
          <a:ext cx="904876" cy="2381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a:solidFill>
                <a:srgbClr val="E5B244"/>
              </a:solidFill>
              <a:latin typeface="Kulim park"/>
            </a:rPr>
            <a:t>Males</a:t>
          </a:r>
        </a:p>
      </xdr:txBody>
    </xdr:sp>
    <xdr:clientData/>
  </xdr:twoCellAnchor>
  <xdr:twoCellAnchor>
    <xdr:from>
      <xdr:col>5</xdr:col>
      <xdr:colOff>0</xdr:colOff>
      <xdr:row>16</xdr:row>
      <xdr:rowOff>38100</xdr:rowOff>
    </xdr:from>
    <xdr:to>
      <xdr:col>6</xdr:col>
      <xdr:colOff>219076</xdr:colOff>
      <xdr:row>17</xdr:row>
      <xdr:rowOff>95250</xdr:rowOff>
    </xdr:to>
    <xdr:sp macro="" textlink="">
      <xdr:nvSpPr>
        <xdr:cNvPr id="91" name="TextBox 90">
          <a:extLst>
            <a:ext uri="{FF2B5EF4-FFF2-40B4-BE49-F238E27FC236}">
              <a16:creationId xmlns:a16="http://schemas.microsoft.com/office/drawing/2014/main" id="{82AA9323-87BA-4AC6-A71E-1993A7B5844B}"/>
            </a:ext>
          </a:extLst>
        </xdr:cNvPr>
        <xdr:cNvSpPr txBox="1"/>
      </xdr:nvSpPr>
      <xdr:spPr>
        <a:xfrm>
          <a:off x="3429000" y="2933700"/>
          <a:ext cx="904876" cy="2381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a:solidFill>
                <a:srgbClr val="E5B244"/>
              </a:solidFill>
              <a:latin typeface="Kulim park"/>
            </a:rPr>
            <a:t>Females</a:t>
          </a:r>
        </a:p>
      </xdr:txBody>
    </xdr:sp>
    <xdr:clientData/>
  </xdr:twoCellAnchor>
  <xdr:twoCellAnchor>
    <xdr:from>
      <xdr:col>3</xdr:col>
      <xdr:colOff>228600</xdr:colOff>
      <xdr:row>17</xdr:row>
      <xdr:rowOff>114300</xdr:rowOff>
    </xdr:from>
    <xdr:to>
      <xdr:col>4</xdr:col>
      <xdr:colOff>419100</xdr:colOff>
      <xdr:row>21</xdr:row>
      <xdr:rowOff>0</xdr:rowOff>
    </xdr:to>
    <xdr:graphicFrame macro="">
      <xdr:nvGraphicFramePr>
        <xdr:cNvPr id="92" name="Chart 91">
          <a:extLst>
            <a:ext uri="{FF2B5EF4-FFF2-40B4-BE49-F238E27FC236}">
              <a16:creationId xmlns:a16="http://schemas.microsoft.com/office/drawing/2014/main" id="{A5A1D83E-0716-448C-B613-F05AC6294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38100</xdr:colOff>
      <xdr:row>17</xdr:row>
      <xdr:rowOff>133349</xdr:rowOff>
    </xdr:from>
    <xdr:to>
      <xdr:col>6</xdr:col>
      <xdr:colOff>209550</xdr:colOff>
      <xdr:row>21</xdr:row>
      <xdr:rowOff>9524</xdr:rowOff>
    </xdr:to>
    <xdr:graphicFrame macro="">
      <xdr:nvGraphicFramePr>
        <xdr:cNvPr id="93" name="Chart 92">
          <a:extLst>
            <a:ext uri="{FF2B5EF4-FFF2-40B4-BE49-F238E27FC236}">
              <a16:creationId xmlns:a16="http://schemas.microsoft.com/office/drawing/2014/main" id="{FB7BB6D8-10B4-4387-8225-3B1813104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392624</xdr:colOff>
      <xdr:row>18</xdr:row>
      <xdr:rowOff>133350</xdr:rowOff>
    </xdr:from>
    <xdr:to>
      <xdr:col>4</xdr:col>
      <xdr:colOff>171450</xdr:colOff>
      <xdr:row>20</xdr:row>
      <xdr:rowOff>9526</xdr:rowOff>
    </xdr:to>
    <xdr:sp macro="" textlink="'Pivot Tables'!J23">
      <xdr:nvSpPr>
        <xdr:cNvPr id="94" name="TextBox 93">
          <a:extLst>
            <a:ext uri="{FF2B5EF4-FFF2-40B4-BE49-F238E27FC236}">
              <a16:creationId xmlns:a16="http://schemas.microsoft.com/office/drawing/2014/main" id="{4EB4D4AC-6D5A-4DA9-8645-E40D0F1715F2}"/>
            </a:ext>
          </a:extLst>
        </xdr:cNvPr>
        <xdr:cNvSpPr txBox="1"/>
      </xdr:nvSpPr>
      <xdr:spPr>
        <a:xfrm>
          <a:off x="2450024" y="3390900"/>
          <a:ext cx="464626"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0B626C-2888-4AFC-8AB9-951A3D50FBCD}" type="TxLink">
            <a:rPr lang="en-US" sz="1200" b="1" i="0" u="none" strike="noStrike">
              <a:solidFill>
                <a:schemeClr val="bg1"/>
              </a:solidFill>
              <a:latin typeface="Aptos Narrow"/>
            </a:rPr>
            <a:pPr algn="ctr"/>
            <a:t>48%</a:t>
          </a:fld>
          <a:endParaRPr lang="fr-FR" sz="1200" b="1">
            <a:solidFill>
              <a:schemeClr val="bg1"/>
            </a:solidFill>
            <a:latin typeface="Kulim park"/>
          </a:endParaRPr>
        </a:p>
      </xdr:txBody>
    </xdr:sp>
    <xdr:clientData/>
  </xdr:twoCellAnchor>
  <xdr:twoCellAnchor>
    <xdr:from>
      <xdr:col>5</xdr:col>
      <xdr:colOff>221174</xdr:colOff>
      <xdr:row>18</xdr:row>
      <xdr:rowOff>152400</xdr:rowOff>
    </xdr:from>
    <xdr:to>
      <xdr:col>6</xdr:col>
      <xdr:colOff>0</xdr:colOff>
      <xdr:row>20</xdr:row>
      <xdr:rowOff>28576</xdr:rowOff>
    </xdr:to>
    <xdr:sp macro="" textlink="">
      <xdr:nvSpPr>
        <xdr:cNvPr id="95" name="TextBox 94">
          <a:extLst>
            <a:ext uri="{FF2B5EF4-FFF2-40B4-BE49-F238E27FC236}">
              <a16:creationId xmlns:a16="http://schemas.microsoft.com/office/drawing/2014/main" id="{AC2BD84F-A526-4D22-A008-EB44E31E92C1}"/>
            </a:ext>
          </a:extLst>
        </xdr:cNvPr>
        <xdr:cNvSpPr txBox="1"/>
      </xdr:nvSpPr>
      <xdr:spPr>
        <a:xfrm>
          <a:off x="3650174" y="3409950"/>
          <a:ext cx="464626"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Kulim park"/>
            </a:rPr>
            <a:t>52%</a:t>
          </a:r>
        </a:p>
      </xdr:txBody>
    </xdr:sp>
    <xdr:clientData/>
  </xdr:twoCellAnchor>
  <xdr:twoCellAnchor>
    <xdr:from>
      <xdr:col>7</xdr:col>
      <xdr:colOff>47625</xdr:colOff>
      <xdr:row>11</xdr:row>
      <xdr:rowOff>142875</xdr:rowOff>
    </xdr:from>
    <xdr:to>
      <xdr:col>9</xdr:col>
      <xdr:colOff>647700</xdr:colOff>
      <xdr:row>19</xdr:row>
      <xdr:rowOff>28574</xdr:rowOff>
    </xdr:to>
    <xdr:graphicFrame macro="">
      <xdr:nvGraphicFramePr>
        <xdr:cNvPr id="96" name="Chart 95">
          <a:extLst>
            <a:ext uri="{FF2B5EF4-FFF2-40B4-BE49-F238E27FC236}">
              <a16:creationId xmlns:a16="http://schemas.microsoft.com/office/drawing/2014/main" id="{8F8BCFF4-D948-45BD-92D3-21FC91AD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7</xdr:col>
      <xdr:colOff>88107</xdr:colOff>
      <xdr:row>18</xdr:row>
      <xdr:rowOff>104775</xdr:rowOff>
    </xdr:from>
    <xdr:ext cx="657224" cy="264560"/>
    <xdr:sp macro="" textlink="">
      <xdr:nvSpPr>
        <xdr:cNvPr id="14" name="TextBox 13">
          <a:extLst>
            <a:ext uri="{FF2B5EF4-FFF2-40B4-BE49-F238E27FC236}">
              <a16:creationId xmlns:a16="http://schemas.microsoft.com/office/drawing/2014/main" id="{56FD2A0C-E536-41D5-91CD-A62283641580}"/>
            </a:ext>
          </a:extLst>
        </xdr:cNvPr>
        <xdr:cNvSpPr txBox="1"/>
      </xdr:nvSpPr>
      <xdr:spPr>
        <a:xfrm>
          <a:off x="4888707" y="3362325"/>
          <a:ext cx="6572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solidFill>
                <a:schemeClr val="bg1"/>
              </a:solidFill>
            </a:rPr>
            <a:t>Analyst</a:t>
          </a:r>
        </a:p>
      </xdr:txBody>
    </xdr:sp>
    <xdr:clientData/>
  </xdr:oneCellAnchor>
  <xdr:oneCellAnchor>
    <xdr:from>
      <xdr:col>9</xdr:col>
      <xdr:colOff>123826</xdr:colOff>
      <xdr:row>18</xdr:row>
      <xdr:rowOff>114300</xdr:rowOff>
    </xdr:from>
    <xdr:ext cx="781050" cy="264560"/>
    <xdr:sp macro="" textlink="">
      <xdr:nvSpPr>
        <xdr:cNvPr id="97" name="TextBox 96">
          <a:extLst>
            <a:ext uri="{FF2B5EF4-FFF2-40B4-BE49-F238E27FC236}">
              <a16:creationId xmlns:a16="http://schemas.microsoft.com/office/drawing/2014/main" id="{924006B8-F68B-49C3-8851-6268A4837968}"/>
            </a:ext>
          </a:extLst>
        </xdr:cNvPr>
        <xdr:cNvSpPr txBox="1"/>
      </xdr:nvSpPr>
      <xdr:spPr>
        <a:xfrm>
          <a:off x="6296026" y="3371850"/>
          <a:ext cx="7810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solidFill>
                <a:schemeClr val="bg1"/>
              </a:solidFill>
            </a:rPr>
            <a:t>Developer</a:t>
          </a:r>
        </a:p>
      </xdr:txBody>
    </xdr:sp>
    <xdr:clientData/>
  </xdr:oneCellAnchor>
  <xdr:oneCellAnchor>
    <xdr:from>
      <xdr:col>9</xdr:col>
      <xdr:colOff>47625</xdr:colOff>
      <xdr:row>19</xdr:row>
      <xdr:rowOff>114300</xdr:rowOff>
    </xdr:from>
    <xdr:ext cx="819149" cy="264560"/>
    <xdr:sp macro="" textlink="">
      <xdr:nvSpPr>
        <xdr:cNvPr id="98" name="TextBox 97">
          <a:extLst>
            <a:ext uri="{FF2B5EF4-FFF2-40B4-BE49-F238E27FC236}">
              <a16:creationId xmlns:a16="http://schemas.microsoft.com/office/drawing/2014/main" id="{7F50B1DA-E9D2-4D30-B625-1B44D130B091}"/>
            </a:ext>
          </a:extLst>
        </xdr:cNvPr>
        <xdr:cNvSpPr txBox="1"/>
      </xdr:nvSpPr>
      <xdr:spPr>
        <a:xfrm>
          <a:off x="6219825" y="3552825"/>
          <a:ext cx="8191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solidFill>
                <a:schemeClr val="bg1"/>
              </a:solidFill>
            </a:rPr>
            <a:t>Manager</a:t>
          </a:r>
        </a:p>
      </xdr:txBody>
    </xdr:sp>
    <xdr:clientData/>
  </xdr:oneCellAnchor>
  <xdr:oneCellAnchor>
    <xdr:from>
      <xdr:col>7</xdr:col>
      <xdr:colOff>276225</xdr:colOff>
      <xdr:row>19</xdr:row>
      <xdr:rowOff>123825</xdr:rowOff>
    </xdr:from>
    <xdr:ext cx="1066799" cy="264560"/>
    <xdr:sp macro="" textlink="">
      <xdr:nvSpPr>
        <xdr:cNvPr id="99" name="TextBox 98">
          <a:extLst>
            <a:ext uri="{FF2B5EF4-FFF2-40B4-BE49-F238E27FC236}">
              <a16:creationId xmlns:a16="http://schemas.microsoft.com/office/drawing/2014/main" id="{75BCC335-96AD-4F59-A146-0A3F9515D79A}"/>
            </a:ext>
          </a:extLst>
        </xdr:cNvPr>
        <xdr:cNvSpPr txBox="1"/>
      </xdr:nvSpPr>
      <xdr:spPr>
        <a:xfrm>
          <a:off x="5076825" y="3562350"/>
          <a:ext cx="10667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100">
              <a:solidFill>
                <a:schemeClr val="bg1"/>
              </a:solidFill>
            </a:rPr>
            <a:t>HR Specialist</a:t>
          </a:r>
        </a:p>
      </xdr:txBody>
    </xdr:sp>
    <xdr:clientData/>
  </xdr:oneCellAnchor>
  <xdr:oneCellAnchor>
    <xdr:from>
      <xdr:col>8</xdr:col>
      <xdr:colOff>111920</xdr:colOff>
      <xdr:row>18</xdr:row>
      <xdr:rowOff>104774</xdr:rowOff>
    </xdr:from>
    <xdr:ext cx="723899" cy="295275"/>
    <xdr:sp macro="" textlink="">
      <xdr:nvSpPr>
        <xdr:cNvPr id="100" name="TextBox 99">
          <a:extLst>
            <a:ext uri="{FF2B5EF4-FFF2-40B4-BE49-F238E27FC236}">
              <a16:creationId xmlns:a16="http://schemas.microsoft.com/office/drawing/2014/main" id="{730553F6-5A25-49E1-901F-2C11EF47138D}"/>
            </a:ext>
          </a:extLst>
        </xdr:cNvPr>
        <xdr:cNvSpPr txBox="1"/>
      </xdr:nvSpPr>
      <xdr:spPr>
        <a:xfrm>
          <a:off x="5598320" y="3362324"/>
          <a:ext cx="723899"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100">
              <a:solidFill>
                <a:schemeClr val="bg1"/>
              </a:solidFill>
            </a:rPr>
            <a:t>Designer</a:t>
          </a:r>
        </a:p>
      </xdr:txBody>
    </xdr:sp>
    <xdr:clientData/>
  </xdr:oneCellAnchor>
  <xdr:twoCellAnchor>
    <xdr:from>
      <xdr:col>7</xdr:col>
      <xdr:colOff>9525</xdr:colOff>
      <xdr:row>19</xdr:row>
      <xdr:rowOff>19051</xdr:rowOff>
    </xdr:from>
    <xdr:to>
      <xdr:col>7</xdr:col>
      <xdr:colOff>123825</xdr:colOff>
      <xdr:row>19</xdr:row>
      <xdr:rowOff>123825</xdr:rowOff>
    </xdr:to>
    <xdr:sp macro="" textlink="">
      <xdr:nvSpPr>
        <xdr:cNvPr id="24" name="Oval 23">
          <a:extLst>
            <a:ext uri="{FF2B5EF4-FFF2-40B4-BE49-F238E27FC236}">
              <a16:creationId xmlns:a16="http://schemas.microsoft.com/office/drawing/2014/main" id="{BEF98400-CD9C-44E6-8094-0ECB2091BC91}"/>
            </a:ext>
          </a:extLst>
        </xdr:cNvPr>
        <xdr:cNvSpPr/>
      </xdr:nvSpPr>
      <xdr:spPr>
        <a:xfrm>
          <a:off x="4810125" y="3457576"/>
          <a:ext cx="114300" cy="104774"/>
        </a:xfrm>
        <a:prstGeom prst="ellipse">
          <a:avLst/>
        </a:prstGeom>
        <a:solidFill>
          <a:srgbClr val="7792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42863</xdr:colOff>
      <xdr:row>19</xdr:row>
      <xdr:rowOff>28576</xdr:rowOff>
    </xdr:from>
    <xdr:to>
      <xdr:col>8</xdr:col>
      <xdr:colOff>157163</xdr:colOff>
      <xdr:row>19</xdr:row>
      <xdr:rowOff>133350</xdr:rowOff>
    </xdr:to>
    <xdr:sp macro="" textlink="">
      <xdr:nvSpPr>
        <xdr:cNvPr id="101" name="Oval 100">
          <a:extLst>
            <a:ext uri="{FF2B5EF4-FFF2-40B4-BE49-F238E27FC236}">
              <a16:creationId xmlns:a16="http://schemas.microsoft.com/office/drawing/2014/main" id="{5016FCF8-10EA-4F5A-AB13-A0A76A49664E}"/>
            </a:ext>
          </a:extLst>
        </xdr:cNvPr>
        <xdr:cNvSpPr/>
      </xdr:nvSpPr>
      <xdr:spPr>
        <a:xfrm>
          <a:off x="5529263" y="3467101"/>
          <a:ext cx="114300" cy="104774"/>
        </a:xfrm>
        <a:prstGeom prst="ellipse">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9</xdr:col>
      <xdr:colOff>76200</xdr:colOff>
      <xdr:row>19</xdr:row>
      <xdr:rowOff>28576</xdr:rowOff>
    </xdr:from>
    <xdr:to>
      <xdr:col>9</xdr:col>
      <xdr:colOff>190500</xdr:colOff>
      <xdr:row>19</xdr:row>
      <xdr:rowOff>133350</xdr:rowOff>
    </xdr:to>
    <xdr:sp macro="" textlink="">
      <xdr:nvSpPr>
        <xdr:cNvPr id="102" name="Oval 101">
          <a:extLst>
            <a:ext uri="{FF2B5EF4-FFF2-40B4-BE49-F238E27FC236}">
              <a16:creationId xmlns:a16="http://schemas.microsoft.com/office/drawing/2014/main" id="{ECB3D316-7A8A-4481-ADD0-2F3A985526E9}"/>
            </a:ext>
          </a:extLst>
        </xdr:cNvPr>
        <xdr:cNvSpPr/>
      </xdr:nvSpPr>
      <xdr:spPr>
        <a:xfrm>
          <a:off x="6248400" y="3467101"/>
          <a:ext cx="114300" cy="104774"/>
        </a:xfrm>
        <a:prstGeom prst="ellipse">
          <a:avLst/>
        </a:prstGeom>
        <a:solidFill>
          <a:schemeClr val="accent3">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7</xdr:col>
      <xdr:colOff>190500</xdr:colOff>
      <xdr:row>20</xdr:row>
      <xdr:rowOff>28576</xdr:rowOff>
    </xdr:from>
    <xdr:to>
      <xdr:col>7</xdr:col>
      <xdr:colOff>304800</xdr:colOff>
      <xdr:row>20</xdr:row>
      <xdr:rowOff>133350</xdr:rowOff>
    </xdr:to>
    <xdr:sp macro="" textlink="">
      <xdr:nvSpPr>
        <xdr:cNvPr id="103" name="Oval 102">
          <a:extLst>
            <a:ext uri="{FF2B5EF4-FFF2-40B4-BE49-F238E27FC236}">
              <a16:creationId xmlns:a16="http://schemas.microsoft.com/office/drawing/2014/main" id="{56384D45-5BC8-435D-B347-7D4C95A9623E}"/>
            </a:ext>
          </a:extLst>
        </xdr:cNvPr>
        <xdr:cNvSpPr/>
      </xdr:nvSpPr>
      <xdr:spPr>
        <a:xfrm>
          <a:off x="4991100" y="3648076"/>
          <a:ext cx="114300" cy="104774"/>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657225</xdr:colOff>
      <xdr:row>20</xdr:row>
      <xdr:rowOff>19051</xdr:rowOff>
    </xdr:from>
    <xdr:to>
      <xdr:col>9</xdr:col>
      <xdr:colOff>85725</xdr:colOff>
      <xdr:row>20</xdr:row>
      <xdr:rowOff>123825</xdr:rowOff>
    </xdr:to>
    <xdr:sp macro="" textlink="">
      <xdr:nvSpPr>
        <xdr:cNvPr id="104" name="Oval 103">
          <a:extLst>
            <a:ext uri="{FF2B5EF4-FFF2-40B4-BE49-F238E27FC236}">
              <a16:creationId xmlns:a16="http://schemas.microsoft.com/office/drawing/2014/main" id="{48759BFC-01C0-4505-AE13-951BEFB71517}"/>
            </a:ext>
          </a:extLst>
        </xdr:cNvPr>
        <xdr:cNvSpPr/>
      </xdr:nvSpPr>
      <xdr:spPr>
        <a:xfrm>
          <a:off x="6143625" y="3638551"/>
          <a:ext cx="114300" cy="104774"/>
        </a:xfrm>
        <a:prstGeom prst="ellipse">
          <a:avLst/>
        </a:prstGeom>
        <a:solidFill>
          <a:srgbClr val="E5B2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7</xdr:col>
      <xdr:colOff>85724</xdr:colOff>
      <xdr:row>9</xdr:row>
      <xdr:rowOff>85726</xdr:rowOff>
    </xdr:from>
    <xdr:to>
      <xdr:col>9</xdr:col>
      <xdr:colOff>76200</xdr:colOff>
      <xdr:row>10</xdr:row>
      <xdr:rowOff>85725</xdr:rowOff>
    </xdr:to>
    <xdr:sp macro="" textlink="">
      <xdr:nvSpPr>
        <xdr:cNvPr id="105" name="TextBox 104">
          <a:extLst>
            <a:ext uri="{FF2B5EF4-FFF2-40B4-BE49-F238E27FC236}">
              <a16:creationId xmlns:a16="http://schemas.microsoft.com/office/drawing/2014/main" id="{89306C31-5BF2-4E84-90C9-FC5C7C5049A4}"/>
            </a:ext>
          </a:extLst>
        </xdr:cNvPr>
        <xdr:cNvSpPr txBox="1"/>
      </xdr:nvSpPr>
      <xdr:spPr>
        <a:xfrm>
          <a:off x="4886324" y="1714501"/>
          <a:ext cx="1362076" cy="180974"/>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a:solidFill>
                <a:srgbClr val="E5B244"/>
              </a:solidFill>
              <a:latin typeface="Kulim park"/>
            </a:rPr>
            <a:t>Leave Tracking</a:t>
          </a:r>
        </a:p>
      </xdr:txBody>
    </xdr:sp>
    <xdr:clientData/>
  </xdr:twoCellAnchor>
  <xdr:twoCellAnchor>
    <xdr:from>
      <xdr:col>7</xdr:col>
      <xdr:colOff>104774</xdr:colOff>
      <xdr:row>10</xdr:row>
      <xdr:rowOff>85725</xdr:rowOff>
    </xdr:from>
    <xdr:to>
      <xdr:col>9</xdr:col>
      <xdr:colOff>504825</xdr:colOff>
      <xdr:row>11</xdr:row>
      <xdr:rowOff>142875</xdr:rowOff>
    </xdr:to>
    <xdr:sp macro="" textlink="">
      <xdr:nvSpPr>
        <xdr:cNvPr id="106" name="TextBox 105">
          <a:extLst>
            <a:ext uri="{FF2B5EF4-FFF2-40B4-BE49-F238E27FC236}">
              <a16:creationId xmlns:a16="http://schemas.microsoft.com/office/drawing/2014/main" id="{F7B401A5-EF25-4430-8E0A-B2374FDD3E38}"/>
            </a:ext>
          </a:extLst>
        </xdr:cNvPr>
        <xdr:cNvSpPr txBox="1"/>
      </xdr:nvSpPr>
      <xdr:spPr>
        <a:xfrm>
          <a:off x="4905374" y="1895475"/>
          <a:ext cx="1771651" cy="2381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a:solidFill>
                <a:schemeClr val="bg1">
                  <a:lumMod val="50000"/>
                </a:schemeClr>
              </a:solidFill>
              <a:latin typeface="Kulim park"/>
            </a:rPr>
            <a:t>Leaves taken </a:t>
          </a:r>
          <a:r>
            <a:rPr lang="fr-FR" sz="1100" b="0" baseline="0">
              <a:solidFill>
                <a:schemeClr val="bg1">
                  <a:lumMod val="50000"/>
                </a:schemeClr>
              </a:solidFill>
              <a:latin typeface="Kulim park"/>
            </a:rPr>
            <a:t>by job titles</a:t>
          </a:r>
          <a:endParaRPr lang="fr-FR" sz="1100" b="0">
            <a:solidFill>
              <a:schemeClr val="bg1">
                <a:lumMod val="50000"/>
              </a:schemeClr>
            </a:solidFill>
            <a:latin typeface="Kulim park"/>
          </a:endParaRPr>
        </a:p>
      </xdr:txBody>
    </xdr:sp>
    <xdr:clientData/>
  </xdr:twoCellAnchor>
  <xdr:twoCellAnchor>
    <xdr:from>
      <xdr:col>10</xdr:col>
      <xdr:colOff>581025</xdr:colOff>
      <xdr:row>12</xdr:row>
      <xdr:rowOff>85725</xdr:rowOff>
    </xdr:from>
    <xdr:to>
      <xdr:col>14</xdr:col>
      <xdr:colOff>152400</xdr:colOff>
      <xdr:row>18</xdr:row>
      <xdr:rowOff>57150</xdr:rowOff>
    </xdr:to>
    <xdr:graphicFrame macro="">
      <xdr:nvGraphicFramePr>
        <xdr:cNvPr id="107" name="Chart 106">
          <a:extLst>
            <a:ext uri="{FF2B5EF4-FFF2-40B4-BE49-F238E27FC236}">
              <a16:creationId xmlns:a16="http://schemas.microsoft.com/office/drawing/2014/main" id="{DCE6B91F-2C4B-497B-96DF-0AB2B6625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533399</xdr:colOff>
      <xdr:row>10</xdr:row>
      <xdr:rowOff>114300</xdr:rowOff>
    </xdr:from>
    <xdr:to>
      <xdr:col>12</xdr:col>
      <xdr:colOff>322364</xdr:colOff>
      <xdr:row>11</xdr:row>
      <xdr:rowOff>95250</xdr:rowOff>
    </xdr:to>
    <xdr:sp macro="" textlink="">
      <xdr:nvSpPr>
        <xdr:cNvPr id="108" name="TextBox 107">
          <a:extLst>
            <a:ext uri="{FF2B5EF4-FFF2-40B4-BE49-F238E27FC236}">
              <a16:creationId xmlns:a16="http://schemas.microsoft.com/office/drawing/2014/main" id="{C3B9FA5A-4C5C-4D5E-A45C-9B2F719FF003}"/>
            </a:ext>
          </a:extLst>
        </xdr:cNvPr>
        <xdr:cNvSpPr txBox="1"/>
      </xdr:nvSpPr>
      <xdr:spPr>
        <a:xfrm>
          <a:off x="7391399" y="1924050"/>
          <a:ext cx="1160565" cy="1619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400" b="1">
              <a:solidFill>
                <a:srgbClr val="E5B244"/>
              </a:solidFill>
              <a:latin typeface="Kulim park"/>
            </a:rPr>
            <a:t>Regions</a:t>
          </a:r>
        </a:p>
      </xdr:txBody>
    </xdr:sp>
    <xdr:clientData/>
  </xdr:twoCellAnchor>
  <xdr:twoCellAnchor>
    <xdr:from>
      <xdr:col>10</xdr:col>
      <xdr:colOff>542925</xdr:colOff>
      <xdr:row>11</xdr:row>
      <xdr:rowOff>114300</xdr:rowOff>
    </xdr:from>
    <xdr:to>
      <xdr:col>13</xdr:col>
      <xdr:colOff>133351</xdr:colOff>
      <xdr:row>12</xdr:row>
      <xdr:rowOff>95250</xdr:rowOff>
    </xdr:to>
    <xdr:sp macro="" textlink="">
      <xdr:nvSpPr>
        <xdr:cNvPr id="109" name="TextBox 108">
          <a:extLst>
            <a:ext uri="{FF2B5EF4-FFF2-40B4-BE49-F238E27FC236}">
              <a16:creationId xmlns:a16="http://schemas.microsoft.com/office/drawing/2014/main" id="{B34F3BC8-62B6-4783-99AA-05A0B47C7292}"/>
            </a:ext>
          </a:extLst>
        </xdr:cNvPr>
        <xdr:cNvSpPr txBox="1"/>
      </xdr:nvSpPr>
      <xdr:spPr>
        <a:xfrm>
          <a:off x="7400925" y="2105025"/>
          <a:ext cx="1647826" cy="1619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b="0">
              <a:solidFill>
                <a:schemeClr val="bg1">
                  <a:lumMod val="50000"/>
                </a:schemeClr>
              </a:solidFill>
              <a:latin typeface="Kulim park"/>
            </a:rPr>
            <a:t>Employees per region</a:t>
          </a:r>
        </a:p>
      </xdr:txBody>
    </xdr:sp>
    <xdr:clientData/>
  </xdr:twoCellAnchor>
  <xdr:oneCellAnchor>
    <xdr:from>
      <xdr:col>10</xdr:col>
      <xdr:colOff>638174</xdr:colOff>
      <xdr:row>4</xdr:row>
      <xdr:rowOff>57150</xdr:rowOff>
    </xdr:from>
    <xdr:ext cx="733425" cy="504825"/>
    <xdr:sp macro="" textlink="'Pivot Tables'!Y20">
      <xdr:nvSpPr>
        <xdr:cNvPr id="42" name="TextBox 41">
          <a:extLst>
            <a:ext uri="{FF2B5EF4-FFF2-40B4-BE49-F238E27FC236}">
              <a16:creationId xmlns:a16="http://schemas.microsoft.com/office/drawing/2014/main" id="{2D104F3D-D9C7-4A2A-B49F-F91DC6F903DF}"/>
            </a:ext>
          </a:extLst>
        </xdr:cNvPr>
        <xdr:cNvSpPr txBox="1"/>
      </xdr:nvSpPr>
      <xdr:spPr>
        <a:xfrm>
          <a:off x="7496174" y="781050"/>
          <a:ext cx="733425" cy="504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B3E910B-DEF0-41D0-A19C-57F99372FA0E}" type="TxLink">
            <a:rPr lang="en-US" sz="2400" b="1" i="0" u="none" strike="noStrike">
              <a:solidFill>
                <a:schemeClr val="bg1"/>
              </a:solidFill>
              <a:latin typeface="Aptos Narrow"/>
            </a:rPr>
            <a:pPr algn="ctr"/>
            <a:t>2.61</a:t>
          </a:fld>
          <a:endParaRPr lang="fr-FR" sz="2400">
            <a:solidFill>
              <a:schemeClr val="bg1"/>
            </a:solidFill>
          </a:endParaRPr>
        </a:p>
      </xdr:txBody>
    </xdr:sp>
    <xdr:clientData/>
  </xdr:oneCellAnchor>
  <xdr:twoCellAnchor>
    <xdr:from>
      <xdr:col>10</xdr:col>
      <xdr:colOff>609599</xdr:colOff>
      <xdr:row>6</xdr:row>
      <xdr:rowOff>161925</xdr:rowOff>
    </xdr:from>
    <xdr:to>
      <xdr:col>12</xdr:col>
      <xdr:colOff>561974</xdr:colOff>
      <xdr:row>8</xdr:row>
      <xdr:rowOff>38100</xdr:rowOff>
    </xdr:to>
    <xdr:sp macro="" textlink="">
      <xdr:nvSpPr>
        <xdr:cNvPr id="110" name="TextBox 109">
          <a:extLst>
            <a:ext uri="{FF2B5EF4-FFF2-40B4-BE49-F238E27FC236}">
              <a16:creationId xmlns:a16="http://schemas.microsoft.com/office/drawing/2014/main" id="{E3534449-9A9E-4AA8-A07C-35C3825D6405}"/>
            </a:ext>
          </a:extLst>
        </xdr:cNvPr>
        <xdr:cNvSpPr txBox="1"/>
      </xdr:nvSpPr>
      <xdr:spPr>
        <a:xfrm>
          <a:off x="7467599" y="1247775"/>
          <a:ext cx="1323975" cy="2381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0">
              <a:solidFill>
                <a:schemeClr val="bg1"/>
              </a:solidFill>
              <a:latin typeface="Kulim park"/>
            </a:rPr>
            <a:t>Average Rating</a:t>
          </a:r>
        </a:p>
      </xdr:txBody>
    </xdr:sp>
    <xdr:clientData/>
  </xdr:twoCellAnchor>
  <xdr:twoCellAnchor editAs="oneCell">
    <xdr:from>
      <xdr:col>13</xdr:col>
      <xdr:colOff>1</xdr:colOff>
      <xdr:row>3</xdr:row>
      <xdr:rowOff>161926</xdr:rowOff>
    </xdr:from>
    <xdr:to>
      <xdr:col>13</xdr:col>
      <xdr:colOff>676275</xdr:colOff>
      <xdr:row>7</xdr:row>
      <xdr:rowOff>114300</xdr:rowOff>
    </xdr:to>
    <xdr:pic>
      <xdr:nvPicPr>
        <xdr:cNvPr id="63" name="Picture 62">
          <a:extLst>
            <a:ext uri="{FF2B5EF4-FFF2-40B4-BE49-F238E27FC236}">
              <a16:creationId xmlns:a16="http://schemas.microsoft.com/office/drawing/2014/main" id="{1ADDCC45-0336-4C3E-91FD-BF8CDC09E54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915401" y="704851"/>
          <a:ext cx="676274" cy="676274"/>
        </a:xfrm>
        <a:prstGeom prst="rect">
          <a:avLst/>
        </a:prstGeom>
      </xdr:spPr>
    </xdr:pic>
    <xdr:clientData/>
  </xdr:twoCellAnchor>
  <xdr:twoCellAnchor>
    <xdr:from>
      <xdr:col>10</xdr:col>
      <xdr:colOff>552449</xdr:colOff>
      <xdr:row>1</xdr:row>
      <xdr:rowOff>85725</xdr:rowOff>
    </xdr:from>
    <xdr:to>
      <xdr:col>13</xdr:col>
      <xdr:colOff>466725</xdr:colOff>
      <xdr:row>2</xdr:row>
      <xdr:rowOff>114300</xdr:rowOff>
    </xdr:to>
    <xdr:sp macro="" textlink="">
      <xdr:nvSpPr>
        <xdr:cNvPr id="111" name="TextBox 110">
          <a:extLst>
            <a:ext uri="{FF2B5EF4-FFF2-40B4-BE49-F238E27FC236}">
              <a16:creationId xmlns:a16="http://schemas.microsoft.com/office/drawing/2014/main" id="{A9D67826-9D5D-4677-90B8-3E5709194174}"/>
            </a:ext>
          </a:extLst>
        </xdr:cNvPr>
        <xdr:cNvSpPr txBox="1"/>
      </xdr:nvSpPr>
      <xdr:spPr>
        <a:xfrm>
          <a:off x="7410449" y="266700"/>
          <a:ext cx="1971676" cy="209550"/>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400" b="1">
              <a:solidFill>
                <a:srgbClr val="E5B244"/>
              </a:solidFill>
              <a:latin typeface="Kulim park"/>
            </a:rPr>
            <a:t>Performance Rating</a:t>
          </a:r>
        </a:p>
      </xdr:txBody>
    </xdr:sp>
    <xdr:clientData/>
  </xdr:twoCellAnchor>
  <xdr:twoCellAnchor>
    <xdr:from>
      <xdr:col>10</xdr:col>
      <xdr:colOff>571500</xdr:colOff>
      <xdr:row>2</xdr:row>
      <xdr:rowOff>123825</xdr:rowOff>
    </xdr:from>
    <xdr:to>
      <xdr:col>13</xdr:col>
      <xdr:colOff>400050</xdr:colOff>
      <xdr:row>3</xdr:row>
      <xdr:rowOff>104775</xdr:rowOff>
    </xdr:to>
    <xdr:sp macro="" textlink="">
      <xdr:nvSpPr>
        <xdr:cNvPr id="112" name="TextBox 111">
          <a:extLst>
            <a:ext uri="{FF2B5EF4-FFF2-40B4-BE49-F238E27FC236}">
              <a16:creationId xmlns:a16="http://schemas.microsoft.com/office/drawing/2014/main" id="{B3E444C2-9A43-495D-81B9-3E1013ACD37F}"/>
            </a:ext>
          </a:extLst>
        </xdr:cNvPr>
        <xdr:cNvSpPr txBox="1"/>
      </xdr:nvSpPr>
      <xdr:spPr>
        <a:xfrm>
          <a:off x="7429500" y="485775"/>
          <a:ext cx="1885950" cy="161925"/>
        </a:xfrm>
        <a:prstGeom prst="rect">
          <a:avLst/>
        </a:prstGeom>
        <a:solidFill>
          <a:srgbClr val="28282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fr-FR" sz="1100" b="0">
              <a:solidFill>
                <a:schemeClr val="bg1">
                  <a:lumMod val="50000"/>
                </a:schemeClr>
              </a:solidFill>
              <a:latin typeface="Kulim park"/>
            </a:rPr>
            <a:t>Average</a:t>
          </a:r>
          <a:r>
            <a:rPr lang="fr-FR" sz="1100" b="0" baseline="0">
              <a:solidFill>
                <a:schemeClr val="bg1">
                  <a:lumMod val="50000"/>
                </a:schemeClr>
              </a:solidFill>
              <a:latin typeface="Kulim park"/>
            </a:rPr>
            <a:t> performance Rating</a:t>
          </a:r>
          <a:endParaRPr lang="fr-FR" sz="1100" b="0">
            <a:solidFill>
              <a:schemeClr val="bg1">
                <a:lumMod val="50000"/>
              </a:schemeClr>
            </a:solidFill>
            <a:latin typeface="Kulim park"/>
          </a:endParaRPr>
        </a:p>
      </xdr:txBody>
    </xdr:sp>
    <xdr:clientData/>
  </xdr:twoCellAnchor>
  <xdr:twoCellAnchor editAs="oneCell">
    <xdr:from>
      <xdr:col>0</xdr:col>
      <xdr:colOff>114301</xdr:colOff>
      <xdr:row>1</xdr:row>
      <xdr:rowOff>95251</xdr:rowOff>
    </xdr:from>
    <xdr:to>
      <xdr:col>1</xdr:col>
      <xdr:colOff>200025</xdr:colOff>
      <xdr:row>5</xdr:row>
      <xdr:rowOff>142875</xdr:rowOff>
    </xdr:to>
    <xdr:pic>
      <xdr:nvPicPr>
        <xdr:cNvPr id="65" name="Picture 64">
          <a:extLst>
            <a:ext uri="{FF2B5EF4-FFF2-40B4-BE49-F238E27FC236}">
              <a16:creationId xmlns:a16="http://schemas.microsoft.com/office/drawing/2014/main" id="{99BB4E55-DE28-48E6-84E4-16F70DDC6B4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14301" y="276226"/>
          <a:ext cx="771524" cy="771524"/>
        </a:xfrm>
        <a:prstGeom prst="rect">
          <a:avLst/>
        </a:prstGeom>
      </xdr:spPr>
    </xdr:pic>
    <xdr:clientData/>
  </xdr:twoCellAnchor>
  <xdr:twoCellAnchor>
    <xdr:from>
      <xdr:col>1</xdr:col>
      <xdr:colOff>295273</xdr:colOff>
      <xdr:row>1</xdr:row>
      <xdr:rowOff>114300</xdr:rowOff>
    </xdr:from>
    <xdr:to>
      <xdr:col>8</xdr:col>
      <xdr:colOff>219074</xdr:colOff>
      <xdr:row>5</xdr:row>
      <xdr:rowOff>142875</xdr:rowOff>
    </xdr:to>
    <xdr:sp macro="" textlink="">
      <xdr:nvSpPr>
        <xdr:cNvPr id="113" name="TextBox 112">
          <a:extLst>
            <a:ext uri="{FF2B5EF4-FFF2-40B4-BE49-F238E27FC236}">
              <a16:creationId xmlns:a16="http://schemas.microsoft.com/office/drawing/2014/main" id="{F92E3A77-5E5A-4592-84E4-C7BBC5279AC4}"/>
            </a:ext>
          </a:extLst>
        </xdr:cNvPr>
        <xdr:cNvSpPr txBox="1"/>
      </xdr:nvSpPr>
      <xdr:spPr>
        <a:xfrm>
          <a:off x="981073" y="295275"/>
          <a:ext cx="4724401"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400" b="1">
              <a:solidFill>
                <a:srgbClr val="E5B244"/>
              </a:solidFill>
              <a:latin typeface="Kulim park"/>
            </a:rPr>
            <a:t>HR</a:t>
          </a:r>
        </a:p>
        <a:p>
          <a:r>
            <a:rPr lang="fr-FR" sz="1400" b="1">
              <a:solidFill>
                <a:srgbClr val="E5B244"/>
              </a:solidFill>
              <a:latin typeface="Kulim park"/>
            </a:rPr>
            <a:t>Dashboard</a:t>
          </a:r>
        </a:p>
        <a:p>
          <a:r>
            <a:rPr lang="fr-FR" sz="1100" b="0">
              <a:solidFill>
                <a:schemeClr val="bg1">
                  <a:lumMod val="50000"/>
                </a:schemeClr>
              </a:solidFill>
              <a:latin typeface="Kulim park"/>
            </a:rPr>
            <a:t>Analyze and Monitor the HR</a:t>
          </a:r>
          <a:r>
            <a:rPr lang="fr-FR" sz="1100" b="0" baseline="0">
              <a:solidFill>
                <a:schemeClr val="bg1">
                  <a:lumMod val="50000"/>
                </a:schemeClr>
              </a:solidFill>
              <a:latin typeface="Kulim park"/>
            </a:rPr>
            <a:t> Department</a:t>
          </a:r>
          <a:endParaRPr lang="fr-FR" sz="1100" b="0">
            <a:solidFill>
              <a:schemeClr val="bg1">
                <a:lumMod val="50000"/>
              </a:schemeClr>
            </a:solidFill>
            <a:latin typeface="Kulim park"/>
          </a:endParaRPr>
        </a:p>
      </xdr:txBody>
    </xdr:sp>
    <xdr:clientData/>
  </xdr:twoCellAnchor>
  <xdr:twoCellAnchor editAs="oneCell">
    <xdr:from>
      <xdr:col>5</xdr:col>
      <xdr:colOff>85725</xdr:colOff>
      <xdr:row>1</xdr:row>
      <xdr:rowOff>0</xdr:rowOff>
    </xdr:from>
    <xdr:to>
      <xdr:col>7</xdr:col>
      <xdr:colOff>209550</xdr:colOff>
      <xdr:row>4</xdr:row>
      <xdr:rowOff>180974</xdr:rowOff>
    </xdr:to>
    <mc:AlternateContent xmlns:mc="http://schemas.openxmlformats.org/markup-compatibility/2006">
      <mc:Choice xmlns:a14="http://schemas.microsoft.com/office/drawing/2010/main" Requires="a14">
        <xdr:graphicFrame macro="">
          <xdr:nvGraphicFramePr>
            <xdr:cNvPr id="116" name="Gender">
              <a:extLst>
                <a:ext uri="{FF2B5EF4-FFF2-40B4-BE49-F238E27FC236}">
                  <a16:creationId xmlns:a16="http://schemas.microsoft.com/office/drawing/2014/main" id="{78E4DDC7-0D24-4286-B273-42F46FB375A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514725" y="177800"/>
              <a:ext cx="1495425" cy="71437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285750</xdr:colOff>
      <xdr:row>0</xdr:row>
      <xdr:rowOff>76202</xdr:rowOff>
    </xdr:from>
    <xdr:to>
      <xdr:col>10</xdr:col>
      <xdr:colOff>314325</xdr:colOff>
      <xdr:row>6</xdr:row>
      <xdr:rowOff>28576</xdr:rowOff>
    </xdr:to>
    <mc:AlternateContent xmlns:mc="http://schemas.openxmlformats.org/markup-compatibility/2006">
      <mc:Choice xmlns:a14="http://schemas.microsoft.com/office/drawing/2010/main" Requires="a14">
        <xdr:graphicFrame macro="">
          <xdr:nvGraphicFramePr>
            <xdr:cNvPr id="117" name="Department">
              <a:extLst>
                <a:ext uri="{FF2B5EF4-FFF2-40B4-BE49-F238E27FC236}">
                  <a16:creationId xmlns:a16="http://schemas.microsoft.com/office/drawing/2014/main" id="{5B825028-577C-446B-97B0-32F77EDE24A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086350" y="76202"/>
              <a:ext cx="2085975" cy="101917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6.979450578707" createdVersion="6" refreshedVersion="6" minRefreshableVersion="3" recordCount="50" xr:uid="{2BE967B6-F3C6-4568-B504-6A3F16DC2586}">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acheField>
    <cacheField name="Gender" numFmtId="0">
      <sharedItems count="2">
        <s v="Female"/>
        <s v="Male"/>
      </sharedItems>
    </cacheField>
    <cacheField name="Age" numFmtId="0">
      <sharedItems containsSemiMixedTypes="0" containsString="0" containsNumber="1" containsInteger="1" minValue="20" maxValue="60" count="27">
        <n v="25"/>
        <n v="27"/>
        <n v="34"/>
        <n v="41"/>
        <n v="56"/>
        <n v="28"/>
        <n v="20"/>
        <n v="58"/>
        <n v="44"/>
        <n v="29"/>
        <n v="23"/>
        <n v="30"/>
        <n v="49"/>
        <n v="60"/>
        <n v="46"/>
        <n v="57"/>
        <n v="24"/>
        <n v="35"/>
        <n v="36"/>
        <n v="31"/>
        <n v="37"/>
        <n v="48"/>
        <n v="45"/>
        <n v="52"/>
        <n v="42"/>
        <n v="21"/>
        <n v="59"/>
      </sharedItems>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287929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s v="Lori Nguyen"/>
    <x v="0"/>
    <x v="0"/>
    <x v="0"/>
    <x v="0"/>
    <x v="0"/>
    <x v="0"/>
    <s v="Luis Reynolds"/>
    <s v="2019-03-15"/>
    <x v="0"/>
    <x v="0"/>
    <n v="53700"/>
    <s v="C"/>
    <n v="1463"/>
    <s v="Health"/>
    <n v="1"/>
    <n v="1"/>
    <s v="Leadership Training"/>
    <x v="0"/>
    <s v="Certified Professional"/>
  </r>
  <r>
    <n v="9116"/>
    <s v="Gary Garcia"/>
    <x v="1"/>
    <x v="1"/>
    <x v="1"/>
    <x v="1"/>
    <x v="1"/>
    <x v="1"/>
    <s v="Ashley Simmons MD"/>
    <s v="2022-12-20"/>
    <x v="0"/>
    <x v="1"/>
    <n v="91091"/>
    <s v="B"/>
    <n v="1024"/>
    <s v="None"/>
    <n v="19"/>
    <n v="4"/>
    <s v="Excel Workshop"/>
    <x v="0"/>
    <s v="Certified Professional"/>
  </r>
  <r>
    <n v="5120"/>
    <s v="Jeremy Nguyen"/>
    <x v="1"/>
    <x v="2"/>
    <x v="1"/>
    <x v="2"/>
    <x v="2"/>
    <x v="2"/>
    <s v="Cassandra Duncan"/>
    <s v="2022-08-10"/>
    <x v="0"/>
    <x v="2"/>
    <n v="57538"/>
    <s v="D"/>
    <n v="1674"/>
    <s v="None"/>
    <n v="8"/>
    <n v="1"/>
    <s v="None"/>
    <x v="1"/>
    <s v="Advanced Training"/>
  </r>
  <r>
    <n v="8071"/>
    <s v="Kimberly Jones"/>
    <x v="0"/>
    <x v="3"/>
    <x v="2"/>
    <x v="2"/>
    <x v="0"/>
    <x v="3"/>
    <s v="Janet Harris"/>
    <s v="2024-09-03"/>
    <x v="1"/>
    <x v="0"/>
    <n v="62993"/>
    <s v="A"/>
    <n v="2695"/>
    <s v="Health + Dental"/>
    <n v="0"/>
    <n v="2"/>
    <s v="None"/>
    <x v="2"/>
    <s v="None"/>
  </r>
  <r>
    <n v="9351"/>
    <s v="Anthony Gates"/>
    <x v="1"/>
    <x v="4"/>
    <x v="3"/>
    <x v="0"/>
    <x v="0"/>
    <x v="2"/>
    <s v="Mr. Frank Clay"/>
    <s v="2019-03-14"/>
    <x v="1"/>
    <x v="1"/>
    <n v="45773"/>
    <s v="A"/>
    <n v="8776"/>
    <s v="Health"/>
    <n v="16"/>
    <n v="4"/>
    <s v="Leadership Training"/>
    <x v="2"/>
    <s v="None"/>
  </r>
  <r>
    <n v="2873"/>
    <s v="Courtney Foster"/>
    <x v="0"/>
    <x v="5"/>
    <x v="1"/>
    <x v="2"/>
    <x v="3"/>
    <x v="2"/>
    <s v="Dorothy Price"/>
    <s v="2017-01-23"/>
    <x v="0"/>
    <x v="1"/>
    <n v="96249"/>
    <s v="C"/>
    <n v="4826"/>
    <s v="Health + Dental"/>
    <n v="7"/>
    <n v="3"/>
    <s v="Leadership Training"/>
    <x v="3"/>
    <s v="Certified Professional"/>
  </r>
  <r>
    <n v="3540"/>
    <s v="Catherine Hall"/>
    <x v="0"/>
    <x v="6"/>
    <x v="0"/>
    <x v="1"/>
    <x v="2"/>
    <x v="2"/>
    <s v="Michele Sexton"/>
    <s v="2024-08-17"/>
    <x v="0"/>
    <x v="2"/>
    <n v="61596"/>
    <s v="C"/>
    <n v="8818"/>
    <s v="Health + Dental"/>
    <n v="4"/>
    <n v="2"/>
    <s v="Leadership Training"/>
    <x v="1"/>
    <s v="None"/>
  </r>
  <r>
    <n v="3653"/>
    <s v="Deanna Ball"/>
    <x v="0"/>
    <x v="7"/>
    <x v="3"/>
    <x v="3"/>
    <x v="1"/>
    <x v="4"/>
    <s v="Richard Schmidt"/>
    <s v="2014-12-09"/>
    <x v="0"/>
    <x v="2"/>
    <n v="97869"/>
    <s v="A"/>
    <n v="1966"/>
    <s v="Health"/>
    <n v="10"/>
    <n v="1"/>
    <s v="Leadership Training"/>
    <x v="0"/>
    <s v="Certified Professional"/>
  </r>
  <r>
    <n v="5587"/>
    <s v="Candace Nelson"/>
    <x v="0"/>
    <x v="8"/>
    <x v="2"/>
    <x v="3"/>
    <x v="2"/>
    <x v="2"/>
    <s v="Teresa Pearson"/>
    <s v="2021-06-28"/>
    <x v="0"/>
    <x v="0"/>
    <n v="81235"/>
    <s v="A"/>
    <n v="6553"/>
    <s v="None"/>
    <n v="16"/>
    <n v="2"/>
    <s v="None"/>
    <x v="1"/>
    <s v="Certified Professional"/>
  </r>
  <r>
    <n v="9554"/>
    <s v="Mandy Davis"/>
    <x v="0"/>
    <x v="9"/>
    <x v="1"/>
    <x v="1"/>
    <x v="2"/>
    <x v="3"/>
    <s v="Laura Hart"/>
    <s v="2018-05-20"/>
    <x v="0"/>
    <x v="1"/>
    <n v="87852"/>
    <s v="A"/>
    <n v="4980"/>
    <s v="Health + Dental"/>
    <n v="19"/>
    <n v="3"/>
    <s v="None"/>
    <x v="2"/>
    <s v="Certified Professional"/>
  </r>
  <r>
    <n v="6213"/>
    <s v="Matthew Powell"/>
    <x v="1"/>
    <x v="10"/>
    <x v="0"/>
    <x v="3"/>
    <x v="0"/>
    <x v="2"/>
    <s v="Andrea May"/>
    <s v="2017-02-13"/>
    <x v="1"/>
    <x v="1"/>
    <n v="59359"/>
    <s v="A"/>
    <n v="9449"/>
    <s v="Health + Dental"/>
    <n v="20"/>
    <n v="3"/>
    <s v="None"/>
    <x v="1"/>
    <s v="None"/>
  </r>
  <r>
    <n v="9105"/>
    <s v="Bruce Nelson"/>
    <x v="1"/>
    <x v="11"/>
    <x v="1"/>
    <x v="0"/>
    <x v="1"/>
    <x v="0"/>
    <s v="Casey Martin"/>
    <s v="2024-05-05"/>
    <x v="1"/>
    <x v="2"/>
    <n v="81225"/>
    <s v="D"/>
    <n v="6202"/>
    <s v="Health + Dental"/>
    <n v="2"/>
    <n v="2"/>
    <s v="Excel Workshop"/>
    <x v="4"/>
    <s v="Certified Professional"/>
  </r>
  <r>
    <n v="9508"/>
    <s v="Dawn Cole"/>
    <x v="0"/>
    <x v="12"/>
    <x v="4"/>
    <x v="1"/>
    <x v="0"/>
    <x v="0"/>
    <s v="Amber Allen"/>
    <s v="2022-04-19"/>
    <x v="1"/>
    <x v="0"/>
    <n v="32788"/>
    <s v="D"/>
    <n v="4396"/>
    <s v="Health"/>
    <n v="13"/>
    <n v="5"/>
    <s v="None"/>
    <x v="3"/>
    <s v="Advanced Training"/>
  </r>
  <r>
    <n v="2436"/>
    <s v="Tanner Morse"/>
    <x v="1"/>
    <x v="13"/>
    <x v="3"/>
    <x v="4"/>
    <x v="0"/>
    <x v="3"/>
    <s v="Adam Johnson"/>
    <s v="2015-11-16"/>
    <x v="1"/>
    <x v="2"/>
    <n v="70452"/>
    <s v="D"/>
    <n v="9911"/>
    <s v="None"/>
    <n v="2"/>
    <n v="1"/>
    <s v="None"/>
    <x v="3"/>
    <s v="Certified Professional"/>
  </r>
  <r>
    <n v="4441"/>
    <s v="Jose Griffin"/>
    <x v="1"/>
    <x v="14"/>
    <x v="4"/>
    <x v="1"/>
    <x v="3"/>
    <x v="0"/>
    <s v="Nicole Dominguez"/>
    <s v="2023-09-09"/>
    <x v="0"/>
    <x v="1"/>
    <n v="33045"/>
    <s v="B"/>
    <n v="1456"/>
    <s v="None"/>
    <n v="16"/>
    <n v="3"/>
    <s v="Excel Workshop"/>
    <x v="3"/>
    <s v="None"/>
  </r>
  <r>
    <n v="5827"/>
    <s v="Daniel Hawkins"/>
    <x v="1"/>
    <x v="15"/>
    <x v="3"/>
    <x v="2"/>
    <x v="3"/>
    <x v="1"/>
    <s v="Andrew Best"/>
    <s v="2017-12-12"/>
    <x v="2"/>
    <x v="2"/>
    <n v="96429"/>
    <s v="C"/>
    <n v="4740"/>
    <s v="None"/>
    <n v="8"/>
    <n v="1"/>
    <s v="Excel Workshop"/>
    <x v="2"/>
    <s v="None"/>
  </r>
  <r>
    <n v="5184"/>
    <s v="Elaine Mcclain"/>
    <x v="0"/>
    <x v="16"/>
    <x v="0"/>
    <x v="1"/>
    <x v="2"/>
    <x v="2"/>
    <s v="Gabrielle Rodriguez"/>
    <s v="2017-03-10"/>
    <x v="2"/>
    <x v="2"/>
    <n v="33183"/>
    <s v="A"/>
    <n v="8114"/>
    <s v="None"/>
    <n v="4"/>
    <n v="2"/>
    <s v="Excel Workshop"/>
    <x v="4"/>
    <s v="Advanced Training"/>
  </r>
  <r>
    <n v="5874"/>
    <s v="Kimberly Jones"/>
    <x v="0"/>
    <x v="17"/>
    <x v="1"/>
    <x v="4"/>
    <x v="3"/>
    <x v="0"/>
    <s v="Allison Harvey"/>
    <s v="2019-03-04"/>
    <x v="2"/>
    <x v="0"/>
    <n v="75065"/>
    <s v="C"/>
    <n v="7123"/>
    <s v="None"/>
    <n v="20"/>
    <n v="2"/>
    <s v="None"/>
    <x v="0"/>
    <s v="Advanced Training"/>
  </r>
  <r>
    <n v="9834"/>
    <s v="Thomas Kramer"/>
    <x v="1"/>
    <x v="3"/>
    <x v="2"/>
    <x v="1"/>
    <x v="1"/>
    <x v="4"/>
    <s v="Tristan Mejia"/>
    <s v="2022-11-20"/>
    <x v="0"/>
    <x v="2"/>
    <n v="32877"/>
    <s v="C"/>
    <n v="6432"/>
    <s v="Health"/>
    <n v="11"/>
    <n v="1"/>
    <s v="None"/>
    <x v="0"/>
    <s v="None"/>
  </r>
  <r>
    <n v="5096"/>
    <s v="Kevin Whitaker"/>
    <x v="1"/>
    <x v="18"/>
    <x v="2"/>
    <x v="1"/>
    <x v="4"/>
    <x v="3"/>
    <s v="Mary Welch"/>
    <s v="2021-03-02"/>
    <x v="0"/>
    <x v="1"/>
    <n v="46811"/>
    <s v="D"/>
    <n v="1567"/>
    <s v="None"/>
    <n v="7"/>
    <n v="3"/>
    <s v="Excel Workshop"/>
    <x v="0"/>
    <s v="Advanced Training"/>
  </r>
  <r>
    <n v="2263"/>
    <s v="Dustin Carter"/>
    <x v="1"/>
    <x v="19"/>
    <x v="1"/>
    <x v="3"/>
    <x v="2"/>
    <x v="1"/>
    <s v="Douglas Miles"/>
    <s v="2021-08-01"/>
    <x v="1"/>
    <x v="1"/>
    <n v="87538"/>
    <s v="C"/>
    <n v="3588"/>
    <s v="Health + Dental"/>
    <n v="11"/>
    <n v="5"/>
    <s v="Excel Workshop"/>
    <x v="2"/>
    <s v="None"/>
  </r>
  <r>
    <n v="6505"/>
    <s v="Nicole Williamson"/>
    <x v="0"/>
    <x v="5"/>
    <x v="1"/>
    <x v="0"/>
    <x v="1"/>
    <x v="4"/>
    <s v="Jessica Fleming"/>
    <s v="2015-08-14"/>
    <x v="0"/>
    <x v="1"/>
    <n v="73002"/>
    <s v="C"/>
    <n v="6296"/>
    <s v="Health"/>
    <n v="2"/>
    <n v="5"/>
    <s v="Excel Workshop"/>
    <x v="1"/>
    <s v="Certified Professional"/>
  </r>
  <r>
    <n v="8626"/>
    <s v="Matthew Knight"/>
    <x v="1"/>
    <x v="20"/>
    <x v="2"/>
    <x v="3"/>
    <x v="1"/>
    <x v="3"/>
    <s v="Christine Lee"/>
    <s v="2015-10-21"/>
    <x v="2"/>
    <x v="2"/>
    <n v="41653"/>
    <s v="D"/>
    <n v="9236"/>
    <s v="None"/>
    <n v="13"/>
    <n v="1"/>
    <s v="Excel Workshop"/>
    <x v="0"/>
    <s v="None"/>
  </r>
  <r>
    <n v="5979"/>
    <s v="Donna Jones"/>
    <x v="0"/>
    <x v="19"/>
    <x v="1"/>
    <x v="0"/>
    <x v="0"/>
    <x v="2"/>
    <s v="Mario Smith DVM"/>
    <s v="2015-03-14"/>
    <x v="1"/>
    <x v="1"/>
    <n v="67582"/>
    <s v="A"/>
    <n v="1375"/>
    <s v="Health"/>
    <n v="20"/>
    <n v="3"/>
    <s v="Excel Workshop"/>
    <x v="1"/>
    <s v="None"/>
  </r>
  <r>
    <n v="3104"/>
    <s v="Carolyn Bullock"/>
    <x v="0"/>
    <x v="10"/>
    <x v="0"/>
    <x v="3"/>
    <x v="1"/>
    <x v="1"/>
    <s v="Joseph Francis"/>
    <s v="2024-05-22"/>
    <x v="2"/>
    <x v="1"/>
    <n v="37351"/>
    <s v="D"/>
    <n v="7858"/>
    <s v="Health + Dental"/>
    <n v="18"/>
    <n v="2"/>
    <s v="Leadership Training"/>
    <x v="1"/>
    <s v="Advanced Training"/>
  </r>
  <r>
    <n v="8967"/>
    <s v="Wendy Gomez"/>
    <x v="0"/>
    <x v="21"/>
    <x v="4"/>
    <x v="4"/>
    <x v="2"/>
    <x v="0"/>
    <s v="Sarah Young"/>
    <s v="2017-03-19"/>
    <x v="0"/>
    <x v="1"/>
    <n v="36721"/>
    <s v="B"/>
    <n v="8820"/>
    <s v="Health + Dental"/>
    <n v="0"/>
    <n v="2"/>
    <s v="Excel Workshop"/>
    <x v="1"/>
    <s v="Certified Professional"/>
  </r>
  <r>
    <n v="5087"/>
    <s v="Michael Thomas"/>
    <x v="1"/>
    <x v="5"/>
    <x v="1"/>
    <x v="2"/>
    <x v="4"/>
    <x v="0"/>
    <s v="Aaron Hart"/>
    <s v="2021-09-15"/>
    <x v="1"/>
    <x v="2"/>
    <n v="46326"/>
    <s v="B"/>
    <n v="9189"/>
    <s v="Health + Dental"/>
    <n v="8"/>
    <n v="4"/>
    <s v="Leadership Training"/>
    <x v="3"/>
    <s v="Advanced Training"/>
  </r>
  <r>
    <n v="3358"/>
    <s v="Kevin Bell"/>
    <x v="1"/>
    <x v="11"/>
    <x v="1"/>
    <x v="1"/>
    <x v="3"/>
    <x v="1"/>
    <s v="Brian Boyd"/>
    <s v="2022-05-09"/>
    <x v="0"/>
    <x v="0"/>
    <n v="59007"/>
    <s v="C"/>
    <n v="3380"/>
    <s v="Health"/>
    <n v="17"/>
    <n v="3"/>
    <s v="None"/>
    <x v="4"/>
    <s v="Certified Professional"/>
  </r>
  <r>
    <n v="8256"/>
    <s v="Richard Landry"/>
    <x v="1"/>
    <x v="14"/>
    <x v="4"/>
    <x v="3"/>
    <x v="0"/>
    <x v="3"/>
    <s v="Steven Krueger"/>
    <s v="2017-06-22"/>
    <x v="0"/>
    <x v="1"/>
    <n v="52020"/>
    <s v="B"/>
    <n v="9585"/>
    <s v="Health + Dental"/>
    <n v="0"/>
    <n v="4"/>
    <s v="Excel Workshop"/>
    <x v="4"/>
    <s v="None"/>
  </r>
  <r>
    <n v="5763"/>
    <s v="George Hurley"/>
    <x v="1"/>
    <x v="8"/>
    <x v="2"/>
    <x v="1"/>
    <x v="2"/>
    <x v="1"/>
    <s v="Debra Williams"/>
    <s v="2020-11-28"/>
    <x v="2"/>
    <x v="1"/>
    <n v="98961"/>
    <s v="D"/>
    <n v="2688"/>
    <s v="Health"/>
    <n v="2"/>
    <n v="5"/>
    <s v="Excel Workshop"/>
    <x v="4"/>
    <s v="Certified Professional"/>
  </r>
  <r>
    <n v="6838"/>
    <s v="Mark Lopez"/>
    <x v="1"/>
    <x v="22"/>
    <x v="2"/>
    <x v="2"/>
    <x v="3"/>
    <x v="2"/>
    <s v="Karen Mitchell"/>
    <s v="2015-08-30"/>
    <x v="2"/>
    <x v="1"/>
    <n v="81943"/>
    <s v="C"/>
    <n v="2255"/>
    <s v="Health"/>
    <n v="18"/>
    <n v="2"/>
    <s v="None"/>
    <x v="2"/>
    <s v="Certified Professional"/>
  </r>
  <r>
    <n v="9544"/>
    <s v="Robert Williams"/>
    <x v="1"/>
    <x v="23"/>
    <x v="4"/>
    <x v="4"/>
    <x v="2"/>
    <x v="1"/>
    <s v="Joseph Sanders"/>
    <s v="2018-10-27"/>
    <x v="2"/>
    <x v="1"/>
    <n v="47627"/>
    <s v="C"/>
    <n v="1221"/>
    <s v="None"/>
    <n v="4"/>
    <n v="3"/>
    <s v="None"/>
    <x v="1"/>
    <s v="None"/>
  </r>
  <r>
    <n v="8012"/>
    <s v="Mary Schmidt"/>
    <x v="0"/>
    <x v="23"/>
    <x v="4"/>
    <x v="0"/>
    <x v="0"/>
    <x v="4"/>
    <s v="Shelly George"/>
    <s v="2018-08-26"/>
    <x v="2"/>
    <x v="1"/>
    <n v="56162"/>
    <s v="D"/>
    <n v="6560"/>
    <s v="Health + Dental"/>
    <n v="9"/>
    <n v="4"/>
    <s v="Excel Workshop"/>
    <x v="3"/>
    <s v="None"/>
  </r>
  <r>
    <n v="9374"/>
    <s v="Mary Martinez"/>
    <x v="0"/>
    <x v="24"/>
    <x v="2"/>
    <x v="1"/>
    <x v="2"/>
    <x v="2"/>
    <s v="Nicole Houston"/>
    <s v="2023-07-24"/>
    <x v="1"/>
    <x v="2"/>
    <n v="95734"/>
    <s v="C"/>
    <n v="4854"/>
    <s v="Health"/>
    <n v="13"/>
    <n v="2"/>
    <s v="Leadership Training"/>
    <x v="0"/>
    <s v="Certified Professional"/>
  </r>
  <r>
    <n v="3487"/>
    <s v="Paul Hall"/>
    <x v="1"/>
    <x v="7"/>
    <x v="3"/>
    <x v="1"/>
    <x v="1"/>
    <x v="3"/>
    <s v="Kristin Shaffer"/>
    <s v="2018-07-09"/>
    <x v="1"/>
    <x v="2"/>
    <n v="74789"/>
    <s v="C"/>
    <n v="8101"/>
    <s v="Health + Dental"/>
    <n v="14"/>
    <n v="5"/>
    <s v="Excel Workshop"/>
    <x v="2"/>
    <s v="None"/>
  </r>
  <r>
    <n v="8445"/>
    <s v="Samantha Foster"/>
    <x v="0"/>
    <x v="16"/>
    <x v="0"/>
    <x v="4"/>
    <x v="0"/>
    <x v="3"/>
    <s v="Joel Aguilar"/>
    <s v="2016-12-21"/>
    <x v="0"/>
    <x v="2"/>
    <n v="30137"/>
    <s v="B"/>
    <n v="4031"/>
    <s v="None"/>
    <n v="5"/>
    <n v="3"/>
    <s v="None"/>
    <x v="1"/>
    <s v="Certified Professional"/>
  </r>
  <r>
    <n v="1550"/>
    <s v="Timothy Aguilar"/>
    <x v="1"/>
    <x v="25"/>
    <x v="0"/>
    <x v="1"/>
    <x v="0"/>
    <x v="0"/>
    <s v="Michael Wade"/>
    <s v="2019-06-27"/>
    <x v="0"/>
    <x v="2"/>
    <n v="95510"/>
    <s v="C"/>
    <n v="6811"/>
    <s v="Health"/>
    <n v="18"/>
    <n v="4"/>
    <s v="Excel Workshop"/>
    <x v="4"/>
    <s v="Certified Professional"/>
  </r>
  <r>
    <n v="9968"/>
    <s v="Charles Andrews"/>
    <x v="1"/>
    <x v="7"/>
    <x v="3"/>
    <x v="1"/>
    <x v="3"/>
    <x v="0"/>
    <s v="Jessica Walsh"/>
    <s v="2021-08-27"/>
    <x v="1"/>
    <x v="0"/>
    <n v="80325"/>
    <s v="B"/>
    <n v="6230"/>
    <s v="Health"/>
    <n v="5"/>
    <n v="4"/>
    <s v="None"/>
    <x v="2"/>
    <s v="Advanced Training"/>
  </r>
  <r>
    <n v="8029"/>
    <s v="Veronica Nelson"/>
    <x v="0"/>
    <x v="15"/>
    <x v="3"/>
    <x v="3"/>
    <x v="4"/>
    <x v="4"/>
    <s v="Kelly Mack"/>
    <s v="2017-05-28"/>
    <x v="2"/>
    <x v="1"/>
    <n v="34109"/>
    <s v="B"/>
    <n v="9232"/>
    <s v="Health"/>
    <n v="13"/>
    <n v="3"/>
    <s v="Leadership Training"/>
    <x v="0"/>
    <s v="Certified Professional"/>
  </r>
  <r>
    <n v="8847"/>
    <s v="Chris Sanchez"/>
    <x v="1"/>
    <x v="3"/>
    <x v="2"/>
    <x v="3"/>
    <x v="3"/>
    <x v="0"/>
    <s v="John Conley"/>
    <s v="2022-01-30"/>
    <x v="2"/>
    <x v="2"/>
    <n v="73330"/>
    <s v="C"/>
    <n v="2276"/>
    <s v="Health + Dental"/>
    <n v="5"/>
    <n v="1"/>
    <s v="None"/>
    <x v="1"/>
    <s v="Advanced Training"/>
  </r>
  <r>
    <n v="1955"/>
    <s v="Cassie Galvan"/>
    <x v="0"/>
    <x v="7"/>
    <x v="3"/>
    <x v="2"/>
    <x v="2"/>
    <x v="1"/>
    <s v="Aaron Baker"/>
    <s v="2017-04-20"/>
    <x v="1"/>
    <x v="2"/>
    <n v="46567"/>
    <s v="A"/>
    <n v="2825"/>
    <s v="Health"/>
    <n v="15"/>
    <n v="3"/>
    <s v="None"/>
    <x v="4"/>
    <s v="Advanced Training"/>
  </r>
  <r>
    <n v="4522"/>
    <s v="Jessica Jones"/>
    <x v="0"/>
    <x v="18"/>
    <x v="2"/>
    <x v="0"/>
    <x v="4"/>
    <x v="0"/>
    <s v="Christopher Bass"/>
    <s v="2019-07-22"/>
    <x v="1"/>
    <x v="1"/>
    <n v="39795"/>
    <s v="A"/>
    <n v="1670"/>
    <s v="None"/>
    <n v="0"/>
    <n v="2"/>
    <s v="Excel Workshop"/>
    <x v="3"/>
    <s v="None"/>
  </r>
  <r>
    <n v="3078"/>
    <s v="Emily Walker"/>
    <x v="0"/>
    <x v="25"/>
    <x v="0"/>
    <x v="0"/>
    <x v="0"/>
    <x v="4"/>
    <s v="Sean Tucker PhD"/>
    <s v="2018-11-29"/>
    <x v="1"/>
    <x v="2"/>
    <n v="59506"/>
    <s v="A"/>
    <n v="4428"/>
    <s v="Health + Dental"/>
    <n v="0"/>
    <n v="1"/>
    <s v="None"/>
    <x v="3"/>
    <s v="Certified Professional"/>
  </r>
  <r>
    <n v="6357"/>
    <s v="Vickie Lewis"/>
    <x v="0"/>
    <x v="14"/>
    <x v="4"/>
    <x v="2"/>
    <x v="1"/>
    <x v="4"/>
    <s v="Jacob Scott"/>
    <s v="2022-11-14"/>
    <x v="1"/>
    <x v="2"/>
    <n v="49058"/>
    <s v="B"/>
    <n v="4396"/>
    <s v="None"/>
    <n v="5"/>
    <n v="1"/>
    <s v="None"/>
    <x v="3"/>
    <s v="None"/>
  </r>
  <r>
    <n v="7951"/>
    <s v="Alexis Clark"/>
    <x v="0"/>
    <x v="18"/>
    <x v="2"/>
    <x v="3"/>
    <x v="2"/>
    <x v="4"/>
    <s v="Joel Park"/>
    <s v="2016-02-23"/>
    <x v="1"/>
    <x v="0"/>
    <n v="98612"/>
    <s v="A"/>
    <n v="1168"/>
    <s v="None"/>
    <n v="9"/>
    <n v="2"/>
    <s v="Excel Workshop"/>
    <x v="0"/>
    <s v="Certified Professional"/>
  </r>
  <r>
    <n v="9228"/>
    <s v="Robert Davis"/>
    <x v="1"/>
    <x v="3"/>
    <x v="2"/>
    <x v="4"/>
    <x v="3"/>
    <x v="1"/>
    <s v="Russell Marshall"/>
    <s v="2018-05-18"/>
    <x v="2"/>
    <x v="1"/>
    <n v="38201"/>
    <s v="A"/>
    <n v="7111"/>
    <s v="Health"/>
    <n v="8"/>
    <n v="4"/>
    <s v="Leadership Training"/>
    <x v="3"/>
    <s v="None"/>
  </r>
  <r>
    <n v="8988"/>
    <s v="Daniel Brown MD"/>
    <x v="1"/>
    <x v="0"/>
    <x v="0"/>
    <x v="0"/>
    <x v="2"/>
    <x v="2"/>
    <s v="James Holden"/>
    <s v="2024-03-09"/>
    <x v="2"/>
    <x v="1"/>
    <n v="92919"/>
    <s v="D"/>
    <n v="9497"/>
    <s v="Health"/>
    <n v="7"/>
    <n v="2"/>
    <s v="None"/>
    <x v="3"/>
    <s v="Advanced Training"/>
  </r>
  <r>
    <n v="1952"/>
    <s v="Anna Payne"/>
    <x v="0"/>
    <x v="9"/>
    <x v="1"/>
    <x v="4"/>
    <x v="0"/>
    <x v="1"/>
    <s v="Thomas Murphy"/>
    <s v="2024-03-27"/>
    <x v="0"/>
    <x v="2"/>
    <n v="45188"/>
    <s v="A"/>
    <n v="9591"/>
    <s v="Health + Dental"/>
    <n v="18"/>
    <n v="3"/>
    <s v="Leadership Training"/>
    <x v="3"/>
    <s v="None"/>
  </r>
  <r>
    <n v="5760"/>
    <s v="Rhonda Pena"/>
    <x v="0"/>
    <x v="26"/>
    <x v="3"/>
    <x v="2"/>
    <x v="1"/>
    <x v="0"/>
    <s v="Mark Abbott"/>
    <s v="2019-12-23"/>
    <x v="0"/>
    <x v="1"/>
    <n v="34927"/>
    <s v="D"/>
    <n v="6996"/>
    <s v="Health + Dental"/>
    <n v="16"/>
    <n v="1"/>
    <s v="Excel Workshop"/>
    <x v="0"/>
    <s v="Certified Professional"/>
  </r>
  <r>
    <n v="5742"/>
    <s v="Nicole Gonzalez"/>
    <x v="0"/>
    <x v="1"/>
    <x v="1"/>
    <x v="0"/>
    <x v="2"/>
    <x v="3"/>
    <s v="Robin Lynch"/>
    <s v="2016-08-25"/>
    <x v="0"/>
    <x v="1"/>
    <n v="33183"/>
    <s v="A"/>
    <n v="1659"/>
    <s v="None"/>
    <n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A34EDC-DD42-491A-BAE6-B9745203DC2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H5:K12" firstHeaderRow="1" firstDataRow="2" firstDataCol="1"/>
  <pivotFields count="21">
    <pivotField showAll="0"/>
    <pivotField dataField="1" showAll="0"/>
    <pivotField axis="axisCol" showAll="0">
      <items count="3">
        <item x="0"/>
        <item x="1"/>
        <item t="default"/>
      </items>
    </pivotField>
    <pivotField showAll="0">
      <items count="28">
        <item x="6"/>
        <item x="25"/>
        <item x="10"/>
        <item x="16"/>
        <item x="0"/>
        <item x="1"/>
        <item x="5"/>
        <item x="9"/>
        <item x="11"/>
        <item x="19"/>
        <item x="2"/>
        <item x="17"/>
        <item x="18"/>
        <item x="20"/>
        <item x="3"/>
        <item x="24"/>
        <item x="8"/>
        <item x="22"/>
        <item x="14"/>
        <item x="21"/>
        <item x="12"/>
        <item x="23"/>
        <item x="4"/>
        <item x="15"/>
        <item x="7"/>
        <item x="26"/>
        <item x="13"/>
        <item t="default"/>
      </items>
    </pivotField>
    <pivotField axis="axisRow"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A32A91-477F-404F-9F01-36C20ACD7CDA}" name="salari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5:G11" firstHeaderRow="0" firstDataRow="1" firstDataCol="1"/>
  <pivotFields count="21">
    <pivotField showAll="0"/>
    <pivotField showAll="0"/>
    <pivotField showAll="0">
      <items count="3">
        <item x="0"/>
        <item x="1"/>
        <item t="default"/>
      </items>
    </pivotField>
    <pivotField showAll="0"/>
    <pivotField showAll="0"/>
    <pivotField showAll="0"/>
    <pivotField axis="axisRow" showAll="0">
      <items count="6">
        <item x="4"/>
        <item x="1"/>
        <item x="3"/>
        <item x="2"/>
        <item x="0"/>
        <item t="default"/>
      </items>
    </pivotField>
    <pivotField showAll="0">
      <items count="6">
        <item x="0"/>
        <item x="1"/>
        <item x="4"/>
        <item x="2"/>
        <item x="3"/>
        <item t="default"/>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dataField name="Sum of Leave Taken" fld="16" baseField="0" baseItem="0"/>
  </dataFields>
  <formats count="1">
    <format dxfId="31">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334EF-BDC6-41C5-A4EE-33F41C22A00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X6:Y12" firstHeaderRow="1" firstDataRow="1" firstDataCol="1"/>
  <pivotFields count="21">
    <pivotField showAll="0"/>
    <pivotField showAll="0"/>
    <pivotField showAll="0"/>
    <pivotField showAll="0"/>
    <pivotField showAll="0"/>
    <pivotField showAll="0"/>
    <pivotField showAll="0"/>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6">
    <i>
      <x/>
    </i>
    <i>
      <x v="1"/>
    </i>
    <i>
      <x v="2"/>
    </i>
    <i>
      <x v="3"/>
    </i>
    <i>
      <x v="4"/>
    </i>
    <i t="grand">
      <x/>
    </i>
  </rowItems>
  <colItems count="1">
    <i/>
  </colItems>
  <dataFields count="1">
    <dataField name="Average of Performance Rating" fld="17" subtotal="average" baseField="7" baseItem="0"/>
  </dataFields>
  <formats count="1">
    <format dxfId="32">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499BD9-6393-4442-9086-09C5A148FB9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T6:U12" firstHeaderRow="1" firstDataRow="1" firstDataCol="1"/>
  <pivotFields count="21">
    <pivotField showAll="0"/>
    <pivotField dataField="1" showAll="0"/>
    <pivotField showAll="0"/>
    <pivotField showAll="0"/>
    <pivotField showAll="0"/>
    <pivotField axis="axisRow" showAll="0">
      <items count="6">
        <item x="1"/>
        <item x="0"/>
        <item x="4"/>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chartFormats count="7">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3"/>
          </reference>
        </references>
      </pivotArea>
    </chartFormat>
    <chartFormat chart="4" format="4">
      <pivotArea type="data" outline="0" fieldPosition="0">
        <references count="2">
          <reference field="4294967294" count="1" selected="0">
            <x v="0"/>
          </reference>
          <reference field="5" count="1" selected="0">
            <x v="4"/>
          </reference>
        </references>
      </pivotArea>
    </chartFormat>
    <chartFormat chart="4" format="5">
      <pivotArea type="data" outline="0" fieldPosition="0">
        <references count="2">
          <reference field="4294967294" count="1" selected="0">
            <x v="0"/>
          </reference>
          <reference field="5" count="1" selected="0">
            <x v="2"/>
          </reference>
        </references>
      </pivotArea>
    </chartFormat>
    <chartFormat chart="4" format="6">
      <pivotArea type="data" outline="0" fieldPosition="0">
        <references count="2">
          <reference field="4294967294" count="1" selected="0">
            <x v="0"/>
          </reference>
          <reference field="5" count="1" selected="0">
            <x v="1"/>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60545D-A379-4FFC-BA94-70526F1CEC8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6:R12" firstHeaderRow="1" firstDataRow="1" firstDataCol="1"/>
  <pivotFields count="21">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9FF2DA-C4D1-416A-8464-B9474CBC13C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6:N10" firstHeaderRow="1" firstDataRow="1" firstDataCol="1"/>
  <pivotFields count="21">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FB065D-E992-427C-A377-6BD7ABED65EF}" name="employment stat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9" firstHeaderRow="1" firstDataRow="1" firstDataCol="1"/>
  <pivotFields count="21">
    <pivotField showAll="0"/>
    <pivotField dataField="1"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formats count="6">
    <format dxfId="38">
      <pivotArea type="all" dataOnly="0" outline="0" fieldPosition="0"/>
    </format>
    <format dxfId="37">
      <pivotArea outline="0" collapsedLevelsAreSubtotals="1" fieldPosition="0"/>
    </format>
    <format dxfId="36">
      <pivotArea field="10" type="button" dataOnly="0" labelOnly="1" outline="0" axis="axisRow" fieldPosition="0"/>
    </format>
    <format dxfId="35">
      <pivotArea dataOnly="0" labelOnly="1" fieldPosition="0">
        <references count="1">
          <reference field="10" count="0"/>
        </references>
      </pivotArea>
    </format>
    <format dxfId="34">
      <pivotArea dataOnly="0" labelOnly="1" grandRow="1" outline="0"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74AE7CD-FBDA-4067-A923-1E0299C01E96}" sourceName="Gender">
  <pivotTables>
    <pivotTable tabId="3" name="salaries"/>
  </pivotTables>
  <data>
    <tabular pivotCacheId="2879296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F23A2EF-F77E-449C-9A17-2D68696A5D05}" sourceName="Department">
  <pivotTables>
    <pivotTable tabId="3" name="salaries"/>
  </pivotTables>
  <data>
    <tabular pivotCacheId="287929628">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66E6133-4AB0-4724-BF3B-54A17805F391}" cache="Slicer_Gender" columnCount="2" style="Slicer Style 3" rowHeight="241300"/>
  <slicer name="Department" xr10:uid="{109DAB15-C242-4402-8286-273DB1579F6A}" cache="Slicer_Department" columnCount="3" style="Slicer Style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F130C-4931-4EC9-8AE2-A64F6556D3A3}" name="Table1" displayName="Table1" ref="A1:U51" totalsRowShown="0" headerRowDxfId="61" dataDxfId="60">
  <autoFilter ref="A1:U51" xr:uid="{BD7F130C-4931-4EC9-8AE2-A64F6556D3A3}"/>
  <tableColumns count="21">
    <tableColumn id="1" xr3:uid="{6BDBB43D-1DF4-4FF3-9C56-0E3D699A83FC}" name="Employee ID" dataDxfId="59"/>
    <tableColumn id="2" xr3:uid="{363D91B7-21AD-4B4B-86DE-95D24769EAA5}" name="Full Name" dataDxfId="58"/>
    <tableColumn id="3" xr3:uid="{728245EC-9766-45F5-9851-7FEFEFBE2652}" name="Gender" dataDxfId="57"/>
    <tableColumn id="4" xr3:uid="{DD8A90D1-163F-4B0E-A039-9E7A16AFC106}" name="Age" dataDxfId="56"/>
    <tableColumn id="5" xr3:uid="{0672993B-A00D-49AE-84B7-674089468A17}" name="Age range" dataDxfId="55"/>
    <tableColumn id="6" xr3:uid="{B1ADEE80-60F1-4EE3-B3FB-8484EE6C17B3}" name="Region" dataDxfId="54"/>
    <tableColumn id="7" xr3:uid="{8E0A56EE-3456-4513-ADA0-27F6CAA8C17B}" name="Job Title" dataDxfId="53"/>
    <tableColumn id="8" xr3:uid="{0D9D5DB9-01CB-4300-B0CD-256901621ADC}" name="Department" dataDxfId="52"/>
    <tableColumn id="9" xr3:uid="{9EBDAC3F-6A39-4A78-B562-848691EE3AD1}" name="Manager/Supervisor" dataDxfId="51"/>
    <tableColumn id="10" xr3:uid="{AF849F24-150A-4123-B3F8-A46B4D4F7BC6}" name="Date of Hire" dataDxfId="50"/>
    <tableColumn id="11" xr3:uid="{8C57202E-334A-462A-9C44-E5E2468122E4}" name="Employment Status" dataDxfId="49"/>
    <tableColumn id="12" xr3:uid="{8A07812C-245C-4D55-A210-3AE7E0BB84EB}" name="Work Location" dataDxfId="48"/>
    <tableColumn id="13" xr3:uid="{6441036C-01DD-4130-8E4B-DBA441BCB744}" name="Salary" dataDxfId="47"/>
    <tableColumn id="14" xr3:uid="{ADCF531A-A98E-422C-939D-04D58C2423FB}" name="Pay Grade" dataDxfId="46"/>
    <tableColumn id="15" xr3:uid="{DE922695-AE31-4F31-8F89-61E6E7E646AB}" name="Bonus/Allowances" dataDxfId="45"/>
    <tableColumn id="16" xr3:uid="{62F2B816-9954-4A01-AEDC-4C13B3A2A52F}" name="Insurance Details" dataDxfId="44"/>
    <tableColumn id="17" xr3:uid="{6EFEC335-9B75-45D5-B403-A8A9E557BE24}" name="Leave Taken" dataDxfId="43"/>
    <tableColumn id="18" xr3:uid="{9DA1B78E-154E-42E4-A1BC-FE1CF363DCBA}" name="Performance Rating" dataDxfId="42"/>
    <tableColumn id="19" xr3:uid="{7E4B5E79-5639-4E3A-91A1-D1D8767BB705}" name="Training Programs Attended" dataDxfId="41"/>
    <tableColumn id="20" xr3:uid="{2E731344-8C6D-4001-9E36-F16B80500F61}" name="Skills" dataDxfId="40"/>
    <tableColumn id="21" xr3:uid="{9DCE550B-F788-4423-B330-CAB70C041DFC}" name="Certifications" dataDxfId="3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78C78-67D5-4922-87BF-A81321D8203C}">
  <dimension ref="I5"/>
  <sheetViews>
    <sheetView showGridLines="0" tabSelected="1" topLeftCell="A2" zoomScale="75" zoomScaleNormal="75" workbookViewId="0">
      <selection activeCell="C40" sqref="C40"/>
    </sheetView>
  </sheetViews>
  <sheetFormatPr defaultRowHeight="14.25"/>
  <cols>
    <col min="1" max="16384" width="9" style="4"/>
  </cols>
  <sheetData>
    <row r="5" spans="9:9">
      <c r="I5" s="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DBEA-0C7D-4729-B9B7-DD33FC9EA67D}">
  <dimension ref="A1:U51"/>
  <sheetViews>
    <sheetView topLeftCell="A2" workbookViewId="0">
      <selection activeCell="E8" sqref="E8"/>
    </sheetView>
  </sheetViews>
  <sheetFormatPr defaultColWidth="9.125" defaultRowHeight="14.25"/>
  <cols>
    <col min="1" max="1" width="17.75" style="2" bestFit="1" customWidth="1"/>
    <col min="2" max="2" width="18.125" style="2" bestFit="1" customWidth="1"/>
    <col min="3" max="3" width="12.875" style="2" bestFit="1" customWidth="1"/>
    <col min="4" max="4" width="9.625" style="2" bestFit="1" customWidth="1"/>
    <col min="5" max="5" width="15.875" style="2" bestFit="1" customWidth="1"/>
    <col min="6" max="6" width="12.25" style="2" bestFit="1" customWidth="1"/>
    <col min="7" max="7" width="14.125" style="2" bestFit="1" customWidth="1"/>
    <col min="8" max="8" width="17.375" style="2" bestFit="1" customWidth="1"/>
    <col min="9" max="9" width="25.75" style="2" bestFit="1" customWidth="1"/>
    <col min="10" max="10" width="18" style="2" bestFit="1" customWidth="1"/>
    <col min="11" max="11" width="25" style="2" bestFit="1" customWidth="1"/>
    <col min="12" max="12" width="20.25" style="2" bestFit="1" customWidth="1"/>
    <col min="13" max="13" width="11.875" style="2" bestFit="1" customWidth="1"/>
    <col min="14" max="14" width="16.125" style="2" bestFit="1" customWidth="1"/>
    <col min="15" max="15" width="24" style="2" bestFit="1" customWidth="1"/>
    <col min="16" max="16" width="22.75" style="2" bestFit="1" customWidth="1"/>
    <col min="17" max="17" width="18.125" style="2" bestFit="1" customWidth="1"/>
    <col min="18" max="18" width="25.375" style="2" bestFit="1" customWidth="1"/>
    <col min="19" max="19" width="34" style="2" bestFit="1" customWidth="1"/>
    <col min="20" max="20" width="16" style="2" bestFit="1" customWidth="1"/>
    <col min="21" max="21" width="21.125" style="2" bestFit="1" customWidth="1"/>
    <col min="22" max="16384" width="9.12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8E1A3-1E92-4764-83ED-1439E13968A2}">
  <dimension ref="B3:Z34"/>
  <sheetViews>
    <sheetView topLeftCell="A3" workbookViewId="0">
      <selection activeCell="G8" sqref="G8"/>
    </sheetView>
  </sheetViews>
  <sheetFormatPr defaultRowHeight="14.25"/>
  <cols>
    <col min="1" max="1" width="9" style="9"/>
    <col min="2" max="2" width="19.625" style="9" customWidth="1"/>
    <col min="3" max="3" width="20.5" style="9" customWidth="1"/>
    <col min="4" max="4" width="2.875" style="18" customWidth="1"/>
    <col min="5" max="5" width="13.125" style="9" bestFit="1" customWidth="1"/>
    <col min="6" max="6" width="13" style="9" bestFit="1" customWidth="1"/>
    <col min="7" max="7" width="19.25" style="18" bestFit="1" customWidth="1"/>
    <col min="8" max="8" width="18" style="9" bestFit="1" customWidth="1"/>
    <col min="9" max="9" width="16.125" style="9" bestFit="1" customWidth="1"/>
    <col min="10" max="10" width="5.125" style="9" bestFit="1" customWidth="1"/>
    <col min="11" max="11" width="11.375" style="9" bestFit="1" customWidth="1"/>
    <col min="12" max="12" width="9" style="9"/>
    <col min="13" max="13" width="16.625" style="9" customWidth="1"/>
    <col min="14" max="14" width="18" style="9" bestFit="1" customWidth="1"/>
    <col min="15" max="15" width="9" style="9"/>
    <col min="16" max="16" width="7" style="9" customWidth="1"/>
    <col min="17" max="17" width="17.875" style="9" customWidth="1"/>
    <col min="18" max="18" width="18" style="9" bestFit="1" customWidth="1"/>
    <col min="19" max="19" width="9" style="9"/>
    <col min="20" max="20" width="16" style="9" customWidth="1"/>
    <col min="21" max="21" width="18" style="9" bestFit="1" customWidth="1"/>
    <col min="22" max="23" width="9" style="9"/>
    <col min="24" max="24" width="21.875" style="9" customWidth="1"/>
    <col min="25" max="25" width="27.875" style="9" customWidth="1"/>
    <col min="26" max="16384" width="9" style="9"/>
  </cols>
  <sheetData>
    <row r="3" spans="2:26" s="2" customFormat="1" ht="24" customHeight="1">
      <c r="B3" s="26" t="s">
        <v>219</v>
      </c>
      <c r="C3" s="26"/>
      <c r="D3" s="16"/>
      <c r="E3" s="26" t="s">
        <v>220</v>
      </c>
      <c r="F3" s="26"/>
      <c r="G3" s="16"/>
      <c r="H3" s="26" t="s">
        <v>222</v>
      </c>
      <c r="I3" s="26"/>
      <c r="M3" s="26" t="s">
        <v>226</v>
      </c>
      <c r="N3" s="26"/>
      <c r="Q3" s="26" t="s">
        <v>19</v>
      </c>
      <c r="R3" s="26"/>
      <c r="T3" s="26" t="s">
        <v>228</v>
      </c>
      <c r="U3" s="26"/>
      <c r="X3" s="26" t="s">
        <v>230</v>
      </c>
      <c r="Y3" s="26"/>
    </row>
    <row r="5" spans="2:26">
      <c r="B5" s="10" t="s">
        <v>214</v>
      </c>
      <c r="C5" s="9" t="s">
        <v>216</v>
      </c>
      <c r="E5" s="6" t="s">
        <v>214</v>
      </c>
      <c r="F5" t="s">
        <v>218</v>
      </c>
      <c r="G5" t="s">
        <v>227</v>
      </c>
      <c r="H5" s="6" t="s">
        <v>216</v>
      </c>
      <c r="I5" s="6" t="s">
        <v>221</v>
      </c>
      <c r="J5"/>
      <c r="K5"/>
    </row>
    <row r="6" spans="2:26">
      <c r="B6" s="11" t="s">
        <v>63</v>
      </c>
      <c r="C6" s="12">
        <v>17</v>
      </c>
      <c r="E6" s="7" t="s">
        <v>121</v>
      </c>
      <c r="F6" s="14">
        <v>167041</v>
      </c>
      <c r="G6" s="14">
        <v>28</v>
      </c>
      <c r="H6" s="6" t="s">
        <v>214</v>
      </c>
      <c r="I6" t="s">
        <v>22</v>
      </c>
      <c r="J6" t="s">
        <v>37</v>
      </c>
      <c r="K6" t="s">
        <v>215</v>
      </c>
      <c r="M6" s="6" t="s">
        <v>214</v>
      </c>
      <c r="N6" t="s">
        <v>216</v>
      </c>
      <c r="O6"/>
      <c r="Q6" s="6" t="s">
        <v>214</v>
      </c>
      <c r="R6" t="s">
        <v>216</v>
      </c>
      <c r="S6"/>
      <c r="T6" s="6" t="s">
        <v>214</v>
      </c>
      <c r="U6" t="s">
        <v>216</v>
      </c>
      <c r="V6"/>
      <c r="X6" s="6" t="s">
        <v>214</v>
      </c>
      <c r="Y6" t="s">
        <v>229</v>
      </c>
      <c r="Z6"/>
    </row>
    <row r="7" spans="2:26">
      <c r="B7" s="11" t="s">
        <v>29</v>
      </c>
      <c r="C7" s="12">
        <v>20</v>
      </c>
      <c r="E7" s="7" t="s">
        <v>40</v>
      </c>
      <c r="F7" s="14">
        <v>613842</v>
      </c>
      <c r="G7" s="14">
        <v>110</v>
      </c>
      <c r="H7" s="7" t="s">
        <v>23</v>
      </c>
      <c r="I7" s="8">
        <v>6</v>
      </c>
      <c r="J7" s="8">
        <v>3</v>
      </c>
      <c r="K7" s="8">
        <v>9</v>
      </c>
      <c r="M7" s="7" t="s">
        <v>44</v>
      </c>
      <c r="N7" s="8">
        <v>23</v>
      </c>
      <c r="O7"/>
      <c r="Q7" s="7" t="s">
        <v>75</v>
      </c>
      <c r="R7" s="8">
        <v>12</v>
      </c>
      <c r="S7"/>
      <c r="T7" s="7" t="s">
        <v>39</v>
      </c>
      <c r="U7" s="8">
        <v>14</v>
      </c>
      <c r="V7"/>
      <c r="X7" s="7" t="s">
        <v>26</v>
      </c>
      <c r="Y7" s="24">
        <v>2.5833333333333335</v>
      </c>
    </row>
    <row r="8" spans="2:26">
      <c r="B8" s="11" t="s">
        <v>111</v>
      </c>
      <c r="C8" s="12">
        <v>13</v>
      </c>
      <c r="E8" s="7" t="s">
        <v>72</v>
      </c>
      <c r="F8" s="14">
        <v>633594</v>
      </c>
      <c r="G8" s="14">
        <v>104</v>
      </c>
      <c r="H8" s="7" t="s">
        <v>38</v>
      </c>
      <c r="I8" s="8">
        <v>7</v>
      </c>
      <c r="J8" s="8">
        <v>6</v>
      </c>
      <c r="K8" s="8">
        <v>13</v>
      </c>
      <c r="M8" s="7" t="s">
        <v>30</v>
      </c>
      <c r="N8" s="8">
        <v>8</v>
      </c>
      <c r="O8"/>
      <c r="Q8" s="7" t="s">
        <v>34</v>
      </c>
      <c r="R8" s="8">
        <v>11</v>
      </c>
      <c r="S8"/>
      <c r="T8" s="7" t="s">
        <v>24</v>
      </c>
      <c r="U8" s="8">
        <v>10</v>
      </c>
      <c r="V8"/>
      <c r="X8" s="7" t="s">
        <v>41</v>
      </c>
      <c r="Y8" s="24">
        <v>3.3</v>
      </c>
    </row>
    <row r="9" spans="2:26">
      <c r="B9" s="11" t="s">
        <v>215</v>
      </c>
      <c r="C9" s="12">
        <v>50</v>
      </c>
      <c r="E9" s="7" t="s">
        <v>50</v>
      </c>
      <c r="F9" s="14">
        <v>959266</v>
      </c>
      <c r="G9" s="14">
        <v>123</v>
      </c>
      <c r="H9" s="7" t="s">
        <v>59</v>
      </c>
      <c r="I9" s="8">
        <v>5</v>
      </c>
      <c r="J9" s="8">
        <v>7</v>
      </c>
      <c r="K9" s="8">
        <v>12</v>
      </c>
      <c r="M9" s="7" t="s">
        <v>54</v>
      </c>
      <c r="N9" s="8">
        <v>19</v>
      </c>
      <c r="O9"/>
      <c r="Q9" s="7" t="s">
        <v>96</v>
      </c>
      <c r="R9" s="8">
        <v>7</v>
      </c>
      <c r="S9"/>
      <c r="T9" s="7" t="s">
        <v>102</v>
      </c>
      <c r="U9" s="8">
        <v>7</v>
      </c>
      <c r="V9"/>
      <c r="X9" s="7" t="s">
        <v>81</v>
      </c>
      <c r="Y9" s="24">
        <v>2.25</v>
      </c>
    </row>
    <row r="10" spans="2:26">
      <c r="E10" s="7" t="s">
        <v>25</v>
      </c>
      <c r="F10" s="14">
        <v>731170</v>
      </c>
      <c r="G10" s="14">
        <v>122</v>
      </c>
      <c r="H10" s="7" t="s">
        <v>98</v>
      </c>
      <c r="I10" s="8">
        <v>4</v>
      </c>
      <c r="J10" s="8">
        <v>3</v>
      </c>
      <c r="K10" s="8">
        <v>7</v>
      </c>
      <c r="M10" s="7" t="s">
        <v>215</v>
      </c>
      <c r="N10" s="8">
        <v>50</v>
      </c>
      <c r="O10"/>
      <c r="Q10" s="7" t="s">
        <v>56</v>
      </c>
      <c r="R10" s="8">
        <v>11</v>
      </c>
      <c r="S10"/>
      <c r="T10" s="7" t="s">
        <v>80</v>
      </c>
      <c r="U10" s="8">
        <v>10</v>
      </c>
      <c r="V10"/>
      <c r="X10" s="7" t="s">
        <v>51</v>
      </c>
      <c r="Y10" s="24">
        <v>2.3636363636363638</v>
      </c>
    </row>
    <row r="11" spans="2:26">
      <c r="E11" s="7" t="s">
        <v>215</v>
      </c>
      <c r="F11" s="8">
        <v>3104913</v>
      </c>
      <c r="G11" s="8">
        <v>487</v>
      </c>
      <c r="H11" s="7" t="s">
        <v>68</v>
      </c>
      <c r="I11" s="8">
        <v>4</v>
      </c>
      <c r="J11" s="8">
        <v>5</v>
      </c>
      <c r="K11" s="8">
        <v>9</v>
      </c>
      <c r="M11"/>
      <c r="N11"/>
      <c r="O11"/>
      <c r="Q11" s="7" t="s">
        <v>66</v>
      </c>
      <c r="R11" s="8">
        <v>9</v>
      </c>
      <c r="S11"/>
      <c r="T11" s="7" t="s">
        <v>49</v>
      </c>
      <c r="U11" s="8">
        <v>9</v>
      </c>
      <c r="V11"/>
      <c r="X11" s="7" t="s">
        <v>60</v>
      </c>
      <c r="Y11" s="24">
        <v>2.5555555555555554</v>
      </c>
    </row>
    <row r="12" spans="2:26">
      <c r="B12" s="11" t="s">
        <v>63</v>
      </c>
      <c r="C12" s="9">
        <f>IFERROR(GETPIVOTDATA("Full Name",$B$5,"Employment Status","Contract"),0)</f>
        <v>17</v>
      </c>
      <c r="E12"/>
      <c r="F12"/>
      <c r="G12" s="17"/>
      <c r="H12" s="7" t="s">
        <v>215</v>
      </c>
      <c r="I12" s="8">
        <v>26</v>
      </c>
      <c r="J12" s="8">
        <v>24</v>
      </c>
      <c r="K12" s="8">
        <v>50</v>
      </c>
      <c r="M12"/>
      <c r="N12"/>
      <c r="O12"/>
      <c r="Q12" s="7" t="s">
        <v>215</v>
      </c>
      <c r="R12" s="8">
        <v>50</v>
      </c>
      <c r="S12"/>
      <c r="T12" s="7" t="s">
        <v>215</v>
      </c>
      <c r="U12" s="8">
        <v>50</v>
      </c>
      <c r="V12"/>
      <c r="X12" s="7" t="s">
        <v>215</v>
      </c>
      <c r="Y12" s="8">
        <v>2.62</v>
      </c>
      <c r="Z12"/>
    </row>
    <row r="13" spans="2:26">
      <c r="B13" s="11" t="s">
        <v>29</v>
      </c>
      <c r="C13" s="13">
        <f>IFERROR(GETPIVOTDATA("Full Name",$B$5,"Employment Status","Full-Time"),0)</f>
        <v>20</v>
      </c>
      <c r="E13" s="7" t="s">
        <v>121</v>
      </c>
      <c r="F13" s="15">
        <f>IFERROR(GETPIVOTDATA("Salary",$E$5,"Job Title","Analyst"),0)</f>
        <v>167041</v>
      </c>
      <c r="G13" s="15">
        <f>IFERROR(GETPIVOTDATA("Sum of Leave Taken",$E$5,"Job Title","Analyst"),0)</f>
        <v>28</v>
      </c>
      <c r="H13"/>
      <c r="I13"/>
      <c r="J13"/>
      <c r="K13"/>
      <c r="M13" s="7" t="s">
        <v>44</v>
      </c>
      <c r="N13">
        <f>IFERROR(GETPIVOTDATA("Full Name",$M$6,"Work Location","Branch Office"),0)</f>
        <v>23</v>
      </c>
      <c r="Q13"/>
      <c r="R13"/>
      <c r="S13"/>
      <c r="T13"/>
      <c r="U13"/>
      <c r="V13"/>
      <c r="X13"/>
      <c r="Y13"/>
      <c r="Z13"/>
    </row>
    <row r="14" spans="2:26">
      <c r="B14" s="11" t="s">
        <v>111</v>
      </c>
      <c r="C14" s="9">
        <f>IFERROR(GETPIVOTDATA("Full Name",$B$5,"Employment Status","Part-Time"),0)</f>
        <v>13</v>
      </c>
      <c r="E14" s="7" t="s">
        <v>40</v>
      </c>
      <c r="F14" s="15">
        <f>IFERROR(GETPIVOTDATA("Salary",$E$5,"Job Title","Designer"),0)</f>
        <v>613842</v>
      </c>
      <c r="G14" s="15">
        <f>IFERROR(GETPIVOTDATA("Sum of Leave Taken",$E$5,"Job Title","Designer"),0)</f>
        <v>110</v>
      </c>
      <c r="H14"/>
      <c r="I14"/>
      <c r="J14"/>
      <c r="K14"/>
      <c r="M14" s="7" t="s">
        <v>30</v>
      </c>
      <c r="N14">
        <f>IFERROR(GETPIVOTDATA("Full Name",$M$6,"Work Location","Head Office"),0)</f>
        <v>8</v>
      </c>
      <c r="Q14"/>
      <c r="R14"/>
      <c r="S14"/>
      <c r="T14"/>
      <c r="U14"/>
      <c r="V14"/>
      <c r="X14"/>
      <c r="Y14"/>
      <c r="Z14"/>
    </row>
    <row r="15" spans="2:26">
      <c r="B15" s="9" t="s">
        <v>217</v>
      </c>
      <c r="C15" s="9">
        <f>SUM(C12,C13,C14)</f>
        <v>50</v>
      </c>
      <c r="E15" s="7" t="s">
        <v>72</v>
      </c>
      <c r="F15" s="15">
        <f>IFERROR(GETPIVOTDATA("Salary",$E$5,"Job Title","Developer"),0)</f>
        <v>633594</v>
      </c>
      <c r="G15" s="15">
        <f>IFERROR(GETPIVOTDATA("Sum of Leave Taken",$E$5,"Job Title","Developer"),0)</f>
        <v>104</v>
      </c>
      <c r="H15" s="7" t="s">
        <v>23</v>
      </c>
      <c r="I15">
        <f>IFERROR(GETPIVOTDATA("Full Name",$H$5,"Age range","18-25"),0)</f>
        <v>9</v>
      </c>
      <c r="J15"/>
      <c r="K15"/>
      <c r="M15" s="7" t="s">
        <v>54</v>
      </c>
      <c r="N15">
        <f>IFERROR(GETPIVOTDATA("Full Name",$M$6,"Work Location","Remote"),0)</f>
        <v>19</v>
      </c>
      <c r="Q15"/>
      <c r="R15"/>
      <c r="S15"/>
      <c r="T15" s="7" t="s">
        <v>39</v>
      </c>
      <c r="U15">
        <f>IFERROR(GETPIVOTDATA("Full Name",$T$6,"Region","Central"),0)</f>
        <v>14</v>
      </c>
      <c r="V15"/>
      <c r="X15" s="7" t="s">
        <v>26</v>
      </c>
      <c r="Y15" s="24">
        <f>IFERROR(GETPIVOTDATA("Performance Rating",$X$6,"Department","Finance"),0)</f>
        <v>2.5833333333333335</v>
      </c>
      <c r="Z15"/>
    </row>
    <row r="16" spans="2:26">
      <c r="E16" s="7" t="s">
        <v>50</v>
      </c>
      <c r="F16" s="15">
        <f>IFERROR(GETPIVOTDATA("Salary",$E$5,"Job Title","HR Specialist"),0)</f>
        <v>959266</v>
      </c>
      <c r="G16" s="15">
        <f>IFERROR(GETPIVOTDATA("Sum of Leave Taken",$E$5,"Job Title","HR Specialist"),0)</f>
        <v>123</v>
      </c>
      <c r="H16" s="7" t="s">
        <v>38</v>
      </c>
      <c r="I16">
        <f>IFERROR(GETPIVOTDATA("Full Name",$H$5,"Age range","26-35"),0)</f>
        <v>13</v>
      </c>
      <c r="J16"/>
      <c r="K16"/>
      <c r="M16" s="7" t="s">
        <v>223</v>
      </c>
      <c r="N16">
        <f>SUM(N13:N15)</f>
        <v>50</v>
      </c>
      <c r="O16"/>
      <c r="Q16" s="7" t="s">
        <v>75</v>
      </c>
      <c r="R16">
        <f>IFERROR(GETPIVOTDATA("Full Name",$Q$6,"Skills","Communication"),0)</f>
        <v>12</v>
      </c>
      <c r="S16"/>
      <c r="T16" s="7" t="s">
        <v>24</v>
      </c>
      <c r="U16">
        <f>IFERROR(GETPIVOTDATA("Full Name",$T$6,"Region","East"),0)</f>
        <v>10</v>
      </c>
      <c r="V16"/>
      <c r="X16" s="7" t="s">
        <v>41</v>
      </c>
      <c r="Y16" s="24">
        <f>IFERROR(GETPIVOTDATA("Performance Rating",$X$6,"Department","HR"),0)</f>
        <v>3.3</v>
      </c>
      <c r="Z16"/>
    </row>
    <row r="17" spans="5:26">
      <c r="E17" s="7" t="s">
        <v>25</v>
      </c>
      <c r="F17" s="15">
        <f>IFERROR(GETPIVOTDATA("Salary",$E$5,"Job Title","Manager"),0)</f>
        <v>731170</v>
      </c>
      <c r="G17" s="15">
        <f>IFERROR(GETPIVOTDATA("Sum of Leave Taken",$E$5,"Job Title","Manager"),0)</f>
        <v>122</v>
      </c>
      <c r="H17" s="7" t="s">
        <v>59</v>
      </c>
      <c r="I17">
        <f>IFERROR(GETPIVOTDATA("Full Name",$H$5,"Age range","36-45"),0)</f>
        <v>12</v>
      </c>
      <c r="J17"/>
      <c r="K17"/>
      <c r="M17"/>
      <c r="N17"/>
      <c r="O17"/>
      <c r="Q17" s="7" t="s">
        <v>34</v>
      </c>
      <c r="R17">
        <f>IFERROR(GETPIVOTDATA("Full Name",$Q$6,"Skills","Design"),0)</f>
        <v>11</v>
      </c>
      <c r="S17"/>
      <c r="T17" s="7" t="s">
        <v>102</v>
      </c>
      <c r="U17">
        <f>IFERROR(GETPIVOTDATA("Full Name",$T$6,"Region","North"),0)</f>
        <v>7</v>
      </c>
      <c r="V17"/>
      <c r="X17" s="7" t="s">
        <v>81</v>
      </c>
      <c r="Y17" s="24">
        <f>IFERROR(GETPIVOTDATA("Performance Rating",$X$6,"Department","IT"),0)</f>
        <v>2.25</v>
      </c>
      <c r="Z17"/>
    </row>
    <row r="18" spans="5:26">
      <c r="E18" s="7" t="s">
        <v>217</v>
      </c>
      <c r="F18" s="15">
        <f>SUM(F13:F17)</f>
        <v>3104913</v>
      </c>
      <c r="G18" s="23">
        <f>SUM(G13:G17)</f>
        <v>487</v>
      </c>
      <c r="H18" s="7" t="s">
        <v>98</v>
      </c>
      <c r="I18">
        <f>IFERROR(GETPIVOTDATA("Full Name",$H$5,"Age range","46-55"),0)</f>
        <v>7</v>
      </c>
      <c r="J18"/>
      <c r="K18"/>
      <c r="M18"/>
      <c r="N18"/>
      <c r="O18"/>
      <c r="Q18" s="7" t="s">
        <v>96</v>
      </c>
      <c r="R18">
        <f>IFERROR(GETPIVOTDATA("Full Name",$Q$6,"Skills","Excel"),0)</f>
        <v>7</v>
      </c>
      <c r="S18"/>
      <c r="T18" s="7" t="s">
        <v>80</v>
      </c>
      <c r="U18">
        <f>IFERROR(GETPIVOTDATA("Full Name",$T$6,"Region","South"),0)</f>
        <v>10</v>
      </c>
      <c r="V18"/>
      <c r="X18" s="7" t="s">
        <v>51</v>
      </c>
      <c r="Y18" s="24">
        <f>IFERROR(GETPIVOTDATA("Performance Rating",$X$6,"Department","Marketing"),0)</f>
        <v>2.3636363636363638</v>
      </c>
      <c r="Z18"/>
    </row>
    <row r="19" spans="5:26" ht="15">
      <c r="E19"/>
      <c r="F19"/>
      <c r="G19" s="17"/>
      <c r="H19" s="7" t="s">
        <v>68</v>
      </c>
      <c r="I19">
        <f>IFERROR(GETPIVOTDATA("Full Name",$H$5,"Age range","56 &lt;"),0)</f>
        <v>9</v>
      </c>
      <c r="J19"/>
      <c r="K19"/>
      <c r="M19" s="20">
        <f>SUM(N13)/SUM($N$13:$N$15)</f>
        <v>0.46</v>
      </c>
      <c r="N19" s="21">
        <f>1-M19</f>
        <v>0.54</v>
      </c>
      <c r="O19"/>
      <c r="Q19" s="7" t="s">
        <v>56</v>
      </c>
      <c r="R19">
        <f>IFERROR(GETPIVOTDATA("Full Name",$Q$6,"Skills","Management"),0)</f>
        <v>11</v>
      </c>
      <c r="S19"/>
      <c r="T19" s="7" t="s">
        <v>49</v>
      </c>
      <c r="U19">
        <f>IFERROR(GETPIVOTDATA("Full Name",$T$6,"Region","West"),0)</f>
        <v>9</v>
      </c>
      <c r="V19"/>
      <c r="X19" s="7" t="s">
        <v>60</v>
      </c>
      <c r="Y19" s="24">
        <f>IFERROR(GETPIVOTDATA("Performance Rating",$X$6,"Department","Operations"),0)</f>
        <v>2.5555555555555554</v>
      </c>
      <c r="Z19"/>
    </row>
    <row r="20" spans="5:26" ht="15">
      <c r="E20"/>
      <c r="F20"/>
      <c r="G20" s="17"/>
      <c r="H20" s="7" t="s">
        <v>223</v>
      </c>
      <c r="I20">
        <f>SUM(GETPIVOTDATA("Full Name",$H$5,"Age range","18-25"),GETPIVOTDATA("Full Name",$H$5,"Age range","26-35"),GETPIVOTDATA("Full Name",$H$5,"Age range","36-45"),GETPIVOTDATA("Full Name",$H$5,"Age range","46-55"),GETPIVOTDATA("Full Name",$H$5,"Age range","56 &lt;"))</f>
        <v>50</v>
      </c>
      <c r="J20"/>
      <c r="K20"/>
      <c r="M20" s="20">
        <f>SUM(N14)/SUM($N$13:$N$15)</f>
        <v>0.16</v>
      </c>
      <c r="N20" s="21">
        <f>1-M20</f>
        <v>0.84</v>
      </c>
      <c r="O20"/>
      <c r="Q20" s="7" t="s">
        <v>66</v>
      </c>
      <c r="R20">
        <f>IFERROR(GETPIVOTDATA("Full Name",$Q$6,"Skills","Python"),0)</f>
        <v>9</v>
      </c>
      <c r="S20"/>
      <c r="T20" s="7" t="s">
        <v>223</v>
      </c>
      <c r="U20">
        <f>SUM(U15:U19)</f>
        <v>50</v>
      </c>
      <c r="V20"/>
      <c r="X20" s="7" t="s">
        <v>223</v>
      </c>
      <c r="Y20" s="25">
        <f>AVERAGE(Y15:Y19)</f>
        <v>2.6105050505050502</v>
      </c>
      <c r="Z20"/>
    </row>
    <row r="21" spans="5:26" ht="15">
      <c r="E21"/>
      <c r="F21"/>
      <c r="G21" s="17"/>
      <c r="H21"/>
      <c r="I21"/>
      <c r="J21"/>
      <c r="K21"/>
      <c r="M21" s="20">
        <f>SUM(N15)/SUM($N$13:$N$15)</f>
        <v>0.38</v>
      </c>
      <c r="N21" s="21">
        <f>1-M21</f>
        <v>0.62</v>
      </c>
      <c r="O21"/>
      <c r="Q21" s="7" t="s">
        <v>223</v>
      </c>
      <c r="R21">
        <f>SUM(R16:R20)</f>
        <v>50</v>
      </c>
      <c r="S21"/>
      <c r="T21"/>
      <c r="U21"/>
      <c r="V21"/>
      <c r="X21"/>
      <c r="Y21"/>
      <c r="Z21"/>
    </row>
    <row r="22" spans="5:26">
      <c r="E22"/>
      <c r="F22"/>
      <c r="G22" s="17"/>
      <c r="H22"/>
      <c r="I22"/>
      <c r="J22"/>
      <c r="K22"/>
      <c r="M22"/>
      <c r="N22"/>
      <c r="O22"/>
      <c r="Q22"/>
      <c r="R22"/>
      <c r="S22"/>
      <c r="T22"/>
      <c r="U22"/>
      <c r="V22"/>
      <c r="X22"/>
      <c r="Y22"/>
      <c r="Z22"/>
    </row>
    <row r="23" spans="5:26" ht="15">
      <c r="H23" s="7" t="s">
        <v>224</v>
      </c>
      <c r="I23">
        <f>IFERROR(GETPIVOTDATA("Full Name",$H$5,"Gender","Male"),0)</f>
        <v>24</v>
      </c>
      <c r="J23" s="19">
        <f t="shared" ref="J23:J24" si="0">SUM(I23)/SUM($I$23:$I$24)</f>
        <v>0.48</v>
      </c>
      <c r="K23" s="22">
        <f>1-J23</f>
        <v>0.52</v>
      </c>
      <c r="M23"/>
      <c r="N23"/>
      <c r="O23"/>
      <c r="Q23"/>
      <c r="R23"/>
      <c r="S23"/>
      <c r="T23"/>
      <c r="U23"/>
      <c r="V23"/>
      <c r="X23"/>
      <c r="Y23"/>
      <c r="Z23"/>
    </row>
    <row r="24" spans="5:26" ht="15">
      <c r="H24" s="7" t="s">
        <v>225</v>
      </c>
      <c r="I24">
        <f>IFERROR(GETPIVOTDATA("Full Name",$H$5,"Gender","Female"),0)</f>
        <v>26</v>
      </c>
      <c r="J24" s="19">
        <f t="shared" si="0"/>
        <v>0.52</v>
      </c>
      <c r="K24" s="22">
        <f>1-J24</f>
        <v>0.48</v>
      </c>
    </row>
    <row r="25" spans="5:26">
      <c r="H25"/>
      <c r="I25"/>
      <c r="J25"/>
      <c r="K25"/>
    </row>
    <row r="26" spans="5:26">
      <c r="H26"/>
      <c r="I26"/>
      <c r="J26"/>
      <c r="K26"/>
    </row>
    <row r="27" spans="5:26">
      <c r="H27"/>
      <c r="I27"/>
      <c r="J27"/>
      <c r="K27"/>
    </row>
    <row r="28" spans="5:26">
      <c r="H28"/>
      <c r="I28"/>
      <c r="J28"/>
      <c r="K28"/>
    </row>
    <row r="29" spans="5:26">
      <c r="H29"/>
      <c r="I29"/>
      <c r="J29"/>
      <c r="K29"/>
    </row>
    <row r="30" spans="5:26">
      <c r="H30"/>
      <c r="I30"/>
      <c r="J30"/>
      <c r="K30"/>
    </row>
    <row r="31" spans="5:26">
      <c r="H31"/>
      <c r="I31"/>
      <c r="J31"/>
      <c r="K31"/>
    </row>
    <row r="32" spans="5:26">
      <c r="H32"/>
      <c r="I32"/>
      <c r="J32"/>
      <c r="K32"/>
    </row>
    <row r="33" spans="8:11">
      <c r="H33"/>
      <c r="I33"/>
      <c r="J33"/>
      <c r="K33"/>
    </row>
    <row r="34" spans="8:11">
      <c r="H34"/>
      <c r="I34"/>
      <c r="J34"/>
      <c r="K34"/>
    </row>
  </sheetData>
  <mergeCells count="7">
    <mergeCell ref="X3:Y3"/>
    <mergeCell ref="T3:U3"/>
    <mergeCell ref="B3:C3"/>
    <mergeCell ref="E3:F3"/>
    <mergeCell ref="H3:I3"/>
    <mergeCell ref="M3:N3"/>
    <mergeCell ref="Q3:R3"/>
  </mergeCell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HP</cp:lastModifiedBy>
  <dcterms:created xsi:type="dcterms:W3CDTF">2024-12-11T17:14:33Z</dcterms:created>
  <dcterms:modified xsi:type="dcterms:W3CDTF">2025-01-12T03:26:12Z</dcterms:modified>
</cp:coreProperties>
</file>