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ys" sheetId="1" r:id="rId4"/>
    <sheet state="visible" name="Outliers_Global" sheetId="2" r:id="rId5"/>
    <sheet state="visible" name="Outliers_By_Type" sheetId="3" r:id="rId6"/>
    <sheet state="visible" name="PricesDiscounts" sheetId="4" r:id="rId7"/>
    <sheet state="visible" name="Prices_BucketsReviews" sheetId="5" r:id="rId8"/>
    <sheet state="visible" name="Perceived_Value" sheetId="6" r:id="rId9"/>
    <sheet state="visible" name="Keywords_Popularity" sheetId="7" r:id="rId10"/>
  </sheets>
  <definedNames>
    <definedName hidden="1" localSheetId="2" name="_xlnm._FilterDatabase">Outliers_By_Type!$A$1:$J$45</definedName>
    <definedName hidden="1" localSheetId="0" name="Z_8EC1E85F_0A18_4C9B_8981_589D30F347CA_.wvu.FilterData">Toys!$A$1:$AB$45</definedName>
    <definedName hidden="1" localSheetId="0" name="Z_F42E3E05_CD07_4892_AF37_1B5677725A68_.wvu.FilterData">Toys!$A$1:$AB$45</definedName>
  </definedNames>
  <calcPr/>
  <customWorkbookViews>
    <customWorkbookView activeSheetId="0" maximized="1" windowHeight="0" windowWidth="0" guid="{F42E3E05-CD07-4892-AF37-1B5677725A68}" name="Group by price"/>
    <customWorkbookView activeSheetId="0" maximized="1" windowHeight="0" windowWidth="0" guid="{8EC1E85F-0A18-4C9B-8981-589D30F347CA}" name="Group by asin"/>
  </customWorkbookViews>
  <pivotCaches>
    <pivotCache cacheId="0" r:id="rId11"/>
    <pivotCache cacheId="1" r:id="rId12"/>
  </pivotCaches>
</workbook>
</file>

<file path=xl/sharedStrings.xml><?xml version="1.0" encoding="utf-8"?>
<sst xmlns="http://schemas.openxmlformats.org/spreadsheetml/2006/main" count="373" uniqueCount="252">
  <si>
    <t>asin</t>
  </si>
  <si>
    <t>url</t>
  </si>
  <si>
    <t>title</t>
  </si>
  <si>
    <t>price</t>
  </si>
  <si>
    <t>old_price</t>
  </si>
  <si>
    <t>discount</t>
  </si>
  <si>
    <t>stock</t>
  </si>
  <si>
    <t>reviews_count</t>
  </si>
  <si>
    <t>min_age</t>
  </si>
  <si>
    <t>max_age</t>
  </si>
  <si>
    <t>weight_grams</t>
  </si>
  <si>
    <t>short_description</t>
  </si>
  <si>
    <t>toy_type</t>
  </si>
  <si>
    <t>€/g</t>
  </si>
  <si>
    <t>age_span</t>
  </si>
  <si>
    <t>avg_age</t>
  </si>
  <si>
    <t>price_review_ratio</t>
  </si>
  <si>
    <t>value_for_money</t>
  </si>
  <si>
    <t>price_per_year</t>
  </si>
  <si>
    <t>reviews_density</t>
  </si>
  <si>
    <t>price_outlier_by_type</t>
  </si>
  <si>
    <t>€/g_outlier_global</t>
  </si>
  <si>
    <t>reviews_outlier_global</t>
  </si>
  <si>
    <t>price_bucket</t>
  </si>
  <si>
    <t>bucket_order</t>
  </si>
  <si>
    <t>flag_emotional_triggers</t>
  </si>
  <si>
    <t>flag_montessori</t>
  </si>
  <si>
    <t>flag_eco</t>
  </si>
  <si>
    <t>B0CMG86KX4</t>
  </si>
  <si>
    <t>https://www.amazon.de/Fisher-Price-HXV21-Wooden-Nursery-Children/dp/B0CMG86KX4?ref_=ast_sto_dp&amp;th=1&amp;psc=1</t>
  </si>
  <si>
    <t>HXV21 Wooden Ice Cream Parlor Play Set for Nursery Children 18 Wooden Pieces for Role Play from 3 Years</t>
  </si>
  <si>
    <t>18-piece wooden ice cream parlor play set for a delicious, fun nursery role play.
Made from wood sourced from sustainable forests with Forest Stewardship Council certification, plastic free packaging
Stimulates imaginative role play and storytelling
Includes display case, 1 ice ball tongs, 4 ice cream, 2 waffles, 2 cups, 4 water ice cream, menu, spoon, 2 embellishments
Montessori pedagogy-inspired creative game for kindergarten children aged 3 and up</t>
  </si>
  <si>
    <t>wooden</t>
  </si>
  <si>
    <t>B0CMFRHZDQ</t>
  </si>
  <si>
    <t>https://www.amazon.de/Fisher-Price-Wooden-Saucers-Nursery-HXT82/dp/B0CMFRHZDQ?ref_=ast_sto_dp&amp;th=1&amp;psc=1</t>
  </si>
  <si>
    <t>Wooden Tea Set with Teapot, Cups and Saucers, 12 Wooden Pieces for Role Play in Nursery Age 3 Years and Above, HXT82</t>
  </si>
  <si>
    <t>12-piece wooden tea party set for endless role play fun
All parts are made from wood sourced from sustainable forests with Forest Stewardship Council certification, plastic free packaging
Stimulates imaginative role play and storytelling
Includes serving tray, teapot with lid, 2 tea cups, 2 saucers, 2 spoons, 2 cupcakes and 1 plate
Montessori pedagogy-inspired creative game for kindergarten children aged 3 and up</t>
  </si>
  <si>
    <t>B0CMFTKPF5</t>
  </si>
  <si>
    <t>https://www.amazon.de/Fisher-Price-Wooden-Cookware-Role-Play/dp/B0CMFTKPF5?ref_=ast_sto_dp&amp;th=1&amp;psc=1</t>
  </si>
  <si>
    <t>Wooden Cookware Set for Role Play - 19 Wooden Pieces for Nursery Children from 3 Years - HXT83</t>
  </si>
  <si>
    <t>Wooden kitchen play set for kindergarten-friendly role play for cooking and tables
Made from wood sourced from sustainable forests with Forest Stewardship Council certification, plastic free packaging
Stimulates imaginative role play and storytelling
19 pieces. Includes 1 pot, 2 pans, 2 lids, 2 cooking accessories, 1 toy oven glove, and 11 foods for cooking and tabling
Montessori pedagogy-inspired creative game for kindergarten children aged 3 and up</t>
  </si>
  <si>
    <t>B0CMG5RV4H</t>
  </si>
  <si>
    <t>https://www.amazon.de/Fisher-Price-Coffee-Nursery-Children-HXT85/dp/B0CMG5RV4H?ref_=ast_sto_dp&amp;th=1&amp;psc=1</t>
  </si>
  <si>
    <t>Role Play Set, Coffee to Go Set, Wooden Coffee Cups and Treats for Nursery Children from 3 Years, HXT85</t>
  </si>
  <si>
    <t>Playset with coffee cups and treats made of wood for a nursery-friendly cafe role play
All parts are made from wood sourced from sustainable forests with Forest Stewardship Council certification, plastic free packaging
Stimulates imaginative role play and storytelling
15 pieces. Includes 3 takeaway drinking cups including lid and protective cover, 2 biscuits, 2 marshmallows, 1 spoon and a cup holder
Montessori pedagogy-inspired creative game for kindergarten children aged 3 and up</t>
  </si>
  <si>
    <t>B0CY6NQQYK</t>
  </si>
  <si>
    <t>https://www.amazon.de/Fisher-Price-Children-Stacking-Certified-HXT97/dp/B0CY6NQQYK?ref_=ast_sto_dp&amp;th=1&amp;psc=1</t>
  </si>
  <si>
    <t>Toy for Nursery Children, Flower Garden, Wooden Puzzle with Stacking Blocks, 37 FSC Certified Wooden Pieces for Children from 3 Years, HXT97</t>
  </si>
  <si>
    <t>Wooden puzzle for children in creative flower garden design with stackable building blocks
Includes 37 building blocks and a frame with markings that allow children to assign the shapes to the corresponding fields
Made from wood sourced from sustainable forests with Forest Stewardship Council certification
Supports fine motor skills, problem-solving skills and imagination
A great gift for kindergarten children aged 3 and up</t>
  </si>
  <si>
    <t>B0CMG4WL99</t>
  </si>
  <si>
    <t>https://www.amazon.de/Fisher-Price-Toddlers-Stacking-Children-HXV05/dp/B0CMG4WL99?ref_=ast_sto_dp&amp;th=1&amp;psc=1</t>
  </si>
  <si>
    <t>Sorting Toy for Toddlers, Shape, Stacking Toy, Made of Wood, 13 Wooden Pieces for Fine Motor Play, Nursery Children from 2 Years, HXV05</t>
  </si>
  <si>
    <t>Wooden shape stacking toy for stacking fun for toddlers
Made from wood sourced from sustainable forests with Forest Stewardship Council certification, plastic free packaging
Supports the development of fine motor skills and problem-solving skills
Includes 1 sorting base and 12 shapes for stacking
Montessori education-inspired creative game for toddlers and kindergarten children aged 2 and up</t>
  </si>
  <si>
    <t>B0CMFL2D8M</t>
  </si>
  <si>
    <t>https://www.amazon.de/Fisher-Price-HXV13-Childrens-Xylophone-Development/dp/B0CMFL2D8M?ref_=ast_sto_dp&amp;th=1&amp;psc=1</t>
  </si>
  <si>
    <t>HXV13 Children's Wooden Xylophone Musical Toy 2 Pieces for Playful Development for Children Aged 2+</t>
  </si>
  <si>
    <t>Colourful musical instrument for toddlers to introduce to sounds and music
Made from wood sourced from sustainable forests with Forest Stewardship Council certification, plastic free packaging
Supports fine motor and sensory development
Includes 1 xylophone and 1 mallet for toddler fun
Montessori education-inspired creative game for toddlers and kindergarten children aged 2 and up</t>
  </si>
  <si>
    <t>B0CMFYWRPM</t>
  </si>
  <si>
    <t>https://www.amazon.de/Fisher-Price-Preschool-Geometric-Children-HXT94/dp/B0CMFYWRPM?ref_=ast_sto_dp&amp;th=1&amp;psc=1</t>
  </si>
  <si>
    <t>Preschool Toys Wooden Puzzle with Geometric Mandala Design, 40 Pieces Wooden Jigsaw Puzzles for Children Aged 3+ Years HXT94</t>
  </si>
  <si>
    <t>Wooden puzzle for children with beautiful geometric mandala design in bright colours
Includes 40 mould pieces and a tray with guides that allow children to assign the shapes to the corresponding fields
Made from wood sourced from sustainable forests with Forest Stewardship Council certification
Supports fine motor skills, problem-solving skills and confidence
Montessori pedagogy-inspired creative game for kindergarten children aged 3 and up
Smilestones: Master every milestone with a smile! This puzzle promotes dexterity as the hand muscles are trained by gripping, handling and sorting the pieces in the appropriate places</t>
  </si>
  <si>
    <t>B0CMFRVGW9</t>
  </si>
  <si>
    <t>https://www.amazon.de/Fisher-Price-Stacking-Toddlers-Children-HXT77/dp/B0CMFRVGW9?ref_=ast_sto_dp&amp;th=1&amp;psc=1</t>
  </si>
  <si>
    <t>Wooden Ring Stacking Toy for Toddlers, 10 Wooden Pieces for Stacking Fun for Children Aged 18 Months and Above, HXT77</t>
  </si>
  <si>
    <t>Colourful wooden ring stacking toy for building fun for toddlers
Made from wood sourced from sustainable forests with Forest Stewardship Council certification, plastic free packaging
Promotes the development of fine motor skills and problem-solving skills
Includes 1 stacking base and 9 stacking rings
Montessori education-inspired creative game for toddlers and kindergarten children aged 18 months and up</t>
  </si>
  <si>
    <t>B0D9MLFVC9</t>
  </si>
  <si>
    <t>https://www.amazon.de/Fisher-Price-HXV11-Nursery-Children-Accessories/dp/B0D9MLFVC9?ref_=ast_sto_dp</t>
  </si>
  <si>
    <t>HXV11 Wooden Home Office Set for Nursery Children, 9 Accessories with Wooden Laptop and Phone for Role Play, for Children from 3 Years</t>
  </si>
  <si>
    <t>9-piece wooden home office set for kindergarten children who want to work in their role play in the home office
Made from wood sourced from sustainable forests with Forest Stewardship Council certification (FSC-N004566)
Stimulates imaginative role play and storytelling
Includes a laptop bag, a laptop with chalkboard screen, a phone with a chalkboard screen, a cup, a mouse, a stapler, a pen cup, a document folder and a set of documents
Independent creative game for kindergarten children aged 3 and over</t>
  </si>
  <si>
    <t>B0CY6B115V</t>
  </si>
  <si>
    <t>https://www.amazon.de/Fisher-Price-Wooden-Nursery-Children-HYG50/dp/B0CY6B115V?ref_=ast_sto_dp</t>
  </si>
  <si>
    <t>Wooden Tool Box, Role Play Set with Toy Drill, 9 Wooden Play Pieces for Nursery Children from 3 Years, HYG50</t>
  </si>
  <si>
    <t>9-piece wooden tool box with play tools for child-friendly construction and construction role play
Made from wood sourced from sustainable forests with Forest Stewardship Council certification, plastic free packaging (FSC C130462, 2022)
Encourages imaginative play and promotes social and language skills
Includes a toolbox, toy drill, hammer, screwdriver, wrench, saw, pliers, ruler and wooden glue bottle
Creative game for kindergarten children aged 3 and over</t>
  </si>
  <si>
    <t>B0DLH93L1J</t>
  </si>
  <si>
    <t>https://www.amazon.de/Fisher-Price-JFG10-Activity-Sorting-Children/dp/B0DLH93L1J?ref_=ast_sto_dp</t>
  </si>
  <si>
    <t>JFG10 2-in-1 Wooden Animal World Activity for Sorting Shapes for Nursery Children Aged 2+</t>
  </si>
  <si>
    <t>Made from non-toxic, child-friendly materials
Withstands intense play
Captures children's attention and imagination
Lightweight and easy to take anywhere
Stimulates active play and creativity</t>
  </si>
  <si>
    <t>B0CMFTJWZQ</t>
  </si>
  <si>
    <t>https://www.amazon.de/Fisher-Price-Toddler-Percussion-Instruments-HXT91/dp/B0CMFTJWZQ?ref_=ast_sto_dp&amp;th=1&amp;psc=1</t>
  </si>
  <si>
    <t>Toddler Toy Wooden Musical Table with Percussion Instruments, 3 Wooden Pieces for Ages 2 and up, HXT91</t>
  </si>
  <si>
    <t>Wooden musical toy for toddlers that introduces instruments, sounds and music
Made from wood sourced from sustainable forests with Forest Stewardship Council certification, plastic free packaging
Promotes hand-eye coordination, fine motor skills and sensory development
Includes 1 wooden music table and 2 hammers
Montessori education-inspired creative game for toddlers and kindergarten children aged 2 and up
Smilestones: Master every milestone with a smile! This toy helps build confidence as toddlers learn to play notes and their own music in a fun and exciting way</t>
  </si>
  <si>
    <t>B0CMG2ZX45</t>
  </si>
  <si>
    <t>https://www.amazon.de/Fisher-Price-HXY42-Stacking-Playful-Sorting/dp/B0CMG2ZX45?ref_=ast_sto_dp&amp;th=1&amp;psc=1</t>
  </si>
  <si>
    <t>HXY42 Wooden Space Puzzle with Stacking Blocks, 42 Wooden Pieces for Playful Sorting from 3 Years</t>
  </si>
  <si>
    <t>Wooden puzzle for children in creative space design with stackable building blocks
Includes 42 building blocks and a frame with markings that allow children to assign the shapes to the corresponding fields
Made from wood sourced from sustainable forests with Forest Stewardship Council certification
Supports fine motor skills, problem-solving skills and imagination
Montessori pedagogy-inspired creative game for kindergarten children aged 3 and up</t>
  </si>
  <si>
    <t>B0CMG1PNC8</t>
  </si>
  <si>
    <t>https://www.amazon.de/Fisher-Price-HXV04-Stacking-Assorted-Development/dp/B0CMG1PNC8?ref_=ast_sto_dp&amp;th=1&amp;psc=1</t>
  </si>
  <si>
    <t>HXV04 Baby and Toddler Stacking and Assorted Animal World Made of Wood, 10 Wooden Pieces for Playful Development from 1 Year</t>
  </si>
  <si>
    <t>A fun sorting and stacking toy on the theme of animals to encourage toddlers creativity
Made from wood sourced from sustainable forests with Forest Stewardship Council certification, plastic free packaging
Supports the development of fine motor skills and problem-solving skills
Includes 1 stacking base and 9 stacking blocks
Montessori education-inspired creative game for toddlers aged 1 and up</t>
  </si>
  <si>
    <t>B0CMFW5BM8</t>
  </si>
  <si>
    <t>https://www.amazon.de/Fisher-Price-HXT86-Playful-Development-Children/dp/B0CMFW5BM8?ref_=ast_sto_dp&amp;th=1&amp;psc=1</t>
  </si>
  <si>
    <t>HXT86 Wooden Ice Cream Truck Shape Sorter, 8 Wooden Pieces for Playful Development for Children from 18 Months</t>
  </si>
  <si>
    <t>Ice cream mould sorter for toddler role play
Made from wood sourced from sustainable forests with Forest Stewardship Council certification, plastic free packaging
Encourages creativity and development of fine and gross motor skills
Includes 1 ice cream cart with removable lid and 7 play pieces
Montessori education-inspired creative game for toddlers and kindergarten children aged 18 months and up</t>
  </si>
  <si>
    <t>B0CQMVW6FK</t>
  </si>
  <si>
    <t>https://www.amazon.de/Fisher-Price-Stacking-Development-Children-HXT87/dp/B0CQMVW6FK?ref_=ast_sto_dp&amp;th=1&amp;psc=1</t>
  </si>
  <si>
    <t>Stacking Toy Balance Tree Made of Wood, 10 Wooden Pieces for Playful Development for Nursery Children from 3 Years, HXT87</t>
  </si>
  <si>
    <t>Wooden balance tree with active stacking options
Made from wood sourced from sustainable forests with Forest Stewardship Council certification, plastic free packaging
Helps develop fine motor skills and hand-eye coordination
10 pieces. 1 balance tree and 9 blocks
Montessori pedagogy-inspired creative game for kindergarten children aged 3 and up</t>
  </si>
  <si>
    <t>B0CQMH7RNQ</t>
  </si>
  <si>
    <t>https://www.amazon.de/Fisher-Price-HXT90-Instruments-Toddlers-Children/dp/B0CQMH7RNQ?ref_=ast_sto_dp&amp;th=1&amp;psc=1</t>
  </si>
  <si>
    <t>HXT90 Wooden Musical Instruments Gift Set for Toddlers with Animal Toy Instruments, 6 Wooden Pieces for Children Aged 2 Years and Above</t>
  </si>
  <si>
    <t>Wooden musical instruments gift set with animal motifs for the playful imagination of toddlers.
Made from wood sourced from sustainable forests with certification from the Forest Stewardship Council; plastic-free packaging.
Supports fine motor and sensory development.
Includes 1 maraca, 1 xylophone, 1 mallet, 1 tambourine, 1 recorder and 1 castanet.
Montessori education-inspired creative game for toddlers and nursery school children aged 2 and up.</t>
  </si>
  <si>
    <t>B01NCUSC7V</t>
  </si>
  <si>
    <t>https://www.amazon.de/Fisher-Price-FFC84-Building-Sorting-Storage/dp/B01NCUSC7V?ref_=ast_sto_dp&amp;th=1&amp;psc=1</t>
  </si>
  <si>
    <t>FFC84 Baby's First Building Blocks Shape Sorting Game with Toy Cube and Storage Bucket for Ages 6 Months and up, Single</t>
  </si>
  <si>
    <t>Classic toy from 6 months – Our Fisher-Price baby sorting game is a classic for little boys and girls. The portable play bucket with 10 colourful building blocks in different shapes is fun for all babies! With the removable yellow sorting window, the baby learns to recognise and sort colours and shapes in a playful way.
Baby toy and shape sorting game – the colourful play cubes can be stored in the robust yellow-blue game bucket with cheerful animal motif. The yellow sorting window makes the toy an exciting plug-in game: here the baby learns to push the different motor skills building blocks through the properly shaped opening. A game of shapes from 6+ months.
Colourful sorting game and stick game – This colourful baby shape sorting game is ideal for motor skills and promotes thinking skills and problem solving. The sorting cubes are easy to grip for small hands and the bucket has a practical carry handle for on the go. The colourful building blocks from 6 months make even older babies from 9 months or 1 year curious
Great gift for boys and girls from 6 months – are you looking for games for babies or gifts for six months old or even one-year-old girls and boys? Then this educational toy is the right thing for you. Our classic children's toy contains colourful cubes and a colourful sorting box. Make baby games fun!
Motor skills toy from 6 months / 1 year – with this sorting and stacking toy, babies learn to distinguish colours and shapes. In addition, sorting and plugging helps develop fine motor skills. This plug-in box is a wonderful activity toy that can be played infinitely often. Also suitable as a sorting game from 1 year.</t>
  </si>
  <si>
    <t>baby</t>
  </si>
  <si>
    <t>B0B2XBHYTK</t>
  </si>
  <si>
    <t>https://www.amazon.de/Fisher-Price-interactive-learning-bouncing-suspension/dp/B0B2XBHYTK?ref_=ast_sto_dp&amp;th=1&amp;psc=1</t>
  </si>
  <si>
    <t>DJ Hüpfi, German version, interactive learning toy for dancing, moving and bouncing, with music and suspension, baby toy for children from 9 months, HJP94</t>
  </si>
  <si>
    <t>DJ Hoppi by Fisher Price enthusiastic with music and dance – this fun DJ for children and babies from 9 months attracts attention with its great interactive functions; the 3 large buttons hold music, letters and numbers as well as an exciting recording function; another highlight is the motorised spring mechanism, which provides fun bouncing fun
The entertaining DJ toy supports learning – as soon as the child presses on the large colourful buttons, the sympathetic DJ bouncy lights up colourful and comes to life; the little ones can playfully listen to the more than 75 melodies, sounds and phrases and discover new things; whether letters, colours, numbers or opposites - Your child can play your child end learning new
This baby toy from 9 months grows with the interests of the children – thanks to the three smart stages learning levels, learning fun can be adapted to the respective development level; in level 1, everything is about discovery, while the little ones are encouraged in level 2; for the larger ones waiting in level 3 imaginative songs to sing along
DJ HÜPFI invites you to discover and move – here is the name program, because Dj Hüpfi bounces cheerfully up and down; with this fascinating bouncy toy, children bounce with joy; when it's time for a little dance break, the little ones can start exciting recordings and play them with fun filters; so this fun bouncy ensures guaranteed for party fun In the children's room
Dancing toy with cheerful melodies from Fisher Price – movement for children is important and here at Fisher-Price we have written it on our flags to support the little ones with our high-quality toy as much as possible; with our fascinating baby toy, learning is fun; and what could be more fun than dancing and dancing on the side of this funny DJ New to discover new to discover new</t>
  </si>
  <si>
    <t>B0BRSJWD6X</t>
  </si>
  <si>
    <t>https://www.amazon.de/Fisher-Price-Stacking-Plant-Based-Materials-HPY92/dp/B0BRSJWD6X?ref_=ast_sto_dp&amp;th=1&amp;psc=1</t>
  </si>
  <si>
    <t>Farring Pyramid Baby Toy, Classic Swing Ring Stacking Toy for Babies and Toddlers, Made of Plant-Based Materials, HPY92</t>
  </si>
  <si>
    <t>Classic stacking toy with 5 colourful rings and swinging base for poking
Made from plant-based materials (*toys made from at least 90% ethanol derived from sugar cane.) Packaging with FSC certificate.
Brings baby different sizes closer when stacking the smaller rings on top of the larger ones
Gripping and stacking the rings helps babies develop fine motor skills and problem-solving skills.
For babies from 6 months</t>
  </si>
  <si>
    <t>B09QLG71CB</t>
  </si>
  <si>
    <t>https://www.amazon.de/Fisher-Price-HJY73-2-Sided-Walker-Interactive/dp/B09QLG71CB?ref_=ast_sto_dp&amp;th=1&amp;psc=1</t>
  </si>
  <si>
    <t>HJY73 2-Sided Car Walker Interactive Game Center with Over 50 Songs - Dutch English French German Italian Spanish</t>
  </si>
  <si>
    <t>Interactive walker in animal world design with activities on both sides and 3 play options that grow with the baby: from sitting to standing to walking
Can be pushed from both sides; with the walker wheels, a slow pace is possible that makes walking easier to learn
3 smart stages learning levels with over 50 songs, sounds and phrases teach letters, numbers and opposites; with the globe button the desired language is selected: English, French, Spanish, German, Italian or Dutch
Over 10 activities keep babies busy, including a cute panda as a steering wheel with light up nose, ABC/123 buttons, 3 building blocks for sorting and much more
Promotes the development of fine and gross motor skills and allows first learning success for babies and toddlers between 6 months and 3 years
This walker is available exclusively on Amazon and comes in easy-to-open, 100% recyclable packaging</t>
  </si>
  <si>
    <t>B01LZYGY8H</t>
  </si>
  <si>
    <t>https://www.amazon.de/Fisher-Price-FGW66-Plapperphone-Sounds-Months/dp/B01LZYGY8H?ref_=ast_sto_dp&amp;th=1&amp;psc=1</t>
  </si>
  <si>
    <t>FGW66 Plapperphone Toy with Sounds 12 Months +</t>
  </si>
  <si>
    <t>Age: 12 M+.
Encourages these developmental areas: Gross motor skills, creativity and imagination, sensory perception.
For playing, sitting or pulling behind.
Features fun ringing sounds and eyes that move up and down.
The dial makes it familiar with the numbers from 0-9.
Encourages early role play.</t>
  </si>
  <si>
    <t>B09P9HNXTM</t>
  </si>
  <si>
    <t>https://www.amazon.de/Fisher-Price-Building-Stacking-Sorting-Toddlers/dp/B09P9HNXTM?ref_=ast_sto_dp&amp;th=1&amp;psc=1</t>
  </si>
  <si>
    <t>Baby's First Building Blocks - Navy Blue Fawn, Set of 10 Building Blocks for Stacking and Sorting, Building Toys, Baby Toys for Toddlers from 6 Months, HJP20</t>
  </si>
  <si>
    <t>Set of 10 building blocks for baby to stack, sort and plug through
All building blocks can be easily stored in the bucket
Child-friendly handle for taking with you on the go
Introduces babies to colours, numbers and shapes
For babies from 6 months</t>
  </si>
  <si>
    <t>B0DNFFJD73</t>
  </si>
  <si>
    <t>https://www.amazon.de/Fisher-Price-JGW87-Educational-Developmental-Multilingual/dp/B0DNFFJD73?ref_=ast_sto_dp</t>
  </si>
  <si>
    <t>JGW87 Educational Fun Toy for Babies and Toddlers, Developmental 4-in-1 Play Table and Easel with Music from 6 Months, Multilingual Version</t>
  </si>
  <si>
    <t>This electronic learning toy offers 4 ways to play, learn and design for babies and toddlers. It can be transformed from a game board to an activity table, a game table or an easel!
3 Smart Stages learning levels with over 135 songs, sounds and phrases that encourage learning colours, numbers, numbers and much more in a playful way. The globe button selects the desired language: English, French, German, Italian or Dutch.
Little hands can press the color buttons or rotate the color wheel to activate lights, music and sounds. In addition, the toy offers activity activities such as a bead strip, a pen roll, a number slider and a turning book.
Real easel! Includes clip for attaching paper and storage for the utensils.
This toy for babies and toddlers from 6 months to 3 years promotes motor skills, creative expression, role play, independence and more.</t>
  </si>
  <si>
    <t>B07PFYWVDQ</t>
  </si>
  <si>
    <t>https://www.amazon.de/Fisher-Price-GJW15-Gigantic-Coloured-Stacking/dp/B07PFYWVDQ?ref_=ast_sto_dp&amp;th=1&amp;psc=1</t>
  </si>
  <si>
    <t>GJW15 Gigantic Coloured Pyramid Stacking Toy with Rings for Babies and Toddlers, Baby Toy from 1 Year Up</t>
  </si>
  <si>
    <t>The classic Fisher-Price stacking toy can be raised high (38 cm high)
6 colourful rings that baby can grip, shake, stack and explore
Shake the top ring to hear fun rattle sounds
Swing base for nudging
For babies from 12 months</t>
  </si>
  <si>
    <t>B00MYL9JW8</t>
  </si>
  <si>
    <t>https://www.amazon.de/Fisher-Price-CDC52-Colourful-Stacking-Sorting/dp/B00MYL9JW8?ref_=ast_sto_dp</t>
  </si>
  <si>
    <t>CDC52 Colourful Stacking Cube Toy for Sorting and Stacking 6 Months +, Single</t>
  </si>
  <si>
    <t>Five cubes for stacking and interlocking from large to small
Numbers, colours, figures, items and structures that the child can discover on each cube
Stacking promotes gross motor skills and hand-eye coordination of the child
Thinking and problem solving skills are encouraged when the child finds out how to stack and insert the cubes into each other
Baby toys from 6 months</t>
  </si>
  <si>
    <t>B0DMWGLN9C</t>
  </si>
  <si>
    <t>https://www.amazon.de/Fisher-Price-Learning-Activities-Children-JGW90/dp/B0DMWGLN9C?ref_=ast_sto_dp</t>
  </si>
  <si>
    <t>Baby Walker Learning with Mir Purple Monkey Toy with Music, Lights &amp; Activities for Children and Toddlers and from 6 Months, JGW90</t>
  </si>
  <si>
    <t>Walker for children and toddlers and musical activity toy with 2 play options that help babies transition from sitting to standing and running
Plays the popular Maybe melody of the purple monkey! Music and sounds as a reward, keep babies running and exploring further
7 different game buttons! Light buttons, picture book, spinning ball, flipper, turntable and switch
Sturdy 4-wheel base and easy grip handle support the first steps
This toy helps promote fine and gross motor skills, sensory skills and curiosity of children and toddlers from 6 months</t>
  </si>
  <si>
    <t>B0CXTQP2B4</t>
  </si>
  <si>
    <t>https://www.amazon.de/Fisher-Price-Sorting-Transport-Activities-HTW93/dp/B0CXTQP2B4?ref_=ast_sto_dp&amp;th=1&amp;psc=1</t>
  </si>
  <si>
    <t>Baby Shape Sorting Toy FP Pets Sorting and Animal Transport Box with Fine Motor Activities for Babies from 6 Months HTW93</t>
  </si>
  <si>
    <t>Cute sorting toy with animal motifs and animal transport box for fine motor fun with an animal theme
Includes 4 animal themed blocks and 4 shape blocks for sorting into the animal transport box
Helps babies and toddlers get to know shapes, colors and pets
In combination with other Fisher-Price FP Pets toys, animal fun comes into the house. (All items sold separately.)
Encourages babies from 6 months to play and promotes their problem solving skills</t>
  </si>
  <si>
    <t>B0CDWRV1HT</t>
  </si>
  <si>
    <t>https://www.amazon.de/FISHER-PRICE-Construction-Vehicle-Toy-Promotes/dp/B0CDWRV1HT?ref_=ast_sto_dp&amp;th=1&amp;psc=1</t>
  </si>
  <si>
    <t>Construction Vehicle Toy - Sounds and Phrases, Promotes Numbers, Colours and Shapes, with Crane, Globe Button and Music, for Children from 9 Months, English, French, German Version HXF48</t>
  </si>
  <si>
    <t>Push construction vehicle toy with more than 50 sounds and phrases to introduce children to numbers, counting, colours and shapes
The crane detects the blocks when stacked or interlocked and reacts to them with lights, sounds and phrases. The globe button selects the desired language: English, German or French.
Press the music button or open and close the peep lion door for more lights and sounds
The tear-off ball rattles and clacks great for even more sensory fun.
Promotes fine and gross motor skills of babies and toddlers aged 9 months to 3 years</t>
  </si>
  <si>
    <t>B0DLCSDD84</t>
  </si>
  <si>
    <t>https://www.amazon.de/Fisher-Price-JDL63-Crawling-Activity-Toddlers/dp/B0DLCSDD84?ref_=ast_sto_dp</t>
  </si>
  <si>
    <t>JDL63 Baby Toy Polar Bear Crawling Bear, Animal Activity Vehicle with Sensory Details for Toddlers from 9 Months</t>
  </si>
  <si>
    <t>Polar bear toy that rolls off at the touch of a button and encourages babies to crawl after their animal friend
By pressing on the bear's body, it rushes forward
The bear's head makes fun clacking sounds when spinning
Sensory toy: soft fabric tail for exploration by children's hands
Promotes fine and gross motor skills, cause and effect and sensory development of babies and toddlers from 9 months</t>
  </si>
  <si>
    <t>B0CB6LP1PV</t>
  </si>
  <si>
    <t>https://www.amazon.de/FISHER-PRICE-Fahrzeugpuzzle-Formen-Ger%C3%A4usche-Formensortierspielzeug/dp/B0CB6LP1PV?ref_=ast_sto_dp</t>
  </si>
  <si>
    <t>Fahrzeugpuzzle Formen und Geräusche - Formensortierspielzeug mit 40 Liedern und Geräuschen, inklusive Lichter für interaktiven Spielspaß, ab 9 Monaten, HRP31</t>
  </si>
  <si>
    <t>2-in-1 puzzle and shape sorting toy with vehicle theme with 40 songs and sounds, plus lights for even more fun
Includes 4 vehicle puzzle pieces and 4 animal shapes to practice recognition of shapes
Insert the puzzle pieces and shapes into the platform to activate vehicle and animal sounds as well as lights
Press the sun button to activate additional sounds for interactive music play
Promotes the development of fine motor skills and conveys the principle of problem solving for babies and toddlers from 9 months</t>
  </si>
  <si>
    <t>B0CQMDRV25</t>
  </si>
  <si>
    <t>https://www.amazon.de/Fisher-Price-Sensory-Activity-Activities-HTW91/dp/B0CQMDRV25?ref_=ast_sto_dp</t>
  </si>
  <si>
    <t>Baby Sensory Toy FP Pets Click &amp; Turn Activity Puppy with Fine Motor Activities for Babies from 6 Months, HTW91</t>
  </si>
  <si>
    <t>Baby toy in the shape of a cute dog with sensory activities for home or on the go
Rolling with rattle beads for shaking and turning and tail with clicking sounds for stimulating sensory play
Soft ears and flags for little hands to grasp and discover
In combination with other Fisher-Price FP Pets toys, animal fun comes into the house. (All items sold separately.)
To stimulate the senses and promote fine motor skills for babies and toddlers from 6 months</t>
  </si>
  <si>
    <t>B0CSSJH21J</t>
  </si>
  <si>
    <t>https://www.amazon.de/Fisher-Price-Cuddly-Sensory-Separately-HXK44/dp/B0CSSJH21J?ref_=ast_sto_dp</t>
  </si>
  <si>
    <t>My First Cuddly Doll, Sensory Toy for Babies from 6 Months, Dolls Sold Separately, HXK44</t>
  </si>
  <si>
    <t>A collection of soft, cuddly dolls that playfully celebrate diversity
Includes 1 doll with attached baby teether (all dolls sold separately)
Different fabrics, textures and gentle sounds provide a captivating sensory play
Encourages role play at a young age
Helps to give babies from 6 months a sense of safety and well-being</t>
  </si>
  <si>
    <t>B0DMW9MBSM</t>
  </si>
  <si>
    <t>https://www.amazon.de/Fisher-Price-JGG97-Anniversary-Children-Toddlers/dp/B0DMW9MBSM?ref_=ast_sto_dp</t>
  </si>
  <si>
    <t>Mattel JGG97 Baby Toy Red Chatter Phone 80th Anniversary Edition Toy for Children and Toddlers from 1 Year</t>
  </si>
  <si>
    <t>Celebrate Mattel's 80th anniversary with this classic Fisher-Price babbler phone in iconic red mattel look
Grows with your baby. From playing while sitting to pulling behind as soon as the child can walk
With the dial, children learn the numbers from 0-9, funny phone bell sounds sound when turning!
The eyes of the phone move up and down when children pull the toy behind them and motivates them to move
This toy promotes gross motor skills, sensory skills and early role play in children and toddlers from 1 year old</t>
  </si>
  <si>
    <t>B0BXLW6CN9</t>
  </si>
  <si>
    <t>https://www.amazon.de/Fisher-Price-HJP90-Interactive-Learning-Suspension/dp/B0BXLW6CN9?ref_=ast_sto_dp&amp;th=1&amp;psc=1</t>
  </si>
  <si>
    <t>DJ Hüpfi HJP90 Interactive Learning Toy for Dance, Move and Bounce with Music and Suspension Version Dutch English French German Italian</t>
  </si>
  <si>
    <t>Interactive educational toy with music and suspension on the bottom for motorised bouncing fun
Three Smart Stages learning levels guide the child to the ABC, colours, counting from 1 to 10 and opposites. Press the globe button to select the desired language: Dutch, French, German, Italian or English
By pressing the buttons for music and learning fun, more than 75 melodies, sounds and phrases are played, colourful lights or bouncing fun are activated
By pressing the microphone button, a recording can be started and played with fun filters
Educational toy for babies and toddlers between 9 and 36 months to dance, move and bounce</t>
  </si>
  <si>
    <t>B0CXTQWQWM</t>
  </si>
  <si>
    <t>https://www.amazon.de/Fisher-Price-Pull-Along-Movement-Children-HTW94/dp/B0CXTQWQWM?ref_=ast_sto_dp</t>
  </si>
  <si>
    <t>Baby &amp; Toddler Pull-Along Toy FP Pets Walking with Puppy with Movement and Sounds for Children from 12 Months, HTW94</t>
  </si>
  <si>
    <t>Cute puppy pull-along toy with movement and sounds for toddler-friendly play
The ears wobble, the legs move and the puppy barks when pulled on the lead
The pull-along toy stimulates running and promotes gross motor skills
In combination with other Fisher-Price FP Pets toys, animal fun comes into the house. (All items sold separately.)
Great gift for dog loving babies and toddlers aged 12 months and up</t>
  </si>
  <si>
    <t>B0CB6KD78D</t>
  </si>
  <si>
    <t>https://www.amazon.de/Fisher-Price-Experiences-Activities-Newborns-HRB17/dp/B0CB6KD78D?ref_=ast_sto_dp&amp;th=1&amp;psc=1</t>
  </si>
  <si>
    <t>Baby Sensory Experiences Gift Set with Fine Motor Activities for Newborns, 4 Pieces, HRB17</t>
  </si>
  <si>
    <t>Set of 4 baby toys that encourage sensory development of newborns; gift sized packaging is ideal for baby showers
The BPA-free bunny teether has textured ears and a removable bell ball for even more fine motor fun
The plush axolotl provides an acoustic reward and a play with cause and effect with gentle ringing
The versatile textured moth rattle and the crinkle cloth can be easily attached to the play arch, changing bag or pram and are suitable for playing on the go with their practical loops
Promotes fine motor skills and sensory development in babies from birth</t>
  </si>
  <si>
    <t>sustainable</t>
  </si>
  <si>
    <t>B0CB6LSPQB</t>
  </si>
  <si>
    <t>https://www.amazon.de/Fisher-Price-Cuddling-Washable-Promotes-HRB16/dp/B0CB6LSPQB?ref_=ast_sto_dp</t>
  </si>
  <si>
    <t>Cuddly Goose Soft Plush Goose for Cuddling and Ideal for On the Go Washable Promotes Touch and Hearing Sense, Fine Motor Skills and Sensory Skills for Newborns HRB16</t>
  </si>
  <si>
    <t>This soft plush goose is a cuddly companion that helps create a safe atmosphere for the baby
The sense of touch and hearing is stimulated when the baby touches the wings with the different textures, and a ringing sound is heard by shaking
The cuddly goose is suitable for taking with you due to its size
The plush toy can be washed in the washing machine
Helps develop baby's fine motor skills and sensory skills from birth</t>
  </si>
  <si>
    <t>B0D7PVNTGW</t>
  </si>
  <si>
    <t>https://www.amazon.de/HYR55-Fisher-Price-Toy/dp/B0D7PVNTGW?ref_=ast_sto_dp</t>
  </si>
  <si>
    <t>Toy HYR55</t>
  </si>
  <si>
    <t>Coming soon HYR55 items
Fisher-Price HYR55
Fisher-Price</t>
  </si>
  <si>
    <t>B0CB6LZ6NS</t>
  </si>
  <si>
    <t>https://www.amazon.de/FISHER-PRICE-Recycled-Certified-Packaging-HKD62/dp/B0CB6LZ6NS?ref_=ast_sto_dp&amp;th=1&amp;psc=1</t>
  </si>
  <si>
    <t>Flotte Turtle Plush Pram Toy with Spring Motion and Rattle Sounds, 80% Recycled Fabric and BPA-Free Teething Ring, in FSC Certified Packaging, HKD62</t>
  </si>
  <si>
    <t>Turtle pram toy made of plush to take with you, with spring movement and rattle sounds that delight baby while playing
Fabric with different colours and textures made from 80% post-consumer recycled plastic
BPA-free teether with vegetable raw materials (at least 20% organic material)
Toy attachment ring: 95% ISCC certified plastic (mass balance approach)
Comes in FSC certified packaging made from materials that support responsible forestry
Smilestones: Master every milestone with a smile! This toy encourages sensory development with fun textures, bright colours and jingling sounds that appeal to your baby's tactile, visual and auditory senses.</t>
  </si>
  <si>
    <t>B0CB6HQLXQ</t>
  </si>
  <si>
    <t>https://www.amazon.de/Fisher-Price-Giant-Ear-Elephant-Certified/dp/B0CB6HQLXQ?ref_=ast_sto_dp&amp;th=1&amp;psc=1</t>
  </si>
  <si>
    <t>Giant Ear Elephant - Charming Soft Plush Toy with Extra Large Ears, Made from 90% Recycled Plastic and FSC Certified Packaging, for Babies from 3 Months, HKD63</t>
  </si>
  <si>
    <t>Adorable soft elephant plush toy that helps to give baby a sense of security
The fabric is made from 90% post-consumer recycled plastic and comes in FSC certified packaging (FSC C172210, 2021)
Soft, extra large satin ears and vest that encourage sensory play
Machine washable toy with perfect size for use at home or on the go
Promotes sensory skills and fine motor skills of babies from 3 months
Smilestones: Master every milestone with a smile! This toy promotes sensory development with interesting structures and bright colours to stimulate baby's sense of touch and vision</t>
  </si>
  <si>
    <t>B0CB6HYW3D</t>
  </si>
  <si>
    <t>https://www.amazon.de/FISHER-PRICE-Rolli-Roll-Panda-Play-High-Contrast/dp/B0CB6HYW3D?ref_=ast_sto_dp&amp;th=1&amp;psc=1</t>
  </si>
  <si>
    <t>Rolli-Roll Panda Play Mat - Large 3-in-1 Takeaway Play Mat, High-Contrast Pattern, Crinkle Toy and Mirror, 90% Recycled, FSC Certified Packaging HKD65</t>
  </si>
  <si>
    <t>Large 3-in-1 Panda Play Mat to take with you in your back or prone position
The fabric is made from 90% post-consumer recycled plastic and comes in FSC certified packaging (FSC C172210, 2021)
Toy attachment ring: 95% ISCC certified plastic (mass balance approach)
Features a contrasting pattern to play in the prone position, attachable crinkle toy and mirror to discover yourself, for stimulating sensory play
Mat can be easily and safely rolled up when you're on the go; machine washable without toys</t>
  </si>
  <si>
    <t>B0D7PV9TS9</t>
  </si>
  <si>
    <t>https://www.amazon.de/Fisher-Price-Friends-Sensory-Newborns-HYR56/dp/B0D7PV9TS9?ref_=ast_sto_dp</t>
  </si>
  <si>
    <t>Baby Toy Planet Friends 2-in-1 Rattle Bee Sensory Plush Toy as a Two Piece Set for Newborns from 3 Months HYR56</t>
  </si>
  <si>
    <t>Set of two plush baby rattles with sensory details that engage and delight the developing visual, tactile and auditory senses of newborns
The fabric is made from 74.98% post-consumer recycled plastic and comes in packaging made from FSC certified paper (FSC C172210, 2021)
2-in-1 The bee can be attached to the flower with Velcro and transformed into a fun baby toy
The easy to grip flower rattle and ringing bee are just the right size for little hands to grab and shake it
Promotes sensory development and strengthens the fine motor skills of infants from 3 months</t>
  </si>
  <si>
    <t>price_outlier_global</t>
  </si>
  <si>
    <t>any_outlier_global</t>
  </si>
  <si>
    <t>Total_rows</t>
  </si>
  <si>
    <t>Outliers_count</t>
  </si>
  <si>
    <t>Q1</t>
  </si>
  <si>
    <t>Min_price_no_outliers</t>
  </si>
  <si>
    <t>Q3</t>
  </si>
  <si>
    <t>Max_price_no_outliers</t>
  </si>
  <si>
    <t>IQR</t>
  </si>
  <si>
    <t>Avg_price_no_outliers</t>
  </si>
  <si>
    <t>lower</t>
  </si>
  <si>
    <t>upper</t>
  </si>
  <si>
    <t>Min_reviews_no_outliers</t>
  </si>
  <si>
    <t>Max_reviews_no_outliers</t>
  </si>
  <si>
    <t>Avg_reviews_no_outliers</t>
  </si>
  <si>
    <t>Min_€/g_no_outliers</t>
  </si>
  <si>
    <t>Max_€/g_no_outliers</t>
  </si>
  <si>
    <t>Avg_€/g_no_outliers</t>
  </si>
  <si>
    <t>price_lower_by_type</t>
  </si>
  <si>
    <t>price_upper_by_type</t>
  </si>
  <si>
    <t>€/g__lower_by_type</t>
  </si>
  <si>
    <t>€/g__upper_by_type</t>
  </si>
  <si>
    <t>€/g_outlier_by_type</t>
  </si>
  <si>
    <t>AVERAGE of price</t>
  </si>
  <si>
    <t>MEDIAN of price</t>
  </si>
  <si>
    <t>AVERAGE of price_per_year</t>
  </si>
  <si>
    <t>MEDIAN of price_per_year</t>
  </si>
  <si>
    <t>AVERAGE of discount</t>
  </si>
  <si>
    <t>MEDIAN of discount</t>
  </si>
  <si>
    <t>MAX of discount</t>
  </si>
  <si>
    <t>AVERAGE of €/g</t>
  </si>
  <si>
    <t>MEDIAN of €/g</t>
  </si>
  <si>
    <t>AVERAGE of old_price</t>
  </si>
  <si>
    <t>MEDIAN of old_price</t>
  </si>
  <si>
    <t>COUNTA of asin</t>
  </si>
  <si>
    <t>SUM of reviews_count</t>
  </si>
  <si>
    <t>&lt;10 €</t>
  </si>
  <si>
    <t>&gt;=40 €</t>
  </si>
  <si>
    <t>10-20 €</t>
  </si>
  <si>
    <t>20-30 €</t>
  </si>
  <si>
    <t>30-40 €</t>
  </si>
  <si>
    <t>MEDIAN of reviews_count</t>
  </si>
  <si>
    <t>MEDIAN of price_review_ratio</t>
  </si>
  <si>
    <t>MEDIAN of value_for_money</t>
  </si>
  <si>
    <t>MEDIAN of reviews_density</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</si>
</sst>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0"/>
    <numFmt numFmtId="165" formatCode="#,##0.00\ [$€-1]"/>
    <numFmt numFmtId="166" formatCode="#,##0.00;(#,##0.00)"/>
    <numFmt numFmtId="167" formatCode="0.0%"/>
    <numFmt numFmtId="168" formatCode="#,##0.000"/>
    <numFmt numFmtId="169" formatCode="#,##0.0"/>
  </numFmts>
  <fonts count="21">
    <font>
      <sz val="11.0"/>
      <color theme="1"/>
      <name val="Calibri"/>
      <scheme val="minor"/>
    </font>
    <font>
      <b/>
      <sz val="11.0"/>
      <color theme="0"/>
      <name val="Arial"/>
    </font>
    <font>
      <b/>
      <sz val="11.0"/>
      <color rgb="FFFFFFFF"/>
      <name val="Arial"/>
    </font>
    <font>
      <b/>
      <sz val="13.0"/>
      <color theme="0"/>
      <name val="Calibri"/>
    </font>
    <font>
      <b/>
      <sz val="13.0"/>
      <color theme="1"/>
      <name val="Calibri"/>
    </font>
    <font>
      <color theme="1"/>
      <name val="Calibri"/>
    </font>
    <font>
      <u/>
      <sz val="11.0"/>
      <color theme="10"/>
      <name val="Calibri"/>
    </font>
    <font>
      <color theme="1"/>
      <name val="Calibri"/>
      <scheme val="minor"/>
    </font>
    <font>
      <sz val="11.0"/>
      <color theme="1"/>
      <name val="Calibri"/>
    </font>
    <font>
      <u/>
      <sz val="11.0"/>
      <color theme="10"/>
      <name val="Calibri"/>
    </font>
    <font>
      <u/>
      <sz val="11.0"/>
      <color theme="10"/>
      <name val="Calibri"/>
    </font>
    <font>
      <b/>
      <sz val="11.0"/>
      <color theme="1"/>
      <name val="Arial"/>
    </font>
    <font>
      <color theme="1"/>
      <name val="Arial"/>
    </font>
    <font>
      <b/>
      <sz val="12.0"/>
      <color theme="1"/>
      <name val="Arial"/>
    </font>
    <font/>
    <font>
      <sz val="11.0"/>
      <color theme="1"/>
      <name val="Arial"/>
    </font>
    <font>
      <b/>
      <color theme="1"/>
      <name val="Calibri"/>
    </font>
    <font>
      <b/>
      <color rgb="FFFFFFFF"/>
      <name val="Arial"/>
    </font>
    <font>
      <color rgb="FFFFFFFF"/>
      <name val="Arial"/>
    </font>
    <font>
      <b/>
      <color theme="0"/>
      <name val="Arial"/>
    </font>
    <font>
      <b/>
      <color theme="1"/>
      <name val="Arial"/>
    </font>
  </fonts>
  <fills count="3">
    <fill>
      <patternFill patternType="none"/>
    </fill>
    <fill>
      <patternFill patternType="lightGray"/>
    </fill>
    <fill>
      <patternFill patternType="solid">
        <fgColor rgb="FF356854"/>
        <bgColor rgb="FF356854"/>
      </patternFill>
    </fill>
  </fills>
  <borders count="27">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right style="thin">
        <color rgb="FF000000"/>
      </right>
    </border>
    <border>
      <left style="thin">
        <color rgb="FF000000"/>
      </left>
      <right style="thin">
        <color rgb="FF000000"/>
      </right>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666666"/>
      </left>
      <top style="thin">
        <color rgb="FF666666"/>
      </top>
    </border>
    <border>
      <top style="thin">
        <color rgb="FF666666"/>
      </top>
    </border>
    <border>
      <right style="thin">
        <color rgb="FF666666"/>
      </right>
      <top style="thin">
        <color rgb="FF666666"/>
      </top>
    </border>
    <border>
      <left style="thin">
        <color rgb="FF666666"/>
      </left>
    </border>
    <border>
      <right style="thin">
        <color rgb="FF666666"/>
      </right>
    </border>
    <border>
      <left style="thin">
        <color rgb="FF666666"/>
      </left>
      <bottom style="thin">
        <color rgb="FF666666"/>
      </bottom>
    </border>
    <border>
      <bottom style="thin">
        <color rgb="FF666666"/>
      </bottom>
    </border>
    <border>
      <right style="thin">
        <color rgb="FF666666"/>
      </right>
      <bottom style="thin">
        <color rgb="FF666666"/>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0"/>
    </xf>
    <xf borderId="2" fillId="0" fontId="1" numFmtId="0" xfId="0" applyAlignment="1" applyBorder="1" applyFont="1">
      <alignment horizontal="center" shrinkToFit="0" vertical="center" wrapText="0"/>
    </xf>
    <xf borderId="2" fillId="0" fontId="1" numFmtId="164" xfId="0" applyAlignment="1" applyBorder="1" applyFont="1" applyNumberFormat="1">
      <alignment horizontal="center" shrinkToFit="0" vertical="center" wrapText="0"/>
    </xf>
    <xf borderId="2" fillId="0" fontId="1" numFmtId="164" xfId="0" applyAlignment="1" applyBorder="1" applyFont="1" applyNumberFormat="1">
      <alignment horizontal="center" shrinkToFit="0" vertical="center" wrapText="1"/>
    </xf>
    <xf borderId="2" fillId="0" fontId="1" numFmtId="1" xfId="0" applyAlignment="1" applyBorder="1" applyFont="1" applyNumberFormat="1">
      <alignment horizontal="center" shrinkToFit="0" vertical="center" wrapText="0"/>
    </xf>
    <xf borderId="2" fillId="2" fontId="2" numFmtId="0" xfId="0" applyAlignment="1" applyBorder="1" applyFill="1" applyFont="1">
      <alignment horizontal="center" readingOrder="0" shrinkToFit="0" vertical="center" wrapText="0"/>
    </xf>
    <xf borderId="2" fillId="0" fontId="1" numFmtId="0" xfId="0" applyAlignment="1" applyBorder="1" applyFont="1">
      <alignment horizontal="center" shrinkToFit="0" vertical="center" wrapText="1"/>
    </xf>
    <xf borderId="2" fillId="0" fontId="1" numFmtId="4" xfId="0" applyAlignment="1" applyBorder="1" applyFont="1" applyNumberFormat="1">
      <alignment horizontal="center" shrinkToFit="0" vertical="center" wrapText="1"/>
    </xf>
    <xf borderId="2" fillId="0" fontId="1" numFmtId="2" xfId="0" applyAlignment="1" applyBorder="1" applyFont="1" applyNumberFormat="1">
      <alignment horizontal="center" shrinkToFit="0" vertical="center" wrapText="0"/>
    </xf>
    <xf borderId="2" fillId="0" fontId="1" numFmtId="2" xfId="0" applyAlignment="1" applyBorder="1" applyFont="1" applyNumberFormat="1">
      <alignment horizontal="center" shrinkToFit="0" vertical="center" wrapText="1"/>
    </xf>
    <xf borderId="2" fillId="2" fontId="1"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0" fillId="0" fontId="4" numFmtId="0" xfId="0" applyAlignment="1" applyFont="1">
      <alignment horizontal="center" shrinkToFit="0" vertical="top" wrapText="1"/>
    </xf>
    <xf borderId="4" fillId="0" fontId="5" numFmtId="0" xfId="0" applyAlignment="1" applyBorder="1" applyFont="1">
      <alignment shrinkToFit="0" vertical="center" wrapText="0"/>
    </xf>
    <xf borderId="5" fillId="0" fontId="6" numFmtId="0" xfId="0" applyAlignment="1" applyBorder="1" applyFont="1">
      <alignment shrinkToFit="0" vertical="center" wrapText="0"/>
    </xf>
    <xf borderId="5" fillId="0" fontId="5" numFmtId="0" xfId="0" applyAlignment="1" applyBorder="1" applyFont="1">
      <alignment shrinkToFit="0" vertical="center" wrapText="0"/>
    </xf>
    <xf borderId="5" fillId="0" fontId="5" numFmtId="164" xfId="0" applyAlignment="1" applyBorder="1" applyFont="1" applyNumberFormat="1">
      <alignment shrinkToFit="0" vertical="center" wrapText="0"/>
    </xf>
    <xf borderId="5" fillId="0" fontId="5" numFmtId="9" xfId="0" applyAlignment="1" applyBorder="1" applyFont="1" applyNumberFormat="1">
      <alignment shrinkToFit="0" vertical="center" wrapText="0"/>
    </xf>
    <xf borderId="0" fillId="0" fontId="7" numFmtId="0" xfId="0" applyFont="1"/>
    <xf borderId="5" fillId="0" fontId="5" numFmtId="0" xfId="0" applyAlignment="1" applyBorder="1" applyFont="1">
      <alignment shrinkToFit="0" vertical="center" wrapText="1"/>
    </xf>
    <xf borderId="5" fillId="0" fontId="5" numFmtId="4" xfId="0" applyAlignment="1" applyBorder="1" applyFont="1" applyNumberFormat="1">
      <alignment shrinkToFit="0" vertical="center" wrapText="0"/>
    </xf>
    <xf borderId="5" fillId="0" fontId="5" numFmtId="1" xfId="0" applyAlignment="1" applyBorder="1" applyFont="1" applyNumberFormat="1">
      <alignment shrinkToFit="0" vertical="center" wrapText="0"/>
    </xf>
    <xf borderId="5" fillId="0" fontId="8" numFmtId="0" xfId="0" applyAlignment="1" applyBorder="1" applyFont="1">
      <alignment shrinkToFit="0" vertical="top" wrapText="0"/>
    </xf>
    <xf borderId="5" fillId="0" fontId="5" numFmtId="2" xfId="0" applyAlignment="1" applyBorder="1" applyFont="1" applyNumberFormat="1">
      <alignment shrinkToFit="0" vertical="center" wrapText="0"/>
    </xf>
    <xf borderId="5" fillId="0" fontId="5" numFmtId="3" xfId="0" applyAlignment="1" applyBorder="1" applyFont="1" applyNumberFormat="1">
      <alignment shrinkToFit="0" vertical="center" wrapText="0"/>
    </xf>
    <xf borderId="6" fillId="0" fontId="5" numFmtId="0" xfId="0" applyAlignment="1" applyBorder="1" applyFont="1">
      <alignment shrinkToFit="0" vertical="center" wrapText="0"/>
    </xf>
    <xf borderId="7" fillId="0" fontId="5" numFmtId="0" xfId="0" applyAlignment="1" applyBorder="1" applyFont="1">
      <alignment shrinkToFit="0" vertical="center" wrapText="0"/>
    </xf>
    <xf borderId="8" fillId="0" fontId="9" numFmtId="0" xfId="0" applyAlignment="1" applyBorder="1" applyFont="1">
      <alignment shrinkToFit="0" vertical="center" wrapText="0"/>
    </xf>
    <xf borderId="8" fillId="0" fontId="5" numFmtId="0" xfId="0" applyAlignment="1" applyBorder="1" applyFont="1">
      <alignment shrinkToFit="0" vertical="center" wrapText="0"/>
    </xf>
    <xf borderId="8" fillId="0" fontId="5" numFmtId="164" xfId="0" applyAlignment="1" applyBorder="1" applyFont="1" applyNumberFormat="1">
      <alignment shrinkToFit="0" vertical="center" wrapText="0"/>
    </xf>
    <xf borderId="8" fillId="0" fontId="5" numFmtId="9" xfId="0" applyAlignment="1" applyBorder="1" applyFont="1" applyNumberFormat="1">
      <alignment shrinkToFit="0" vertical="center" wrapText="0"/>
    </xf>
    <xf borderId="8" fillId="0" fontId="5" numFmtId="0" xfId="0" applyAlignment="1" applyBorder="1" applyFont="1">
      <alignment shrinkToFit="0" vertical="center" wrapText="1"/>
    </xf>
    <xf borderId="8" fillId="0" fontId="5" numFmtId="4" xfId="0" applyAlignment="1" applyBorder="1" applyFont="1" applyNumberFormat="1">
      <alignment shrinkToFit="0" vertical="center" wrapText="0"/>
    </xf>
    <xf borderId="8" fillId="0" fontId="5" numFmtId="1" xfId="0" applyAlignment="1" applyBorder="1" applyFont="1" applyNumberFormat="1">
      <alignment shrinkToFit="0" vertical="center" wrapText="0"/>
    </xf>
    <xf borderId="8" fillId="0" fontId="8" numFmtId="0" xfId="0" applyAlignment="1" applyBorder="1" applyFont="1">
      <alignment shrinkToFit="0" vertical="top" wrapText="0"/>
    </xf>
    <xf borderId="8" fillId="0" fontId="5" numFmtId="2" xfId="0" applyAlignment="1" applyBorder="1" applyFont="1" applyNumberFormat="1">
      <alignment shrinkToFit="0" vertical="center" wrapText="0"/>
    </xf>
    <xf borderId="8" fillId="0" fontId="5" numFmtId="3" xfId="0" applyAlignment="1" applyBorder="1" applyFont="1" applyNumberFormat="1">
      <alignment shrinkToFit="0" vertical="center" wrapText="0"/>
    </xf>
    <xf borderId="9" fillId="0" fontId="5" numFmtId="0" xfId="0" applyAlignment="1" applyBorder="1" applyFont="1">
      <alignment shrinkToFit="0" vertical="center" wrapText="0"/>
    </xf>
    <xf borderId="10" fillId="0" fontId="5" numFmtId="0" xfId="0" applyAlignment="1" applyBorder="1" applyFont="1">
      <alignment shrinkToFit="0" vertical="center" wrapText="0"/>
    </xf>
    <xf borderId="11" fillId="0" fontId="10" numFmtId="0" xfId="0" applyAlignment="1" applyBorder="1" applyFont="1">
      <alignment shrinkToFit="0" vertical="center" wrapText="0"/>
    </xf>
    <xf borderId="11" fillId="0" fontId="5" numFmtId="0" xfId="0" applyAlignment="1" applyBorder="1" applyFont="1">
      <alignment shrinkToFit="0" vertical="center" wrapText="0"/>
    </xf>
    <xf borderId="11" fillId="0" fontId="5" numFmtId="164" xfId="0" applyAlignment="1" applyBorder="1" applyFont="1" applyNumberFormat="1">
      <alignment shrinkToFit="0" vertical="center" wrapText="0"/>
    </xf>
    <xf borderId="11" fillId="0" fontId="5" numFmtId="9" xfId="0" applyAlignment="1" applyBorder="1" applyFont="1" applyNumberFormat="1">
      <alignment shrinkToFit="0" vertical="center" wrapText="0"/>
    </xf>
    <xf borderId="11" fillId="0" fontId="5" numFmtId="0" xfId="0" applyAlignment="1" applyBorder="1" applyFont="1">
      <alignment shrinkToFit="0" vertical="center" wrapText="1"/>
    </xf>
    <xf borderId="11" fillId="0" fontId="5" numFmtId="4" xfId="0" applyAlignment="1" applyBorder="1" applyFont="1" applyNumberFormat="1">
      <alignment shrinkToFit="0" vertical="center" wrapText="0"/>
    </xf>
    <xf borderId="11" fillId="0" fontId="5" numFmtId="1" xfId="0" applyAlignment="1" applyBorder="1" applyFont="1" applyNumberFormat="1">
      <alignment shrinkToFit="0" vertical="center" wrapText="0"/>
    </xf>
    <xf borderId="11" fillId="0" fontId="8" numFmtId="0" xfId="0" applyAlignment="1" applyBorder="1" applyFont="1">
      <alignment shrinkToFit="0" vertical="top" wrapText="0"/>
    </xf>
    <xf borderId="11" fillId="0" fontId="5" numFmtId="2" xfId="0" applyAlignment="1" applyBorder="1" applyFont="1" applyNumberFormat="1">
      <alignment shrinkToFit="0" vertical="center" wrapText="0"/>
    </xf>
    <xf borderId="11" fillId="0" fontId="5" numFmtId="3" xfId="0" applyAlignment="1" applyBorder="1" applyFont="1" applyNumberFormat="1">
      <alignment shrinkToFit="0" vertical="center" wrapText="0"/>
    </xf>
    <xf borderId="12" fillId="0" fontId="5" numFmtId="0" xfId="0" applyAlignment="1" applyBorder="1" applyFont="1">
      <alignment shrinkToFit="0" vertical="center" wrapText="0"/>
    </xf>
    <xf borderId="0" fillId="0" fontId="5" numFmtId="164" xfId="0" applyFont="1" applyNumberFormat="1"/>
    <xf borderId="0" fillId="0" fontId="5" numFmtId="1" xfId="0" applyFont="1" applyNumberFormat="1"/>
    <xf borderId="0" fillId="0" fontId="5" numFmtId="0" xfId="0" applyAlignment="1" applyFont="1">
      <alignment shrinkToFit="0" wrapText="1"/>
    </xf>
    <xf borderId="0" fillId="0" fontId="5" numFmtId="4" xfId="0" applyFont="1" applyNumberFormat="1"/>
    <xf borderId="0" fillId="0" fontId="8" numFmtId="0" xfId="0" applyAlignment="1" applyFont="1">
      <alignment shrinkToFit="0" vertical="top" wrapText="0"/>
    </xf>
    <xf borderId="0" fillId="0" fontId="5" numFmtId="2" xfId="0" applyFont="1" applyNumberFormat="1"/>
    <xf borderId="13" fillId="0" fontId="11" numFmtId="0" xfId="0" applyAlignment="1" applyBorder="1" applyFont="1">
      <alignment horizontal="center" vertical="center"/>
    </xf>
    <xf borderId="14" fillId="0" fontId="11" numFmtId="0" xfId="0" applyAlignment="1" applyBorder="1" applyFont="1">
      <alignment horizontal="center" vertical="center"/>
    </xf>
    <xf borderId="14" fillId="0" fontId="11" numFmtId="0" xfId="0" applyAlignment="1" applyBorder="1" applyFont="1">
      <alignment horizontal="center" shrinkToFit="0" vertical="center" wrapText="1"/>
    </xf>
    <xf borderId="15" fillId="0" fontId="11" numFmtId="0" xfId="0" applyAlignment="1" applyBorder="1" applyFont="1">
      <alignment horizontal="center" shrinkToFit="0" vertical="center" wrapText="1"/>
    </xf>
    <xf borderId="0" fillId="0" fontId="12" numFmtId="0" xfId="0" applyFont="1"/>
    <xf borderId="0" fillId="0" fontId="12" numFmtId="164" xfId="0" applyFont="1" applyNumberFormat="1"/>
    <xf borderId="0" fillId="0" fontId="12" numFmtId="0" xfId="0" applyAlignment="1" applyFont="1">
      <alignment shrinkToFit="0" wrapText="1"/>
    </xf>
    <xf borderId="16" fillId="0" fontId="13" numFmtId="0" xfId="0" applyAlignment="1" applyBorder="1" applyFont="1">
      <alignment horizontal="center" shrinkToFit="0" vertical="center" wrapText="1"/>
    </xf>
    <xf borderId="16" fillId="0" fontId="12" numFmtId="1" xfId="0" applyBorder="1" applyFont="1" applyNumberFormat="1"/>
    <xf borderId="17" fillId="0" fontId="13" numFmtId="0" xfId="0" applyAlignment="1" applyBorder="1" applyFont="1">
      <alignment horizontal="center" vertical="center"/>
    </xf>
    <xf borderId="18" fillId="0" fontId="14" numFmtId="0" xfId="0" applyBorder="1" applyFont="1"/>
    <xf borderId="16" fillId="0" fontId="13" numFmtId="0" xfId="0" applyAlignment="1" applyBorder="1" applyFont="1">
      <alignment horizontal="center" vertical="top"/>
    </xf>
    <xf borderId="16" fillId="0" fontId="12" numFmtId="2" xfId="0" applyBorder="1" applyFont="1" applyNumberFormat="1"/>
    <xf borderId="14" fillId="0" fontId="11" numFmtId="2" xfId="0" applyAlignment="1" applyBorder="1" applyFont="1" applyNumberFormat="1">
      <alignment horizontal="center" shrinkToFit="0" vertical="center" wrapText="1"/>
    </xf>
    <xf borderId="14" fillId="0" fontId="11" numFmtId="3" xfId="0" applyAlignment="1" applyBorder="1" applyFont="1" applyNumberFormat="1">
      <alignment horizontal="center" shrinkToFit="0" vertical="center" wrapText="1"/>
    </xf>
    <xf borderId="0" fillId="0" fontId="5" numFmtId="0" xfId="0" applyFont="1"/>
    <xf borderId="0" fillId="0" fontId="12" numFmtId="2" xfId="0" applyFont="1" applyNumberFormat="1"/>
    <xf borderId="0" fillId="0" fontId="12" numFmtId="3" xfId="0" applyFont="1" applyNumberFormat="1"/>
    <xf borderId="0" fillId="0" fontId="5" numFmtId="3" xfId="0" applyFont="1" applyNumberFormat="1"/>
    <xf borderId="19" fillId="2" fontId="2" numFmtId="0" xfId="0" applyBorder="1" applyFont="1"/>
    <xf borderId="20" fillId="2" fontId="2" numFmtId="2" xfId="0" applyAlignment="1" applyBorder="1" applyFont="1" applyNumberFormat="1">
      <alignment horizontal="center" shrinkToFit="0" vertical="center" wrapText="1"/>
    </xf>
    <xf borderId="20" fillId="2" fontId="2" numFmtId="165" xfId="0" applyAlignment="1" applyBorder="1" applyFont="1" applyNumberFormat="1">
      <alignment horizontal="center" shrinkToFit="0" vertical="center" wrapText="1"/>
    </xf>
    <xf borderId="20" fillId="2" fontId="2" numFmtId="10" xfId="0" applyAlignment="1" applyBorder="1" applyFont="1" applyNumberFormat="1">
      <alignment horizontal="center" shrinkToFit="0" vertical="center" wrapText="1"/>
    </xf>
    <xf borderId="20" fillId="2" fontId="2" numFmtId="9" xfId="0" applyAlignment="1" applyBorder="1" applyFont="1" applyNumberFormat="1">
      <alignment horizontal="center" shrinkToFit="0" vertical="center" wrapText="1"/>
    </xf>
    <xf borderId="20" fillId="2" fontId="2" numFmtId="166" xfId="0" applyAlignment="1" applyBorder="1" applyFont="1" applyNumberFormat="1">
      <alignment horizontal="center" shrinkToFit="0" vertical="center" wrapText="1"/>
    </xf>
    <xf borderId="21" fillId="2" fontId="2" numFmtId="0" xfId="0" applyAlignment="1" applyBorder="1" applyFont="1">
      <alignment horizontal="center" shrinkToFit="0" vertical="center" wrapText="1"/>
    </xf>
    <xf borderId="22" fillId="0" fontId="15" numFmtId="0" xfId="0" applyBorder="1" applyFont="1"/>
    <xf borderId="0" fillId="0" fontId="15" numFmtId="164" xfId="0" applyFont="1" applyNumberFormat="1"/>
    <xf borderId="0" fillId="0" fontId="15" numFmtId="165" xfId="0" applyFont="1" applyNumberFormat="1"/>
    <xf borderId="0" fillId="0" fontId="15" numFmtId="10" xfId="0" applyFont="1" applyNumberFormat="1"/>
    <xf borderId="0" fillId="0" fontId="15" numFmtId="9" xfId="0" applyFont="1" applyNumberFormat="1"/>
    <xf borderId="0" fillId="0" fontId="15" numFmtId="164" xfId="0" applyFont="1" applyNumberFormat="1"/>
    <xf borderId="23" fillId="0" fontId="15" numFmtId="164" xfId="0" applyBorder="1" applyFont="1" applyNumberFormat="1"/>
    <xf borderId="24" fillId="0" fontId="15" numFmtId="0" xfId="0" applyBorder="1" applyFont="1"/>
    <xf borderId="25" fillId="0" fontId="15" numFmtId="164" xfId="0" applyBorder="1" applyFont="1" applyNumberFormat="1"/>
    <xf borderId="25" fillId="0" fontId="15" numFmtId="165" xfId="0" applyBorder="1" applyFont="1" applyNumberFormat="1"/>
    <xf borderId="25" fillId="0" fontId="15" numFmtId="10" xfId="0" applyBorder="1" applyFont="1" applyNumberFormat="1"/>
    <xf borderId="25" fillId="0" fontId="15" numFmtId="9" xfId="0" applyBorder="1" applyFont="1" applyNumberFormat="1"/>
    <xf borderId="25" fillId="0" fontId="15" numFmtId="164" xfId="0" applyBorder="1" applyFont="1" applyNumberFormat="1"/>
    <xf borderId="26" fillId="0" fontId="15" numFmtId="164" xfId="0" applyBorder="1" applyFont="1" applyNumberFormat="1"/>
    <xf borderId="0" fillId="0" fontId="5" numFmtId="165" xfId="0" applyFont="1" applyNumberFormat="1"/>
    <xf borderId="0" fillId="0" fontId="5" numFmtId="10" xfId="0" applyFont="1" applyNumberFormat="1"/>
    <xf borderId="0" fillId="0" fontId="5" numFmtId="9" xfId="0" applyFont="1" applyNumberFormat="1"/>
    <xf borderId="0" fillId="0" fontId="5" numFmtId="1" xfId="0" applyAlignment="1" applyFont="1" applyNumberFormat="1">
      <alignment horizontal="center"/>
    </xf>
    <xf borderId="0" fillId="0" fontId="5" numFmtId="0" xfId="0" applyAlignment="1" applyFont="1">
      <alignment horizontal="center"/>
    </xf>
    <xf borderId="0" fillId="0" fontId="7" numFmtId="0" xfId="0" applyFont="1"/>
    <xf borderId="0" fillId="0" fontId="5" numFmtId="1" xfId="0" applyAlignment="1" applyFont="1" applyNumberFormat="1">
      <alignment horizontal="center" shrinkToFit="0" vertical="center" wrapText="1"/>
    </xf>
    <xf borderId="0" fillId="0" fontId="5" numFmtId="0" xfId="0" applyAlignment="1" applyFont="1">
      <alignment horizontal="center" shrinkToFit="0" vertical="center" wrapText="1"/>
    </xf>
    <xf borderId="0" fillId="0" fontId="16" numFmtId="1" xfId="0" applyFont="1" applyNumberFormat="1"/>
    <xf borderId="0" fillId="0" fontId="7" numFmtId="10" xfId="0" applyFont="1" applyNumberFormat="1"/>
    <xf borderId="0" fillId="0" fontId="5" numFmtId="167" xfId="0" applyFont="1" applyNumberFormat="1"/>
    <xf borderId="0" fillId="0" fontId="16" numFmtId="10" xfId="0" applyFont="1" applyNumberFormat="1"/>
    <xf borderId="19" fillId="2" fontId="17" numFmtId="0" xfId="0" applyAlignment="1" applyBorder="1" applyFont="1">
      <alignment horizontal="center" shrinkToFit="0" wrapText="1"/>
    </xf>
    <xf borderId="21" fillId="2" fontId="17" numFmtId="1" xfId="0" applyAlignment="1" applyBorder="1" applyFont="1" applyNumberFormat="1">
      <alignment horizontal="center" shrinkToFit="0" wrapText="1"/>
    </xf>
    <xf borderId="0" fillId="0" fontId="18" numFmtId="1" xfId="0" applyAlignment="1" applyFont="1" applyNumberFormat="1">
      <alignment horizontal="center"/>
    </xf>
    <xf borderId="19" fillId="2" fontId="19" numFmtId="0" xfId="0" applyAlignment="1" applyBorder="1" applyFont="1">
      <alignment horizontal="center" shrinkToFit="0" wrapText="1"/>
    </xf>
    <xf borderId="21" fillId="2" fontId="19" numFmtId="0" xfId="0" applyAlignment="1" applyBorder="1" applyFont="1">
      <alignment horizontal="center" shrinkToFit="0" wrapText="1"/>
    </xf>
    <xf borderId="21" fillId="2" fontId="19" numFmtId="4" xfId="0" applyAlignment="1" applyBorder="1" applyFont="1" applyNumberFormat="1">
      <alignment horizontal="center" shrinkToFit="0" wrapText="1"/>
    </xf>
    <xf borderId="0" fillId="0" fontId="12" numFmtId="1" xfId="0" applyAlignment="1" applyFont="1" applyNumberFormat="1">
      <alignment shrinkToFit="0" wrapText="1"/>
    </xf>
    <xf borderId="22" fillId="0" fontId="12" numFmtId="0" xfId="0" applyBorder="1" applyFont="1"/>
    <xf borderId="23" fillId="0" fontId="12" numFmtId="1" xfId="0" applyBorder="1" applyFont="1" applyNumberFormat="1"/>
    <xf borderId="0" fillId="0" fontId="20" numFmtId="1" xfId="0" applyFont="1" applyNumberFormat="1"/>
    <xf borderId="0" fillId="0" fontId="16" numFmtId="0" xfId="0" applyFont="1"/>
    <xf borderId="23" fillId="0" fontId="12" numFmtId="168" xfId="0" applyBorder="1" applyFont="1" applyNumberFormat="1"/>
    <xf borderId="23" fillId="0" fontId="12" numFmtId="4" xfId="0" applyBorder="1" applyFont="1" applyNumberFormat="1"/>
    <xf borderId="0" fillId="0" fontId="20" numFmtId="0" xfId="0" applyFont="1"/>
    <xf borderId="0" fillId="0" fontId="12" numFmtId="1" xfId="0" applyFont="1" applyNumberFormat="1"/>
    <xf borderId="24" fillId="0" fontId="12" numFmtId="0" xfId="0" applyBorder="1" applyFont="1"/>
    <xf borderId="26" fillId="0" fontId="12" numFmtId="1" xfId="0" applyBorder="1" applyFont="1" applyNumberFormat="1"/>
    <xf borderId="26" fillId="0" fontId="12" numFmtId="169" xfId="0" applyBorder="1" applyFont="1" applyNumberFormat="1"/>
    <xf borderId="26" fillId="0" fontId="12" numFmtId="4" xfId="0" applyBorder="1" applyFont="1" applyNumberFormat="1"/>
    <xf borderId="0" fillId="0" fontId="12" numFmtId="4" xfId="0" applyFont="1" applyNumberForma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Toy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2"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666666"/>
                </a:solidFill>
                <a:latin typeface="Arial"/>
              </a:defRPr>
            </a:pPr>
            <a:r>
              <a:rPr b="0" i="0">
                <a:solidFill>
                  <a:srgbClr val="666666"/>
                </a:solidFill>
                <a:latin typeface="Arial"/>
              </a:rPr>
              <a:t>Price Outliers Across All Toys</a:t>
            </a:r>
          </a:p>
        </c:rich>
      </c:tx>
      <c:layout>
        <c:manualLayout>
          <c:xMode val="edge"/>
          <c:yMode val="edge"/>
          <c:x val="0.05"/>
          <c:y val="0.032537688442211055"/>
        </c:manualLayout>
      </c:layout>
      <c:overlay val="0"/>
    </c:title>
    <c:plotArea>
      <c:layout/>
      <c:scatterChart>
        <c:scatterStyle val="lineMarker"/>
        <c:varyColors val="0"/>
        <c:ser>
          <c:idx val="0"/>
          <c:order val="0"/>
          <c:tx>
            <c:strRef>
              <c:f>Toys!$D$1</c:f>
            </c:strRef>
          </c:tx>
          <c:spPr>
            <a:ln>
              <a:noFill/>
            </a:ln>
          </c:spPr>
          <c:marker>
            <c:symbol val="circle"/>
            <c:size val="14"/>
            <c:spPr>
              <a:solidFill>
                <a:srgbClr val="CC0000"/>
              </a:solidFill>
              <a:ln cmpd="sng">
                <a:solidFill>
                  <a:srgbClr val="CC0000"/>
                </a:solidFill>
              </a:ln>
            </c:spPr>
          </c:marker>
          <c:dPt>
            <c:idx val="30"/>
            <c:marker>
              <c:symbol val="none"/>
            </c:marker>
          </c:dPt>
          <c:yVal>
            <c:numRef>
              <c:f>Toys!$D$2:$D$1000</c:f>
              <c:numCache/>
            </c:numRef>
          </c:yVal>
        </c:ser>
        <c:dLbls>
          <c:showLegendKey val="0"/>
          <c:showVal val="0"/>
          <c:showCatName val="0"/>
          <c:showSerName val="0"/>
          <c:showPercent val="0"/>
          <c:showBubbleSize val="0"/>
        </c:dLbls>
        <c:axId val="684823394"/>
        <c:axId val="663686828"/>
      </c:scatterChart>
      <c:valAx>
        <c:axId val="68482339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FFFFFF"/>
                </a:solidFill>
                <a:latin typeface="+mn-lt"/>
              </a:defRPr>
            </a:pPr>
          </a:p>
        </c:txPr>
        <c:crossAx val="663686828"/>
      </c:valAx>
      <c:valAx>
        <c:axId val="66368682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666666"/>
                </a:solidFill>
                <a:latin typeface="+mn-lt"/>
              </a:defRPr>
            </a:pPr>
          </a:p>
        </c:txPr>
        <c:crossAx val="684823394"/>
      </c:valAx>
    </c:plotArea>
    <c:plotVisOnly val="1"/>
  </c:chart>
  <c:spPr>
    <a:solidFill>
      <a:srgbClr val="F3F3F3"/>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666666"/>
                </a:solidFill>
                <a:latin typeface="Arial"/>
              </a:defRPr>
            </a:pPr>
            <a:r>
              <a:rPr b="0" i="0">
                <a:solidFill>
                  <a:srgbClr val="666666"/>
                </a:solidFill>
                <a:latin typeface="Arial"/>
              </a:rPr>
              <a:t>Review Count Outliers Across All Toys</a:t>
            </a:r>
          </a:p>
        </c:rich>
      </c:tx>
      <c:overlay val="0"/>
    </c:title>
    <c:plotArea>
      <c:layout/>
      <c:scatterChart>
        <c:scatterStyle val="lineMarker"/>
        <c:varyColors val="0"/>
        <c:ser>
          <c:idx val="0"/>
          <c:order val="0"/>
          <c:tx>
            <c:strRef>
              <c:f>Toys!$H$1</c:f>
            </c:strRef>
          </c:tx>
          <c:spPr>
            <a:ln>
              <a:noFill/>
            </a:ln>
          </c:spPr>
          <c:marker>
            <c:symbol val="circle"/>
            <c:size val="14"/>
            <c:spPr>
              <a:solidFill>
                <a:srgbClr val="CC0000"/>
              </a:solidFill>
              <a:ln cmpd="sng">
                <a:solidFill>
                  <a:srgbClr val="CC0000"/>
                </a:solidFill>
              </a:ln>
            </c:spPr>
          </c:marker>
          <c:yVal>
            <c:numRef>
              <c:f>Toys!$H$2:$H$45</c:f>
              <c:numCache/>
            </c:numRef>
          </c:yVal>
        </c:ser>
        <c:dLbls>
          <c:showLegendKey val="0"/>
          <c:showVal val="0"/>
          <c:showCatName val="0"/>
          <c:showSerName val="0"/>
          <c:showPercent val="0"/>
          <c:showBubbleSize val="0"/>
        </c:dLbls>
        <c:axId val="918141858"/>
        <c:axId val="602356509"/>
      </c:scatterChart>
      <c:valAx>
        <c:axId val="91814185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602356509"/>
      </c:valAx>
      <c:valAx>
        <c:axId val="602356509"/>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18141858"/>
      </c:valAx>
    </c:plotArea>
    <c:plotVisOnly val="1"/>
  </c:chart>
  <c:spPr>
    <a:solidFill>
      <a:srgbClr val="F3F3F3"/>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2000">
                <a:solidFill>
                  <a:srgbClr val="CCCCCC"/>
                </a:solidFill>
                <a:latin typeface="Arial"/>
              </a:defRPr>
            </a:pPr>
            <a:r>
              <a:rPr b="0" i="0" sz="2000">
                <a:solidFill>
                  <a:srgbClr val="CCCCCC"/>
                </a:solidFill>
                <a:latin typeface="Arial"/>
              </a:rPr>
              <a:t>MEDIAN of price/toy_type</a:t>
            </a:r>
          </a:p>
        </c:rich>
      </c:tx>
      <c:overlay val="0"/>
    </c:title>
    <c:plotArea>
      <c:layout/>
      <c:barChart>
        <c:barDir val="bar"/>
        <c:ser>
          <c:idx val="0"/>
          <c:order val="0"/>
          <c:tx>
            <c:strRef>
              <c:f>PricesDiscounts!$C$1</c:f>
            </c:strRef>
          </c:tx>
          <c:spPr>
            <a:solidFill>
              <a:srgbClr val="D77551"/>
            </a:solidFill>
            <a:ln cmpd="sng">
              <a:solidFill>
                <a:srgbClr val="000000"/>
              </a:solidFill>
            </a:ln>
          </c:spPr>
          <c:dPt>
            <c:idx val="0"/>
            <c:spPr>
              <a:solidFill>
                <a:srgbClr val="DA5950"/>
              </a:solidFill>
              <a:ln cmpd="sng">
                <a:solidFill>
                  <a:srgbClr val="000000"/>
                </a:solidFill>
              </a:ln>
            </c:spPr>
          </c:dPt>
          <c:dPt>
            <c:idx val="1"/>
            <c:spPr>
              <a:solidFill>
                <a:srgbClr val="026581"/>
              </a:solidFill>
              <a:ln cmpd="sng">
                <a:solidFill>
                  <a:srgbClr val="000000"/>
                </a:solidFill>
              </a:ln>
            </c:spPr>
          </c:dPt>
          <c:dPt>
            <c:idx val="2"/>
            <c:spPr>
              <a:solidFill>
                <a:srgbClr val="DBC07F"/>
              </a:solidFill>
              <a:ln cmpd="sng">
                <a:solidFill>
                  <a:srgbClr val="000000"/>
                </a:solidFill>
              </a:ln>
            </c:spPr>
          </c:dPt>
          <c:dLbls>
            <c:numFmt formatCode="General" sourceLinked="1"/>
            <c:txPr>
              <a:bodyPr/>
              <a:lstStyle/>
              <a:p>
                <a:pPr lvl="0">
                  <a:defRPr b="0" i="0" sz="1800">
                    <a:latin typeface="Arial"/>
                  </a:defRPr>
                </a:pPr>
              </a:p>
            </c:txPr>
            <c:showLegendKey val="0"/>
            <c:showVal val="1"/>
            <c:showCatName val="0"/>
            <c:showSerName val="0"/>
            <c:showPercent val="0"/>
            <c:showBubbleSize val="0"/>
          </c:dLbls>
          <c:cat>
            <c:strRef>
              <c:f>PricesDiscounts!$A$2:$A$4</c:f>
            </c:strRef>
          </c:cat>
          <c:val>
            <c:numRef>
              <c:f>PricesDiscounts!$C$2:$C$4</c:f>
              <c:numCache/>
            </c:numRef>
          </c:val>
        </c:ser>
        <c:axId val="406351396"/>
        <c:axId val="1947384572"/>
      </c:barChart>
      <c:catAx>
        <c:axId val="40635139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i="0" sz="1400">
                <a:solidFill>
                  <a:srgbClr val="666666"/>
                </a:solidFill>
                <a:latin typeface="+mn-lt"/>
              </a:defRPr>
            </a:pPr>
          </a:p>
        </c:txPr>
        <c:crossAx val="1947384572"/>
      </c:catAx>
      <c:valAx>
        <c:axId val="194738457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1200">
                <a:solidFill>
                  <a:srgbClr val="999999"/>
                </a:solidFill>
                <a:latin typeface="+mn-lt"/>
              </a:defRPr>
            </a:pPr>
          </a:p>
        </c:txPr>
        <c:crossAx val="406351396"/>
        <c:crosses val="max"/>
      </c:valAx>
    </c:plotArea>
    <c:plotVisOnly val="1"/>
  </c:chart>
  <c:spPr>
    <a:solidFill>
      <a:srgbClr val="FFFFFF">
        <a:alpha val="0"/>
      </a:srgbClr>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2000">
                <a:solidFill>
                  <a:srgbClr val="CCCCCC"/>
                </a:solidFill>
                <a:latin typeface="+mn-lt"/>
              </a:defRPr>
            </a:pPr>
            <a:r>
              <a:rPr b="0" i="0" sz="2000">
                <a:solidFill>
                  <a:srgbClr val="CCCCCC"/>
                </a:solidFill>
                <a:latin typeface="+mn-lt"/>
              </a:rPr>
              <a:t>MEDIAN of price_per_year/toy_type</a:t>
            </a:r>
          </a:p>
        </c:rich>
      </c:tx>
      <c:overlay val="0"/>
    </c:title>
    <c:plotArea>
      <c:layout/>
      <c:barChart>
        <c:barDir val="bar"/>
        <c:ser>
          <c:idx val="0"/>
          <c:order val="0"/>
          <c:tx>
            <c:strRef>
              <c:f>PricesDiscounts!$E$1</c:f>
            </c:strRef>
          </c:tx>
          <c:spPr>
            <a:solidFill>
              <a:schemeClr val="accent1"/>
            </a:solidFill>
            <a:ln cmpd="sng">
              <a:solidFill>
                <a:srgbClr val="000000"/>
              </a:solidFill>
            </a:ln>
          </c:spPr>
          <c:dPt>
            <c:idx val="0"/>
            <c:spPr>
              <a:solidFill>
                <a:srgbClr val="DA5950"/>
              </a:solidFill>
              <a:ln cmpd="sng">
                <a:solidFill>
                  <a:srgbClr val="000000"/>
                </a:solidFill>
              </a:ln>
            </c:spPr>
          </c:dPt>
          <c:dPt>
            <c:idx val="1"/>
            <c:spPr>
              <a:solidFill>
                <a:srgbClr val="026581"/>
              </a:solidFill>
              <a:ln cmpd="sng">
                <a:solidFill>
                  <a:srgbClr val="000000"/>
                </a:solidFill>
              </a:ln>
            </c:spPr>
          </c:dPt>
          <c:dPt>
            <c:idx val="2"/>
            <c:spPr>
              <a:solidFill>
                <a:srgbClr val="DBC07F"/>
              </a:solidFill>
              <a:ln cmpd="sng">
                <a:solidFill>
                  <a:srgbClr val="000000"/>
                </a:solidFill>
              </a:ln>
            </c:spPr>
          </c:dPt>
          <c:dLbls>
            <c:numFmt formatCode="General" sourceLinked="1"/>
            <c:txPr>
              <a:bodyPr/>
              <a:lstStyle/>
              <a:p>
                <a:pPr lvl="0">
                  <a:defRPr b="0" i="0" sz="1800">
                    <a:latin typeface="Arial"/>
                  </a:defRPr>
                </a:pPr>
              </a:p>
            </c:txPr>
            <c:showLegendKey val="0"/>
            <c:showVal val="1"/>
            <c:showCatName val="0"/>
            <c:showSerName val="0"/>
            <c:showPercent val="0"/>
            <c:showBubbleSize val="0"/>
          </c:dLbls>
          <c:cat>
            <c:strRef>
              <c:f>PricesDiscounts!$A$2:$A$4</c:f>
            </c:strRef>
          </c:cat>
          <c:val>
            <c:numRef>
              <c:f>PricesDiscounts!$E$2:$E$4</c:f>
              <c:numCache/>
            </c:numRef>
          </c:val>
        </c:ser>
        <c:axId val="1883345572"/>
        <c:axId val="1622409977"/>
      </c:barChart>
      <c:catAx>
        <c:axId val="188334557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i="0" sz="1400">
                <a:solidFill>
                  <a:srgbClr val="666666"/>
                </a:solidFill>
                <a:latin typeface="+mn-lt"/>
              </a:defRPr>
            </a:pPr>
          </a:p>
        </c:txPr>
        <c:crossAx val="1622409977"/>
      </c:catAx>
      <c:valAx>
        <c:axId val="162240997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1200">
                <a:solidFill>
                  <a:srgbClr val="999999"/>
                </a:solidFill>
                <a:latin typeface="+mn-lt"/>
              </a:defRPr>
            </a:pPr>
          </a:p>
        </c:txPr>
        <c:crossAx val="1883345572"/>
        <c:crosses val="max"/>
      </c:valAx>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2000">
                <a:solidFill>
                  <a:srgbClr val="999999"/>
                </a:solidFill>
                <a:latin typeface="+mn-lt"/>
              </a:defRPr>
            </a:pPr>
            <a:r>
              <a:rPr b="1" i="0" sz="2000">
                <a:solidFill>
                  <a:srgbClr val="999999"/>
                </a:solidFill>
                <a:latin typeface="+mn-lt"/>
              </a:rPr>
              <a:t>MEDIAN of discount vs MAX of discount</a:t>
            </a:r>
          </a:p>
        </c:rich>
      </c:tx>
      <c:overlay val="0"/>
    </c:title>
    <c:plotArea>
      <c:layout/>
      <c:barChart>
        <c:barDir val="bar"/>
        <c:ser>
          <c:idx val="0"/>
          <c:order val="0"/>
          <c:tx>
            <c:strRef>
              <c:f>PricesDiscounts!$G$1</c:f>
            </c:strRef>
          </c:tx>
          <c:spPr>
            <a:solidFill>
              <a:srgbClr val="026581"/>
            </a:solidFill>
            <a:ln cmpd="sng">
              <a:solidFill>
                <a:srgbClr val="000000"/>
              </a:solidFill>
            </a:ln>
          </c:spPr>
          <c:dLbls>
            <c:numFmt formatCode="General" sourceLinked="1"/>
            <c:txPr>
              <a:bodyPr/>
              <a:lstStyle/>
              <a:p>
                <a:pPr lvl="0">
                  <a:defRPr b="0" i="0" sz="2000">
                    <a:solidFill>
                      <a:srgbClr val="D9D9D9"/>
                    </a:solidFill>
                    <a:latin typeface="Arial"/>
                  </a:defRPr>
                </a:pPr>
              </a:p>
            </c:txPr>
            <c:showLegendKey val="0"/>
            <c:showVal val="1"/>
            <c:showCatName val="0"/>
            <c:showSerName val="0"/>
            <c:showPercent val="0"/>
            <c:showBubbleSize val="0"/>
          </c:dLbls>
          <c:cat>
            <c:strRef>
              <c:f>PricesDiscounts!$A$2:$A$4</c:f>
            </c:strRef>
          </c:cat>
          <c:val>
            <c:numRef>
              <c:f>PricesDiscounts!$G$2:$G$4</c:f>
              <c:numCache/>
            </c:numRef>
          </c:val>
        </c:ser>
        <c:ser>
          <c:idx val="1"/>
          <c:order val="1"/>
          <c:tx>
            <c:strRef>
              <c:f>PricesDiscounts!$H$1</c:f>
            </c:strRef>
          </c:tx>
          <c:spPr>
            <a:solidFill>
              <a:srgbClr val="7CC3C7"/>
            </a:solidFill>
            <a:ln cmpd="sng">
              <a:solidFill>
                <a:srgbClr val="000000"/>
              </a:solidFill>
            </a:ln>
          </c:spPr>
          <c:dLbls>
            <c:numFmt formatCode="General" sourceLinked="1"/>
            <c:txPr>
              <a:bodyPr/>
              <a:lstStyle/>
              <a:p>
                <a:pPr lvl="0">
                  <a:defRPr b="1" i="0" sz="2000">
                    <a:solidFill>
                      <a:srgbClr val="434343"/>
                    </a:solidFill>
                    <a:latin typeface="Arial"/>
                  </a:defRPr>
                </a:pPr>
              </a:p>
            </c:txPr>
            <c:showLegendKey val="0"/>
            <c:showVal val="1"/>
            <c:showCatName val="0"/>
            <c:showSerName val="0"/>
            <c:showPercent val="0"/>
            <c:showBubbleSize val="0"/>
          </c:dLbls>
          <c:cat>
            <c:strRef>
              <c:f>PricesDiscounts!$A$2:$A$4</c:f>
            </c:strRef>
          </c:cat>
          <c:val>
            <c:numRef>
              <c:f>PricesDiscounts!$H$2:$H$4</c:f>
              <c:numCache/>
            </c:numRef>
          </c:val>
        </c:ser>
        <c:axId val="1903538147"/>
        <c:axId val="1559831514"/>
      </c:barChart>
      <c:catAx>
        <c:axId val="190353814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i="0" sz="1600">
                <a:solidFill>
                  <a:srgbClr val="666666"/>
                </a:solidFill>
                <a:latin typeface="+mn-lt"/>
              </a:defRPr>
            </a:pPr>
          </a:p>
        </c:txPr>
        <c:crossAx val="1559831514"/>
      </c:catAx>
      <c:valAx>
        <c:axId val="155983151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0" i="0" sz="1200">
                <a:solidFill>
                  <a:srgbClr val="666666"/>
                </a:solidFill>
                <a:latin typeface="+mn-lt"/>
              </a:defRPr>
            </a:pPr>
          </a:p>
        </c:txPr>
        <c:crossAx val="1903538147"/>
        <c:crosses val="max"/>
      </c:valAx>
    </c:plotArea>
    <c:legend>
      <c:legendPos val="t"/>
      <c:overlay val="0"/>
      <c:txPr>
        <a:bodyPr/>
        <a:lstStyle/>
        <a:p>
          <a:pPr lvl="0">
            <a:defRPr b="0" i="0" sz="1200">
              <a:solidFill>
                <a:srgbClr val="999999"/>
              </a:solidFill>
              <a:latin typeface="Arial"/>
            </a:defRPr>
          </a:pPr>
        </a:p>
      </c:txPr>
    </c:legend>
    <c:plotVisOnly val="1"/>
  </c:chart>
  <c:spPr>
    <a:solidFill>
      <a:srgbClr val="F1F1F1"/>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2000">
                <a:solidFill>
                  <a:srgbClr val="CCCCCC"/>
                </a:solidFill>
                <a:latin typeface="+mn-lt"/>
              </a:defRPr>
            </a:pPr>
            <a:r>
              <a:rPr b="0" i="0" sz="2000">
                <a:solidFill>
                  <a:srgbClr val="CCCCCC"/>
                </a:solidFill>
                <a:latin typeface="+mn-lt"/>
              </a:rPr>
              <a:t>MEDIAN of €/g/toy_type</a:t>
            </a:r>
          </a:p>
        </c:rich>
      </c:tx>
      <c:overlay val="0"/>
    </c:title>
    <c:plotArea>
      <c:layout/>
      <c:barChart>
        <c:barDir val="col"/>
        <c:ser>
          <c:idx val="0"/>
          <c:order val="0"/>
          <c:tx>
            <c:strRef>
              <c:f>PricesDiscounts!$J$1</c:f>
            </c:strRef>
          </c:tx>
          <c:spPr>
            <a:solidFill>
              <a:schemeClr val="accent1"/>
            </a:solidFill>
            <a:ln cmpd="sng">
              <a:solidFill>
                <a:srgbClr val="000000"/>
              </a:solidFill>
            </a:ln>
          </c:spPr>
          <c:dPt>
            <c:idx val="0"/>
            <c:spPr>
              <a:solidFill>
                <a:srgbClr val="DA5950"/>
              </a:solidFill>
              <a:ln cmpd="sng">
                <a:solidFill>
                  <a:srgbClr val="000000"/>
                </a:solidFill>
              </a:ln>
            </c:spPr>
          </c:dPt>
          <c:dPt>
            <c:idx val="1"/>
            <c:spPr>
              <a:solidFill>
                <a:srgbClr val="026581"/>
              </a:solidFill>
              <a:ln cmpd="sng">
                <a:solidFill>
                  <a:srgbClr val="000000"/>
                </a:solidFill>
              </a:ln>
            </c:spPr>
          </c:dPt>
          <c:dPt>
            <c:idx val="2"/>
            <c:spPr>
              <a:solidFill>
                <a:srgbClr val="DBC07F"/>
              </a:solidFill>
              <a:ln cmpd="sng">
                <a:solidFill>
                  <a:srgbClr val="000000"/>
                </a:solidFill>
              </a:ln>
            </c:spPr>
          </c:dPt>
          <c:dLbls>
            <c:numFmt formatCode="General" sourceLinked="1"/>
            <c:txPr>
              <a:bodyPr/>
              <a:lstStyle/>
              <a:p>
                <a:pPr lvl="0">
                  <a:defRPr b="1" i="0" sz="1600">
                    <a:latin typeface="Arial"/>
                  </a:defRPr>
                </a:pPr>
              </a:p>
            </c:txPr>
            <c:showLegendKey val="0"/>
            <c:showVal val="1"/>
            <c:showCatName val="0"/>
            <c:showSerName val="0"/>
            <c:showPercent val="0"/>
            <c:showBubbleSize val="0"/>
          </c:dLbls>
          <c:cat>
            <c:strRef>
              <c:f>PricesDiscounts!$A$2:$A$4</c:f>
            </c:strRef>
          </c:cat>
          <c:val>
            <c:numRef>
              <c:f>PricesDiscounts!$J$2:$J$4</c:f>
              <c:numCache/>
            </c:numRef>
          </c:val>
        </c:ser>
        <c:axId val="207686803"/>
        <c:axId val="1908553926"/>
      </c:barChart>
      <c:catAx>
        <c:axId val="2076868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i="0" sz="1400">
                <a:solidFill>
                  <a:srgbClr val="666666"/>
                </a:solidFill>
                <a:latin typeface="+mn-lt"/>
              </a:defRPr>
            </a:pPr>
          </a:p>
        </c:txPr>
        <c:crossAx val="1908553926"/>
      </c:catAx>
      <c:valAx>
        <c:axId val="19085539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1200">
                <a:solidFill>
                  <a:srgbClr val="999999"/>
                </a:solidFill>
                <a:latin typeface="+mn-lt"/>
              </a:defRPr>
            </a:pPr>
          </a:p>
        </c:txPr>
        <c:crossAx val="207686803"/>
      </c:valAx>
    </c:plotArea>
    <c:plotVisOnly val="1"/>
  </c:chart>
  <c:spPr>
    <a:solidFill>
      <a:srgbClr val="FFFFFF">
        <a:alpha val="0"/>
      </a:srgbClr>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2000">
                <a:solidFill>
                  <a:srgbClr val="999999"/>
                </a:solidFill>
                <a:latin typeface="+mn-lt"/>
              </a:defRPr>
            </a:pPr>
            <a:r>
              <a:rPr b="1" i="0" sz="2000">
                <a:solidFill>
                  <a:srgbClr val="999999"/>
                </a:solidFill>
                <a:latin typeface="+mn-lt"/>
              </a:rPr>
              <a:t>Old_price vs Price (discount policy)</a:t>
            </a:r>
          </a:p>
        </c:rich>
      </c:tx>
      <c:overlay val="0"/>
    </c:title>
    <c:plotArea>
      <c:layout/>
      <c:barChart>
        <c:barDir val="bar"/>
        <c:ser>
          <c:idx val="0"/>
          <c:order val="0"/>
          <c:tx>
            <c:strRef>
              <c:f>PricesDiscounts!$L$1</c:f>
            </c:strRef>
          </c:tx>
          <c:spPr>
            <a:solidFill>
              <a:srgbClr val="026581"/>
            </a:solidFill>
            <a:ln cmpd="sng">
              <a:solidFill>
                <a:srgbClr val="000000"/>
              </a:solidFill>
            </a:ln>
          </c:spPr>
          <c:dLbls>
            <c:numFmt formatCode="General" sourceLinked="1"/>
            <c:txPr>
              <a:bodyPr/>
              <a:lstStyle/>
              <a:p>
                <a:pPr lvl="0">
                  <a:defRPr b="1" i="0" sz="1800">
                    <a:latin typeface="Arial"/>
                  </a:defRPr>
                </a:pPr>
              </a:p>
            </c:txPr>
            <c:showLegendKey val="0"/>
            <c:showVal val="1"/>
            <c:showCatName val="0"/>
            <c:showSerName val="0"/>
            <c:showPercent val="0"/>
            <c:showBubbleSize val="0"/>
          </c:dLbls>
          <c:cat>
            <c:strRef>
              <c:f>PricesDiscounts!$A$2:$A$4</c:f>
            </c:strRef>
          </c:cat>
          <c:val>
            <c:numRef>
              <c:f>PricesDiscounts!$L$2:$L$4</c:f>
              <c:numCache/>
            </c:numRef>
          </c:val>
        </c:ser>
        <c:ser>
          <c:idx val="1"/>
          <c:order val="1"/>
          <c:tx>
            <c:strRef>
              <c:f>PricesDiscounts!$C$1</c:f>
            </c:strRef>
          </c:tx>
          <c:spPr>
            <a:solidFill>
              <a:srgbClr val="7CC3C7"/>
            </a:solidFill>
            <a:ln cmpd="sng">
              <a:solidFill>
                <a:srgbClr val="000000"/>
              </a:solidFill>
            </a:ln>
          </c:spPr>
          <c:dLbls>
            <c:numFmt formatCode="General" sourceLinked="1"/>
            <c:txPr>
              <a:bodyPr/>
              <a:lstStyle/>
              <a:p>
                <a:pPr lvl="0">
                  <a:defRPr b="1" i="0" sz="1800">
                    <a:solidFill>
                      <a:srgbClr val="F3F3F3"/>
                    </a:solidFill>
                    <a:latin typeface="Arial"/>
                  </a:defRPr>
                </a:pPr>
              </a:p>
            </c:txPr>
            <c:showLegendKey val="0"/>
            <c:showVal val="1"/>
            <c:showCatName val="0"/>
            <c:showSerName val="0"/>
            <c:showPercent val="0"/>
            <c:showBubbleSize val="0"/>
          </c:dLbls>
          <c:cat>
            <c:strRef>
              <c:f>PricesDiscounts!$A$2:$A$4</c:f>
            </c:strRef>
          </c:cat>
          <c:val>
            <c:numRef>
              <c:f>PricesDiscounts!$C$2:$C$4</c:f>
              <c:numCache/>
            </c:numRef>
          </c:val>
        </c:ser>
        <c:ser>
          <c:idx val="2"/>
          <c:order val="2"/>
          <c:tx>
            <c:strRef>
              <c:f>PricesDiscounts!$A$1</c:f>
            </c:strRef>
          </c:tx>
          <c:cat>
            <c:strRef>
              <c:f>PricesDiscounts!$A$2:$A$4</c:f>
            </c:strRef>
          </c:cat>
          <c:val>
            <c:numRef>
              <c:f>PricesDiscounts!$A$2:$A$4</c:f>
              <c:numCache/>
            </c:numRef>
          </c:val>
        </c:ser>
        <c:axId val="246524237"/>
        <c:axId val="1612840705"/>
      </c:barChart>
      <c:catAx>
        <c:axId val="24652423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i="0" sz="1600">
                <a:solidFill>
                  <a:srgbClr val="666666"/>
                </a:solidFill>
                <a:latin typeface="+mn-lt"/>
              </a:defRPr>
            </a:pPr>
          </a:p>
        </c:txPr>
        <c:crossAx val="1612840705"/>
      </c:catAx>
      <c:valAx>
        <c:axId val="161284070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0" i="0" sz="1200">
                <a:solidFill>
                  <a:srgbClr val="999999"/>
                </a:solidFill>
                <a:latin typeface="+mn-lt"/>
              </a:defRPr>
            </a:pPr>
          </a:p>
        </c:txPr>
        <c:crossAx val="246524237"/>
        <c:crosses val="max"/>
      </c:valAx>
    </c:plotArea>
    <c:legend>
      <c:legendPos val="t"/>
      <c:overlay val="0"/>
      <c:txPr>
        <a:bodyPr/>
        <a:lstStyle/>
        <a:p>
          <a:pPr lvl="0">
            <a:defRPr b="0" i="0" sz="1200">
              <a:solidFill>
                <a:srgbClr val="999999"/>
              </a:solidFill>
              <a:latin typeface="Arial"/>
            </a:defRPr>
          </a:pPr>
        </a:p>
      </c:txPr>
    </c:legend>
    <c:plotVisOnly val="1"/>
  </c:chart>
  <c:spPr>
    <a:solidFill>
      <a:srgbClr val="F3F3F3"/>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D9D9D9"/>
                </a:solidFill>
                <a:latin typeface="Arial"/>
              </a:defRPr>
            </a:pPr>
            <a:r>
              <a:rPr b="1">
                <a:solidFill>
                  <a:srgbClr val="D9D9D9"/>
                </a:solidFill>
                <a:latin typeface="Arial"/>
              </a:rPr>
              <a:t>Price Segment Destribution</a:t>
            </a:r>
          </a:p>
        </c:rich>
      </c:tx>
      <c:overlay val="0"/>
    </c:title>
    <c:plotArea>
      <c:layout/>
      <c:barChart>
        <c:barDir val="col"/>
        <c:ser>
          <c:idx val="0"/>
          <c:order val="0"/>
          <c:tx>
            <c:strRef>
              <c:f>Prices_BucketsReviews!$B$3:$B$4</c:f>
            </c:strRef>
          </c:tx>
          <c:spPr>
            <a:solidFill>
              <a:srgbClr val="DA5950"/>
            </a:solidFill>
            <a:ln cmpd="sng">
              <a:solidFill>
                <a:srgbClr val="000000"/>
              </a:solidFill>
            </a:ln>
          </c:spPr>
          <c:cat>
            <c:strRef>
              <c:f>Prices_BucketsReviews!$A$5:$A$9</c:f>
            </c:strRef>
          </c:cat>
          <c:val>
            <c:numRef>
              <c:f>Prices_BucketsReviews!$B$5:$B$9</c:f>
              <c:numCache/>
            </c:numRef>
          </c:val>
        </c:ser>
        <c:ser>
          <c:idx val="1"/>
          <c:order val="1"/>
          <c:tx>
            <c:strRef>
              <c:f>Prices_BucketsReviews!$C$3:$C$4</c:f>
            </c:strRef>
          </c:tx>
          <c:spPr>
            <a:solidFill>
              <a:srgbClr val="026581"/>
            </a:solidFill>
            <a:ln cmpd="sng">
              <a:solidFill>
                <a:srgbClr val="000000"/>
              </a:solidFill>
            </a:ln>
          </c:spPr>
          <c:cat>
            <c:strRef>
              <c:f>Prices_BucketsReviews!$A$5:$A$9</c:f>
            </c:strRef>
          </c:cat>
          <c:val>
            <c:numRef>
              <c:f>Prices_BucketsReviews!$C$5:$C$9</c:f>
              <c:numCache/>
            </c:numRef>
          </c:val>
        </c:ser>
        <c:ser>
          <c:idx val="2"/>
          <c:order val="2"/>
          <c:tx>
            <c:strRef>
              <c:f>Prices_BucketsReviews!$D$3:$D$4</c:f>
            </c:strRef>
          </c:tx>
          <c:spPr>
            <a:solidFill>
              <a:srgbClr val="DBC07F"/>
            </a:solidFill>
            <a:ln cmpd="sng">
              <a:solidFill>
                <a:srgbClr val="000000"/>
              </a:solidFill>
            </a:ln>
          </c:spPr>
          <c:cat>
            <c:strRef>
              <c:f>Prices_BucketsReviews!$A$5:$A$9</c:f>
            </c:strRef>
          </c:cat>
          <c:val>
            <c:numRef>
              <c:f>Prices_BucketsReviews!$D$5:$D$9</c:f>
              <c:numCache/>
            </c:numRef>
          </c:val>
        </c:ser>
        <c:axId val="1843050298"/>
        <c:axId val="1354116793"/>
      </c:barChart>
      <c:catAx>
        <c:axId val="18430502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B7B7B7"/>
                </a:solidFill>
                <a:latin typeface="+mn-lt"/>
              </a:defRPr>
            </a:pPr>
          </a:p>
        </c:txPr>
        <c:crossAx val="1354116793"/>
      </c:catAx>
      <c:valAx>
        <c:axId val="135411679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B7B7B7"/>
                </a:solidFill>
                <a:latin typeface="+mn-lt"/>
              </a:defRPr>
            </a:pPr>
          </a:p>
        </c:txPr>
        <c:crossAx val="1843050298"/>
      </c:valAx>
    </c:plotArea>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D9D9D9"/>
                </a:solidFill>
                <a:latin typeface="Arial"/>
              </a:defRPr>
            </a:pPr>
            <a:r>
              <a:rPr b="1">
                <a:solidFill>
                  <a:srgbClr val="D9D9D9"/>
                </a:solidFill>
                <a:latin typeface="Arial"/>
              </a:rPr>
              <a:t>Review Volume Distribution</a:t>
            </a:r>
          </a:p>
        </c:rich>
      </c:tx>
      <c:overlay val="0"/>
    </c:title>
    <c:plotArea>
      <c:layout/>
      <c:barChart>
        <c:barDir val="col"/>
        <c:ser>
          <c:idx val="0"/>
          <c:order val="0"/>
          <c:tx>
            <c:strRef>
              <c:f>Prices_BucketsReviews!$H$3:$H$4</c:f>
            </c:strRef>
          </c:tx>
          <c:spPr>
            <a:solidFill>
              <a:srgbClr val="DA5950"/>
            </a:solidFill>
            <a:ln cmpd="sng">
              <a:solidFill>
                <a:srgbClr val="000000"/>
              </a:solidFill>
            </a:ln>
          </c:spPr>
          <c:cat>
            <c:strRef>
              <c:f>Prices_BucketsReviews!$G$5:$G$9</c:f>
            </c:strRef>
          </c:cat>
          <c:val>
            <c:numRef>
              <c:f>Prices_BucketsReviews!$H$5:$H$9</c:f>
              <c:numCache/>
            </c:numRef>
          </c:val>
        </c:ser>
        <c:ser>
          <c:idx val="1"/>
          <c:order val="1"/>
          <c:tx>
            <c:strRef>
              <c:f>Prices_BucketsReviews!$I$3:$I$4</c:f>
            </c:strRef>
          </c:tx>
          <c:spPr>
            <a:solidFill>
              <a:srgbClr val="026581"/>
            </a:solidFill>
            <a:ln cmpd="sng">
              <a:solidFill>
                <a:srgbClr val="000000"/>
              </a:solidFill>
            </a:ln>
          </c:spPr>
          <c:cat>
            <c:strRef>
              <c:f>Prices_BucketsReviews!$G$5:$G$9</c:f>
            </c:strRef>
          </c:cat>
          <c:val>
            <c:numRef>
              <c:f>Prices_BucketsReviews!$I$5:$I$9</c:f>
              <c:numCache/>
            </c:numRef>
          </c:val>
        </c:ser>
        <c:ser>
          <c:idx val="2"/>
          <c:order val="2"/>
          <c:tx>
            <c:strRef>
              <c:f>Prices_BucketsReviews!$J$3:$J$4</c:f>
            </c:strRef>
          </c:tx>
          <c:spPr>
            <a:solidFill>
              <a:srgbClr val="DBC07F"/>
            </a:solidFill>
            <a:ln cmpd="sng">
              <a:solidFill>
                <a:srgbClr val="000000"/>
              </a:solidFill>
            </a:ln>
          </c:spPr>
          <c:cat>
            <c:strRef>
              <c:f>Prices_BucketsReviews!$G$5:$G$9</c:f>
            </c:strRef>
          </c:cat>
          <c:val>
            <c:numRef>
              <c:f>Prices_BucketsReviews!$J$5:$J$9</c:f>
              <c:numCache/>
            </c:numRef>
          </c:val>
        </c:ser>
        <c:axId val="1858778517"/>
        <c:axId val="746938812"/>
      </c:barChart>
      <c:catAx>
        <c:axId val="18587785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CCCCCC"/>
                </a:solidFill>
                <a:latin typeface="+mn-lt"/>
              </a:defRPr>
            </a:pPr>
          </a:p>
        </c:txPr>
        <c:crossAx val="746938812"/>
      </c:catAx>
      <c:valAx>
        <c:axId val="7469388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CCCCCC"/>
                </a:solidFill>
                <a:latin typeface="+mn-lt"/>
              </a:defRPr>
            </a:pPr>
          </a:p>
        </c:txPr>
        <c:crossAx val="1858778517"/>
      </c:valAx>
    </c:plotArea>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D9D9D9"/>
                </a:solidFill>
                <a:latin typeface="Arial"/>
              </a:defRPr>
            </a:pPr>
            <a:r>
              <a:rPr b="1" i="0" sz="1600">
                <a:solidFill>
                  <a:srgbClr val="D9D9D9"/>
                </a:solidFill>
                <a:latin typeface="Arial"/>
              </a:rPr>
              <a:t>MEDIAN of value_for_money</a:t>
            </a:r>
          </a:p>
        </c:rich>
      </c:tx>
      <c:layout>
        <c:manualLayout>
          <c:xMode val="edge"/>
          <c:yMode val="edge"/>
          <c:x val="0.030512820512820515"/>
          <c:y val="0.05153404861754081"/>
        </c:manualLayout>
      </c:layout>
      <c:overlay val="0"/>
    </c:title>
    <c:plotArea>
      <c:layout/>
      <c:areaChart>
        <c:ser>
          <c:idx val="0"/>
          <c:order val="0"/>
          <c:tx>
            <c:strRef>
              <c:f>Perceived_Value!$L$1</c:f>
            </c:strRef>
          </c:tx>
          <c:spPr>
            <a:solidFill>
              <a:srgbClr val="999999">
                <a:alpha val="30000"/>
              </a:srgbClr>
            </a:solidFill>
            <a:ln cmpd="sng">
              <a:solidFill>
                <a:srgbClr val="999999"/>
              </a:solidFill>
            </a:ln>
          </c:spPr>
          <c:dLbls>
            <c:numFmt formatCode="General" sourceLinked="1"/>
            <c:txPr>
              <a:bodyPr/>
              <a:lstStyle/>
              <a:p>
                <a:pPr lvl="0">
                  <a:defRPr b="1" i="0" sz="2000">
                    <a:solidFill>
                      <a:srgbClr val="666666"/>
                    </a:solidFill>
                    <a:latin typeface="Arial"/>
                  </a:defRPr>
                </a:pPr>
              </a:p>
            </c:txPr>
            <c:showLegendKey val="0"/>
            <c:showVal val="1"/>
            <c:showCatName val="0"/>
            <c:showSerName val="0"/>
            <c:showPercent val="0"/>
            <c:showBubbleSize val="0"/>
          </c:dLbls>
          <c:cat>
            <c:strRef>
              <c:f>Perceived_Value!$K$2:$K$4</c:f>
            </c:strRef>
          </c:cat>
          <c:val>
            <c:numRef>
              <c:f>Perceived_Value!$L$2:$L$4</c:f>
              <c:numCache/>
            </c:numRef>
          </c:val>
        </c:ser>
        <c:axId val="1882752587"/>
        <c:axId val="1600739906"/>
      </c:areaChart>
      <c:catAx>
        <c:axId val="18827525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i="0" sz="1200">
                <a:solidFill>
                  <a:srgbClr val="666666"/>
                </a:solidFill>
                <a:latin typeface="Arial"/>
              </a:defRPr>
            </a:pPr>
          </a:p>
        </c:txPr>
        <c:crossAx val="1600739906"/>
      </c:catAx>
      <c:valAx>
        <c:axId val="16007399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1200">
                <a:solidFill>
                  <a:srgbClr val="B7B7B7"/>
                </a:solidFill>
                <a:latin typeface="Arial"/>
              </a:defRPr>
            </a:pPr>
          </a:p>
        </c:txPr>
        <c:crossAx val="1882752587"/>
      </c:valAx>
    </c:plotArea>
    <c:plotVisOnly val="1"/>
  </c:chart>
  <c:spPr>
    <a:solidFill>
      <a:srgbClr val="FFFFFF">
        <a:alpha val="0"/>
      </a:srgbClr>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2000">
                <a:solidFill>
                  <a:srgbClr val="999999"/>
                </a:solidFill>
                <a:latin typeface="+mn-lt"/>
              </a:defRPr>
            </a:pPr>
            <a:r>
              <a:rPr b="0" i="0" sz="2000">
                <a:solidFill>
                  <a:srgbClr val="999999"/>
                </a:solidFill>
                <a:latin typeface="+mn-lt"/>
              </a:rPr>
              <a:t>MEDIAN of reviews_density</a:t>
            </a:r>
          </a:p>
        </c:rich>
      </c:tx>
      <c:overlay val="0"/>
    </c:title>
    <c:plotArea>
      <c:layout/>
      <c:areaChart>
        <c:ser>
          <c:idx val="0"/>
          <c:order val="0"/>
          <c:tx>
            <c:strRef>
              <c:f>Perceived_Value!$Q$1</c:f>
            </c:strRef>
          </c:tx>
          <c:spPr>
            <a:solidFill>
              <a:srgbClr val="999999">
                <a:alpha val="30000"/>
              </a:srgbClr>
            </a:solidFill>
            <a:ln cmpd="sng">
              <a:solidFill>
                <a:srgbClr val="999999"/>
              </a:solidFill>
            </a:ln>
          </c:spPr>
          <c:cat>
            <c:strRef>
              <c:f>Perceived_Value!$P$2:$P$4</c:f>
            </c:strRef>
          </c:cat>
          <c:val>
            <c:numRef>
              <c:f>Perceived_Value!$Q$2:$Q$4</c:f>
              <c:numCache/>
            </c:numRef>
          </c:val>
        </c:ser>
        <c:axId val="704908147"/>
        <c:axId val="807560623"/>
      </c:areaChart>
      <c:catAx>
        <c:axId val="7049081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807560623"/>
      </c:catAx>
      <c:valAx>
        <c:axId val="8075606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704908147"/>
      </c:valAx>
    </c:plotArea>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2000">
                <a:solidFill>
                  <a:srgbClr val="999999"/>
                </a:solidFill>
                <a:latin typeface="+mn-lt"/>
              </a:defRPr>
            </a:pPr>
            <a:r>
              <a:rPr b="0" i="0" sz="2000">
                <a:solidFill>
                  <a:srgbClr val="999999"/>
                </a:solidFill>
                <a:latin typeface="+mn-lt"/>
              </a:rPr>
              <a:t>MEDIAN of price_review_ratio</a:t>
            </a:r>
          </a:p>
        </c:rich>
      </c:tx>
      <c:overlay val="0"/>
    </c:title>
    <c:plotArea>
      <c:layout/>
      <c:areaChart>
        <c:ser>
          <c:idx val="0"/>
          <c:order val="0"/>
          <c:tx>
            <c:strRef>
              <c:f>Perceived_Value!$G$1</c:f>
            </c:strRef>
          </c:tx>
          <c:spPr>
            <a:solidFill>
              <a:srgbClr val="999999">
                <a:alpha val="30000"/>
              </a:srgbClr>
            </a:solidFill>
            <a:ln cmpd="sng">
              <a:solidFill>
                <a:srgbClr val="999999"/>
              </a:solidFill>
            </a:ln>
          </c:spPr>
          <c:cat>
            <c:strRef>
              <c:f>Perceived_Value!$F$2:$F$4</c:f>
            </c:strRef>
          </c:cat>
          <c:val>
            <c:numRef>
              <c:f>Perceived_Value!$G$2:$G$4</c:f>
              <c:numCache/>
            </c:numRef>
          </c:val>
        </c:ser>
        <c:axId val="596363023"/>
        <c:axId val="128145523"/>
      </c:areaChart>
      <c:catAx>
        <c:axId val="5963630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128145523"/>
      </c:catAx>
      <c:valAx>
        <c:axId val="1281455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596363023"/>
      </c:valAx>
    </c:plotArea>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2000">
                <a:solidFill>
                  <a:srgbClr val="999999"/>
                </a:solidFill>
                <a:latin typeface="+mn-lt"/>
              </a:defRPr>
            </a:pPr>
            <a:r>
              <a:rPr b="0" i="0" sz="2000">
                <a:solidFill>
                  <a:srgbClr val="999999"/>
                </a:solidFill>
                <a:latin typeface="+mn-lt"/>
              </a:rPr>
              <a:t>MEDIAN of reviews_count/toy_type</a:t>
            </a:r>
          </a:p>
        </c:rich>
      </c:tx>
      <c:overlay val="0"/>
    </c:title>
    <c:plotArea>
      <c:layout/>
      <c:areaChart>
        <c:ser>
          <c:idx val="0"/>
          <c:order val="0"/>
          <c:tx>
            <c:strRef>
              <c:f>Perceived_Value!$B$1</c:f>
            </c:strRef>
          </c:tx>
          <c:spPr>
            <a:solidFill>
              <a:srgbClr val="999999">
                <a:alpha val="30000"/>
              </a:srgbClr>
            </a:solidFill>
            <a:ln cmpd="sng">
              <a:solidFill>
                <a:srgbClr val="999999"/>
              </a:solidFill>
            </a:ln>
          </c:spPr>
          <c:cat>
            <c:strRef>
              <c:f>Perceived_Value!$A$2:$A$4</c:f>
            </c:strRef>
          </c:cat>
          <c:val>
            <c:numRef>
              <c:f>Perceived_Value!$B$2:$B$4</c:f>
              <c:numCache/>
            </c:numRef>
          </c:val>
        </c:ser>
        <c:axId val="1707536349"/>
        <c:axId val="256427845"/>
      </c:areaChart>
      <c:catAx>
        <c:axId val="17075363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256427845"/>
      </c:catAx>
      <c:valAx>
        <c:axId val="2564278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707536349"/>
      </c:valAx>
    </c:plotArea>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434343"/>
                </a:solidFill>
                <a:latin typeface="Arial"/>
              </a:defRPr>
            </a:pPr>
            <a:r>
              <a:rPr b="0" i="0">
                <a:solidFill>
                  <a:srgbClr val="434343"/>
                </a:solidFill>
                <a:latin typeface="Arial"/>
              </a:rPr>
              <a:t>Emotional Triggers</a:t>
            </a:r>
          </a:p>
        </c:rich>
      </c:tx>
      <c:overlay val="0"/>
    </c:title>
    <c:plotArea>
      <c:layout/>
      <c:barChart>
        <c:barDir val="col"/>
        <c:ser>
          <c:idx val="0"/>
          <c:order val="0"/>
          <c:spPr>
            <a:solidFill>
              <a:srgbClr val="DA5950"/>
            </a:solidFill>
            <a:ln cmpd="sng">
              <a:solidFill>
                <a:srgbClr val="000000"/>
              </a:solidFill>
            </a:ln>
          </c:spPr>
          <c:val>
            <c:numRef>
              <c:f>Keywords_Popularity!$B$4</c:f>
              <c:numCache/>
            </c:numRef>
          </c:val>
        </c:ser>
        <c:ser>
          <c:idx val="1"/>
          <c:order val="1"/>
          <c:spPr>
            <a:solidFill>
              <a:srgbClr val="026581"/>
            </a:solidFill>
            <a:ln cmpd="sng">
              <a:solidFill>
                <a:srgbClr val="000000"/>
              </a:solidFill>
            </a:ln>
          </c:spPr>
          <c:val>
            <c:numRef>
              <c:f>Keywords_Popularity!$C$4</c:f>
              <c:numCache/>
            </c:numRef>
          </c:val>
        </c:ser>
        <c:ser>
          <c:idx val="2"/>
          <c:order val="2"/>
          <c:spPr>
            <a:solidFill>
              <a:srgbClr val="DBC07F"/>
            </a:solidFill>
            <a:ln cmpd="sng">
              <a:solidFill>
                <a:srgbClr val="000000"/>
              </a:solidFill>
            </a:ln>
          </c:spPr>
          <c:val>
            <c:numRef>
              <c:f>Keywords_Popularity!$D$4</c:f>
              <c:numCache/>
            </c:numRef>
          </c:val>
        </c:ser>
        <c:axId val="1856054785"/>
        <c:axId val="1470711679"/>
      </c:barChart>
      <c:catAx>
        <c:axId val="18560547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Arial"/>
              </a:defRPr>
            </a:pPr>
          </a:p>
        </c:txPr>
        <c:crossAx val="1470711679"/>
      </c:catAx>
      <c:valAx>
        <c:axId val="14707116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0" i="0" sz="1200">
                <a:solidFill>
                  <a:srgbClr val="666666"/>
                </a:solidFill>
                <a:latin typeface="Arial"/>
              </a:defRPr>
            </a:pPr>
          </a:p>
        </c:txPr>
        <c:crossAx val="1856054785"/>
      </c:valAx>
    </c:plotArea>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434343"/>
                </a:solidFill>
                <a:latin typeface="Arial"/>
              </a:defRPr>
            </a:pPr>
            <a:r>
              <a:rPr b="0" i="0">
                <a:solidFill>
                  <a:srgbClr val="434343"/>
                </a:solidFill>
                <a:latin typeface="Arial"/>
              </a:rPr>
              <a:t>Montessori/Educational</a:t>
            </a:r>
          </a:p>
        </c:rich>
      </c:tx>
      <c:overlay val="0"/>
    </c:title>
    <c:plotArea>
      <c:layout/>
      <c:barChart>
        <c:barDir val="col"/>
        <c:ser>
          <c:idx val="0"/>
          <c:order val="0"/>
          <c:spPr>
            <a:solidFill>
              <a:srgbClr val="DA5950"/>
            </a:solidFill>
            <a:ln cmpd="sng">
              <a:solidFill>
                <a:srgbClr val="000000"/>
              </a:solidFill>
            </a:ln>
          </c:spPr>
          <c:val>
            <c:numRef>
              <c:f>Keywords_Popularity!$G$4</c:f>
              <c:numCache/>
            </c:numRef>
          </c:val>
        </c:ser>
        <c:ser>
          <c:idx val="1"/>
          <c:order val="1"/>
          <c:spPr>
            <a:solidFill>
              <a:srgbClr val="DBC07F"/>
            </a:solidFill>
            <a:ln cmpd="sng">
              <a:solidFill>
                <a:srgbClr val="000000"/>
              </a:solidFill>
            </a:ln>
          </c:spPr>
          <c:val>
            <c:numRef>
              <c:f>Keywords_Popularity!$I$4</c:f>
              <c:numCache/>
            </c:numRef>
          </c:val>
        </c:ser>
        <c:axId val="206911049"/>
        <c:axId val="332181191"/>
      </c:barChart>
      <c:catAx>
        <c:axId val="2069110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0"/>
          <a:lstStyle/>
          <a:p>
            <a:pPr lvl="0">
              <a:defRPr b="0" i="0">
                <a:solidFill>
                  <a:srgbClr val="000000"/>
                </a:solidFill>
                <a:latin typeface="+mn-lt"/>
              </a:defRPr>
            </a:pPr>
          </a:p>
        </c:txPr>
        <c:crossAx val="332181191"/>
      </c:catAx>
      <c:valAx>
        <c:axId val="3321811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0" i="0" sz="1200">
                <a:solidFill>
                  <a:srgbClr val="666666"/>
                </a:solidFill>
                <a:latin typeface="Arial"/>
              </a:defRPr>
            </a:pPr>
          </a:p>
        </c:txPr>
        <c:crossAx val="206911049"/>
      </c:valAx>
    </c:plotArea>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434343"/>
                </a:solidFill>
                <a:latin typeface="Arial"/>
              </a:defRPr>
            </a:pPr>
            <a:r>
              <a:rPr b="0" i="0">
                <a:solidFill>
                  <a:srgbClr val="434343"/>
                </a:solidFill>
                <a:latin typeface="Arial"/>
              </a:rPr>
              <a:t>Eco-friendly &amp; Sustainable</a:t>
            </a:r>
          </a:p>
        </c:rich>
      </c:tx>
      <c:layout>
        <c:manualLayout>
          <c:xMode val="edge"/>
          <c:yMode val="edge"/>
          <c:x val="0.05033333333333334"/>
          <c:y val="0.05"/>
        </c:manualLayout>
      </c:layout>
      <c:overlay val="0"/>
    </c:title>
    <c:plotArea>
      <c:layout/>
      <c:barChart>
        <c:barDir val="col"/>
        <c:ser>
          <c:idx val="0"/>
          <c:order val="0"/>
          <c:spPr>
            <a:solidFill>
              <a:srgbClr val="DA5950"/>
            </a:solidFill>
            <a:ln cmpd="sng">
              <a:solidFill>
                <a:srgbClr val="000000"/>
              </a:solidFill>
            </a:ln>
          </c:spPr>
          <c:val>
            <c:numRef>
              <c:f>Keywords_Popularity!$L$4</c:f>
              <c:numCache/>
            </c:numRef>
          </c:val>
        </c:ser>
        <c:ser>
          <c:idx val="1"/>
          <c:order val="1"/>
          <c:spPr>
            <a:solidFill>
              <a:srgbClr val="026581"/>
            </a:solidFill>
            <a:ln cmpd="sng">
              <a:solidFill>
                <a:srgbClr val="000000"/>
              </a:solidFill>
            </a:ln>
          </c:spPr>
          <c:val>
            <c:numRef>
              <c:f>Keywords_Popularity!$M$4</c:f>
              <c:numCache/>
            </c:numRef>
          </c:val>
        </c:ser>
        <c:ser>
          <c:idx val="2"/>
          <c:order val="2"/>
          <c:spPr>
            <a:solidFill>
              <a:srgbClr val="DBC07F"/>
            </a:solidFill>
            <a:ln cmpd="sng">
              <a:solidFill>
                <a:srgbClr val="000000"/>
              </a:solidFill>
            </a:ln>
          </c:spPr>
          <c:val>
            <c:numRef>
              <c:f>Keywords_Popularity!$N$4</c:f>
              <c:numCache/>
            </c:numRef>
          </c:val>
        </c:ser>
        <c:axId val="1591570573"/>
        <c:axId val="396273007"/>
      </c:barChart>
      <c:catAx>
        <c:axId val="15915705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Arial"/>
              </a:defRPr>
            </a:pPr>
          </a:p>
        </c:txPr>
        <c:crossAx val="396273007"/>
      </c:catAx>
      <c:valAx>
        <c:axId val="3962730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tickLblPos val="nextTo"/>
        <c:spPr>
          <a:ln/>
        </c:spPr>
        <c:txPr>
          <a:bodyPr/>
          <a:lstStyle/>
          <a:p>
            <a:pPr lvl="0">
              <a:defRPr b="0" i="0" sz="1200">
                <a:solidFill>
                  <a:srgbClr val="666666"/>
                </a:solidFill>
                <a:latin typeface="Arial"/>
              </a:defRPr>
            </a:pPr>
          </a:p>
        </c:txPr>
        <c:crossAx val="1591570573"/>
      </c:valAx>
    </c:plotArea>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 Id="rId4" Type="http://schemas.openxmlformats.org/officeDocument/2006/relationships/chart" Target="../charts/chart6.xml"/><Relationship Id="rId5"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 Id="rId2" Type="http://schemas.openxmlformats.org/officeDocument/2006/relationships/chart" Target="../charts/chart11.xml"/><Relationship Id="rId3" Type="http://schemas.openxmlformats.org/officeDocument/2006/relationships/chart" Target="../charts/chart12.xml"/><Relationship Id="rId4"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 Id="rId2" Type="http://schemas.openxmlformats.org/officeDocument/2006/relationships/chart" Target="../charts/chart15.xml"/><Relationship Id="rId3"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28</xdr:row>
      <xdr:rowOff>9525</xdr:rowOff>
    </xdr:from>
    <xdr:ext cx="2276475" cy="3790950"/>
    <xdr:graphicFrame>
      <xdr:nvGraphicFramePr>
        <xdr:cNvPr id="1" name="Chart 1" title="Діаграма"/>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381000</xdr:colOff>
      <xdr:row>28</xdr:row>
      <xdr:rowOff>9525</xdr:rowOff>
    </xdr:from>
    <xdr:ext cx="2362200" cy="3790950"/>
    <xdr:graphicFrame>
      <xdr:nvGraphicFramePr>
        <xdr:cNvPr id="2" name="Chart 2" title="Діаграма"/>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828675</xdr:colOff>
      <xdr:row>7</xdr:row>
      <xdr:rowOff>9525</xdr:rowOff>
    </xdr:from>
    <xdr:ext cx="3457575" cy="1866900"/>
    <xdr:graphicFrame>
      <xdr:nvGraphicFramePr>
        <xdr:cNvPr id="3" name="Chart 3" title="Діаграма"/>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723900</xdr:colOff>
      <xdr:row>7</xdr:row>
      <xdr:rowOff>9525</xdr:rowOff>
    </xdr:from>
    <xdr:ext cx="3457575" cy="1866900"/>
    <xdr:graphicFrame>
      <xdr:nvGraphicFramePr>
        <xdr:cNvPr id="4" name="Chart 4" title="Діаграма"/>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66675</xdr:colOff>
      <xdr:row>20</xdr:row>
      <xdr:rowOff>19050</xdr:rowOff>
    </xdr:from>
    <xdr:ext cx="5010150" cy="3295650"/>
    <xdr:graphicFrame>
      <xdr:nvGraphicFramePr>
        <xdr:cNvPr id="5" name="Chart 5" title="Діаграма"/>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504825</xdr:colOff>
      <xdr:row>7</xdr:row>
      <xdr:rowOff>9525</xdr:rowOff>
    </xdr:from>
    <xdr:ext cx="2571750" cy="1866900"/>
    <xdr:graphicFrame>
      <xdr:nvGraphicFramePr>
        <xdr:cNvPr id="6" name="Chart 6" title="Діаграма"/>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6</xdr:col>
      <xdr:colOff>581025</xdr:colOff>
      <xdr:row>18</xdr:row>
      <xdr:rowOff>171450</xdr:rowOff>
    </xdr:from>
    <xdr:ext cx="5438775" cy="3533775"/>
    <xdr:graphicFrame>
      <xdr:nvGraphicFramePr>
        <xdr:cNvPr id="7" name="Chart 7" title="Діаграма"/>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476250</xdr:colOff>
      <xdr:row>11</xdr:row>
      <xdr:rowOff>47625</xdr:rowOff>
    </xdr:from>
    <xdr:ext cx="3457575" cy="3533775"/>
    <xdr:graphicFrame>
      <xdr:nvGraphicFramePr>
        <xdr:cNvPr id="8" name="Chart 8" title="Діаграма"/>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190500</xdr:colOff>
      <xdr:row>11</xdr:row>
      <xdr:rowOff>47625</xdr:rowOff>
    </xdr:from>
    <xdr:ext cx="3676650" cy="3533775"/>
    <xdr:graphicFrame>
      <xdr:nvGraphicFramePr>
        <xdr:cNvPr id="9" name="Chart 9" title="Діаграма"/>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85725</xdr:colOff>
      <xdr:row>7</xdr:row>
      <xdr:rowOff>104775</xdr:rowOff>
    </xdr:from>
    <xdr:ext cx="3086100" cy="3228975"/>
    <xdr:graphicFrame>
      <xdr:nvGraphicFramePr>
        <xdr:cNvPr id="10" name="Chart 10" title="Діаграма"/>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933450</xdr:colOff>
      <xdr:row>6</xdr:row>
      <xdr:rowOff>0</xdr:rowOff>
    </xdr:from>
    <xdr:ext cx="3714750" cy="2457450"/>
    <xdr:graphicFrame>
      <xdr:nvGraphicFramePr>
        <xdr:cNvPr id="11" name="Chart 11" title="Діаграма"/>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962025</xdr:colOff>
      <xdr:row>6</xdr:row>
      <xdr:rowOff>0</xdr:rowOff>
    </xdr:from>
    <xdr:ext cx="3714750" cy="2457450"/>
    <xdr:graphicFrame>
      <xdr:nvGraphicFramePr>
        <xdr:cNvPr id="12" name="Chart 12" title="Діаграма"/>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0</xdr:colOff>
      <xdr:row>5</xdr:row>
      <xdr:rowOff>190500</xdr:rowOff>
    </xdr:from>
    <xdr:ext cx="3714750" cy="2457450"/>
    <xdr:graphicFrame>
      <xdr:nvGraphicFramePr>
        <xdr:cNvPr id="13" name="Chart 13" title="Діаграма"/>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352425</xdr:colOff>
      <xdr:row>7</xdr:row>
      <xdr:rowOff>142875</xdr:rowOff>
    </xdr:from>
    <xdr:ext cx="2857500" cy="2686050"/>
    <xdr:graphicFrame>
      <xdr:nvGraphicFramePr>
        <xdr:cNvPr id="14" name="Chart 14" title="Діаграма"/>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419100</xdr:colOff>
      <xdr:row>7</xdr:row>
      <xdr:rowOff>142875</xdr:rowOff>
    </xdr:from>
    <xdr:ext cx="2533650" cy="2686050"/>
    <xdr:graphicFrame>
      <xdr:nvGraphicFramePr>
        <xdr:cNvPr id="15" name="Chart 15" title="Діаграма"/>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800100</xdr:colOff>
      <xdr:row>7</xdr:row>
      <xdr:rowOff>142875</xdr:rowOff>
    </xdr:from>
    <xdr:ext cx="2857500" cy="2686050"/>
    <xdr:graphicFrame>
      <xdr:nvGraphicFramePr>
        <xdr:cNvPr id="16" name="Chart 16" title="Діаграма"/>
        <xdr:cNvGraphicFramePr/>
      </xdr:nvGraphicFramePr>
      <xdr:xfrm>
        <a:off x="0" y="0"/>
        <a:ext cx="0" cy="0"/>
      </xdr:xfrm>
      <a:graphic>
        <a:graphicData uri="http://schemas.openxmlformats.org/drawingml/2006/chart">
          <c:chart r:id="rId3"/>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Y45" sheet="Toys"/>
  </cacheSource>
  <cacheFields>
    <cacheField name="asin" numFmtId="0">
      <sharedItems>
        <s v="B0CMG86KX4"/>
        <s v="B0CMFRHZDQ"/>
        <s v="B0CMFTKPF5"/>
        <s v="B0CMG5RV4H"/>
        <s v="B0CY6NQQYK"/>
        <s v="B0CMG4WL99"/>
        <s v="B0CMFL2D8M"/>
        <s v="B0CMFYWRPM"/>
        <s v="B0CMFRVGW9"/>
        <s v="B0D9MLFVC9"/>
        <s v="B0CY6B115V"/>
        <s v="B0DLH93L1J"/>
        <s v="B0CMFTJWZQ"/>
        <s v="B0CMG2ZX45"/>
        <s v="B0CMG1PNC8"/>
        <s v="B0CMFW5BM8"/>
        <s v="B0CQMVW6FK"/>
        <s v="B0CQMH7RNQ"/>
        <s v="B01NCUSC7V"/>
        <s v="B0B2XBHYTK"/>
        <s v="B0BRSJWD6X"/>
        <s v="B09QLG71CB"/>
        <s v="B01LZYGY8H"/>
        <s v="B09P9HNXTM"/>
        <s v="B0DNFFJD73"/>
        <s v="B07PFYWVDQ"/>
        <s v="B00MYL9JW8"/>
        <s v="B0DMWGLN9C"/>
        <s v="B0CXTQP2B4"/>
        <s v="B0CDWRV1HT"/>
        <s v="B0DLCSDD84"/>
        <s v="B0CB6LP1PV"/>
        <s v="B0CQMDRV25"/>
        <s v="B0CSSJH21J"/>
        <s v="B0DMW9MBSM"/>
        <s v="B0BXLW6CN9"/>
        <s v="B0CXTQWQWM"/>
        <s v="B0CB6KD78D"/>
        <s v="B0CB6LSPQB"/>
        <s v="B0D7PVNTGW"/>
        <s v="B0CB6LZ6NS"/>
        <s v="B0CB6HQLXQ"/>
        <s v="B0CB6HYW3D"/>
        <s v="B0D7PV9TS9"/>
      </sharedItems>
    </cacheField>
    <cacheField name="url" numFmtId="0">
      <sharedItems>
        <s v="https://www.amazon.de/Fisher-Price-HXV21-Wooden-Nursery-Children/dp/B0CMG86KX4?ref_=ast_sto_dp&amp;th=1&amp;psc=1"/>
        <s v="https://www.amazon.de/Fisher-Price-Wooden-Saucers-Nursery-HXT82/dp/B0CMFRHZDQ?ref_=ast_sto_dp&amp;th=1&amp;psc=1"/>
        <s v="https://www.amazon.de/Fisher-Price-Wooden-Cookware-Role-Play/dp/B0CMFTKPF5?ref_=ast_sto_dp&amp;th=1&amp;psc=1"/>
        <s v="https://www.amazon.de/Fisher-Price-Coffee-Nursery-Children-HXT85/dp/B0CMG5RV4H?ref_=ast_sto_dp&amp;th=1&amp;psc=1"/>
        <s v="https://www.amazon.de/Fisher-Price-Children-Stacking-Certified-HXT97/dp/B0CY6NQQYK?ref_=ast_sto_dp&amp;th=1&amp;psc=1"/>
        <s v="https://www.amazon.de/Fisher-Price-Toddlers-Stacking-Children-HXV05/dp/B0CMG4WL99?ref_=ast_sto_dp&amp;th=1&amp;psc=1"/>
        <s v="https://www.amazon.de/Fisher-Price-HXV13-Childrens-Xylophone-Development/dp/B0CMFL2D8M?ref_=ast_sto_dp&amp;th=1&amp;psc=1"/>
        <s v="https://www.amazon.de/Fisher-Price-Preschool-Geometric-Children-HXT94/dp/B0CMFYWRPM?ref_=ast_sto_dp&amp;th=1&amp;psc=1"/>
        <s v="https://www.amazon.de/Fisher-Price-Stacking-Toddlers-Children-HXT77/dp/B0CMFRVGW9?ref_=ast_sto_dp&amp;th=1&amp;psc=1"/>
        <s v="https://www.amazon.de/Fisher-Price-HXV11-Nursery-Children-Accessories/dp/B0D9MLFVC9?ref_=ast_sto_dp"/>
        <s v="https://www.amazon.de/Fisher-Price-Wooden-Nursery-Children-HYG50/dp/B0CY6B115V?ref_=ast_sto_dp"/>
        <s v="https://www.amazon.de/Fisher-Price-JFG10-Activity-Sorting-Children/dp/B0DLH93L1J?ref_=ast_sto_dp"/>
        <s v="https://www.amazon.de/Fisher-Price-Toddler-Percussion-Instruments-HXT91/dp/B0CMFTJWZQ?ref_=ast_sto_dp&amp;th=1&amp;psc=1"/>
        <s v="https://www.amazon.de/Fisher-Price-HXY42-Stacking-Playful-Sorting/dp/B0CMG2ZX45?ref_=ast_sto_dp&amp;th=1&amp;psc=1"/>
        <s v="https://www.amazon.de/Fisher-Price-HXV04-Stacking-Assorted-Development/dp/B0CMG1PNC8?ref_=ast_sto_dp&amp;th=1&amp;psc=1"/>
        <s v="https://www.amazon.de/Fisher-Price-HXT86-Playful-Development-Children/dp/B0CMFW5BM8?ref_=ast_sto_dp&amp;th=1&amp;psc=1"/>
        <s v="https://www.amazon.de/Fisher-Price-Stacking-Development-Children-HXT87/dp/B0CQMVW6FK?ref_=ast_sto_dp&amp;th=1&amp;psc=1"/>
        <s v="https://www.amazon.de/Fisher-Price-HXT90-Instruments-Toddlers-Children/dp/B0CQMH7RNQ?ref_=ast_sto_dp&amp;th=1&amp;psc=1"/>
        <s v="https://www.amazon.de/Fisher-Price-FFC84-Building-Sorting-Storage/dp/B01NCUSC7V?ref_=ast_sto_dp&amp;th=1&amp;psc=1"/>
        <s v="https://www.amazon.de/Fisher-Price-interactive-learning-bouncing-suspension/dp/B0B2XBHYTK?ref_=ast_sto_dp&amp;th=1&amp;psc=1"/>
        <s v="https://www.amazon.de/Fisher-Price-Stacking-Plant-Based-Materials-HPY92/dp/B0BRSJWD6X?ref_=ast_sto_dp&amp;th=1&amp;psc=1"/>
        <s v="https://www.amazon.de/Fisher-Price-HJY73-2-Sided-Walker-Interactive/dp/B09QLG71CB?ref_=ast_sto_dp&amp;th=1&amp;psc=1"/>
        <s v="https://www.amazon.de/Fisher-Price-FGW66-Plapperphone-Sounds-Months/dp/B01LZYGY8H?ref_=ast_sto_dp&amp;th=1&amp;psc=1"/>
        <s v="https://www.amazon.de/Fisher-Price-Building-Stacking-Sorting-Toddlers/dp/B09P9HNXTM?ref_=ast_sto_dp&amp;th=1&amp;psc=1"/>
        <s v="https://www.amazon.de/Fisher-Price-JGW87-Educational-Developmental-Multilingual/dp/B0DNFFJD73?ref_=ast_sto_dp"/>
        <s v="https://www.amazon.de/Fisher-Price-GJW15-Gigantic-Coloured-Stacking/dp/B07PFYWVDQ?ref_=ast_sto_dp&amp;th=1&amp;psc=1"/>
        <s v="https://www.amazon.de/Fisher-Price-CDC52-Colourful-Stacking-Sorting/dp/B00MYL9JW8?ref_=ast_sto_dp"/>
        <s v="https://www.amazon.de/Fisher-Price-Learning-Activities-Children-JGW90/dp/B0DMWGLN9C?ref_=ast_sto_dp"/>
        <s v="https://www.amazon.de/Fisher-Price-Sorting-Transport-Activities-HTW93/dp/B0CXTQP2B4?ref_=ast_sto_dp&amp;th=1&amp;psc=1"/>
        <s v="https://www.amazon.de/FISHER-PRICE-Construction-Vehicle-Toy-Promotes/dp/B0CDWRV1HT?ref_=ast_sto_dp&amp;th=1&amp;psc=1"/>
        <s v="https://www.amazon.de/Fisher-Price-JDL63-Crawling-Activity-Toddlers/dp/B0DLCSDD84?ref_=ast_sto_dp"/>
        <s v="https://www.amazon.de/FISHER-PRICE-Fahrzeugpuzzle-Formen-Ger%C3%A4usche-Formensortierspielzeug/dp/B0CB6LP1PV?ref_=ast_sto_dp"/>
        <s v="https://www.amazon.de/Fisher-Price-Sensory-Activity-Activities-HTW91/dp/B0CQMDRV25?ref_=ast_sto_dp"/>
        <s v="https://www.amazon.de/Fisher-Price-Cuddly-Sensory-Separately-HXK44/dp/B0CSSJH21J?ref_=ast_sto_dp"/>
        <s v="https://www.amazon.de/Fisher-Price-JGG97-Anniversary-Children-Toddlers/dp/B0DMW9MBSM?ref_=ast_sto_dp"/>
        <s v="https://www.amazon.de/Fisher-Price-HJP90-Interactive-Learning-Suspension/dp/B0BXLW6CN9?ref_=ast_sto_dp&amp;th=1&amp;psc=1"/>
        <s v="https://www.amazon.de/Fisher-Price-Pull-Along-Movement-Children-HTW94/dp/B0CXTQWQWM?ref_=ast_sto_dp"/>
        <s v="https://www.amazon.de/Fisher-Price-Experiences-Activities-Newborns-HRB17/dp/B0CB6KD78D?ref_=ast_sto_dp&amp;th=1&amp;psc=1"/>
        <s v="https://www.amazon.de/Fisher-Price-Cuddling-Washable-Promotes-HRB16/dp/B0CB6LSPQB?ref_=ast_sto_dp"/>
        <s v="https://www.amazon.de/HYR55-Fisher-Price-Toy/dp/B0D7PVNTGW?ref_=ast_sto_dp"/>
        <s v="https://www.amazon.de/FISHER-PRICE-Recycled-Certified-Packaging-HKD62/dp/B0CB6LZ6NS?ref_=ast_sto_dp&amp;th=1&amp;psc=1"/>
        <s v="https://www.amazon.de/Fisher-Price-Giant-Ear-Elephant-Certified/dp/B0CB6HQLXQ?ref_=ast_sto_dp&amp;th=1&amp;psc=1"/>
        <s v="https://www.amazon.de/FISHER-PRICE-Rolli-Roll-Panda-Play-High-Contrast/dp/B0CB6HYW3D?ref_=ast_sto_dp&amp;th=1&amp;psc=1"/>
        <s v="https://www.amazon.de/Fisher-Price-Friends-Sensory-Newborns-HYR56/dp/B0D7PV9TS9?ref_=ast_sto_dp"/>
      </sharedItems>
    </cacheField>
    <cacheField name="title" numFmtId="0">
      <sharedItems>
        <s v="HXV21 Wooden Ice Cream Parlor Play Set for Nursery Children 18 Wooden Pieces for Role Play from 3 Years"/>
        <s v="Wooden Tea Set with Teapot, Cups and Saucers, 12 Wooden Pieces for Role Play in Nursery Age 3 Years and Above, HXT82"/>
        <s v="Wooden Cookware Set for Role Play - 19 Wooden Pieces for Nursery Children from 3 Years - HXT83"/>
        <s v="Role Play Set, Coffee to Go Set, Wooden Coffee Cups and Treats for Nursery Children from 3 Years, HXT85"/>
        <s v="Toy for Nursery Children, Flower Garden, Wooden Puzzle with Stacking Blocks, 37 FSC Certified Wooden Pieces for Children from 3 Years, HXT97"/>
        <s v="Sorting Toy for Toddlers, Shape, Stacking Toy, Made of Wood, 13 Wooden Pieces for Fine Motor Play, Nursery Children from 2 Years, HXV05"/>
        <s v="HXV13 Children's Wooden Xylophone Musical Toy 2 Pieces for Playful Development for Children Aged 2+"/>
        <s v="Preschool Toys Wooden Puzzle with Geometric Mandala Design, 40 Pieces Wooden Jigsaw Puzzles for Children Aged 3+ Years HXT94"/>
        <s v="Wooden Ring Stacking Toy for Toddlers, 10 Wooden Pieces for Stacking Fun for Children Aged 18 Months and Above, HXT77"/>
        <s v="HXV11 Wooden Home Office Set for Nursery Children, 9 Accessories with Wooden Laptop and Phone for Role Play, for Children from 3 Years"/>
        <s v="Wooden Tool Box, Role Play Set with Toy Drill, 9 Wooden Play Pieces for Nursery Children from 3 Years, HYG50"/>
        <s v="JFG10 2-in-1 Wooden Animal World Activity for Sorting Shapes for Nursery Children Aged 2+"/>
        <s v="Toddler Toy Wooden Musical Table with Percussion Instruments, 3 Wooden Pieces for Ages 2 and up, HXT91"/>
        <s v="HXY42 Wooden Space Puzzle with Stacking Blocks, 42 Wooden Pieces for Playful Sorting from 3 Years"/>
        <s v="HXV04 Baby and Toddler Stacking and Assorted Animal World Made of Wood, 10 Wooden Pieces for Playful Development from 1 Year"/>
        <s v="HXT86 Wooden Ice Cream Truck Shape Sorter, 8 Wooden Pieces for Playful Development for Children from 18 Months"/>
        <s v="Stacking Toy Balance Tree Made of Wood, 10 Wooden Pieces for Playful Development for Nursery Children from 3 Years, HXT87"/>
        <s v="HXT90 Wooden Musical Instruments Gift Set for Toddlers with Animal Toy Instruments, 6 Wooden Pieces for Children Aged 2 Years and Above"/>
        <s v="FFC84 Baby's First Building Blocks Shape Sorting Game with Toy Cube and Storage Bucket for Ages 6 Months and up, Single"/>
        <s v="DJ Hüpfi, German version, interactive learning toy for dancing, moving and bouncing, with music and suspension, baby toy for children from 9 months, HJP94"/>
        <s v="Farring Pyramid Baby Toy, Classic Swing Ring Stacking Toy for Babies and Toddlers, Made of Plant-Based Materials, HPY92"/>
        <s v="HJY73 2-Sided Car Walker Interactive Game Center with Over 50 Songs - Dutch English French German Italian Spanish"/>
        <s v="FGW66 Plapperphone Toy with Sounds 12 Months +"/>
        <s v="Baby's First Building Blocks - Navy Blue Fawn, Set of 10 Building Blocks for Stacking and Sorting, Building Toys, Baby Toys for Toddlers from 6 Months, HJP20"/>
        <s v="JGW87 Educational Fun Toy for Babies and Toddlers, Developmental 4-in-1 Play Table and Easel with Music from 6 Months, Multilingual Version"/>
        <s v="GJW15 Gigantic Coloured Pyramid Stacking Toy with Rings for Babies and Toddlers, Baby Toy from 1 Year Up"/>
        <s v="CDC52 Colourful Stacking Cube Toy for Sorting and Stacking 6 Months +, Single"/>
        <s v="Baby Walker Learning with Mir Purple Monkey Toy with Music, Lights &amp; Activities for Children and Toddlers and from 6 Months, JGW90"/>
        <s v="Baby Shape Sorting Toy FP Pets Sorting and Animal Transport Box with Fine Motor Activities for Babies from 6 Months HTW93"/>
        <s v="Construction Vehicle Toy - Sounds and Phrases, Promotes Numbers, Colours and Shapes, with Crane, Globe Button and Music, for Children from 9 Months, English, French, German Version HXF48"/>
        <s v="JDL63 Baby Toy Polar Bear Crawling Bear, Animal Activity Vehicle with Sensory Details for Toddlers from 9 Months"/>
        <s v="Fahrzeugpuzzle Formen und Geräusche - Formensortierspielzeug mit 40 Liedern und Geräuschen, inklusive Lichter für interaktiven Spielspaß, ab 9 Monaten, HRP31"/>
        <s v="Baby Sensory Toy FP Pets Click &amp; Turn Activity Puppy with Fine Motor Activities for Babies from 6 Months, HTW91"/>
        <s v="My First Cuddly Doll, Sensory Toy for Babies from 6 Months, Dolls Sold Separately, HXK44"/>
        <s v="Mattel JGG97 Baby Toy Red Chatter Phone 80th Anniversary Edition Toy for Children and Toddlers from 1 Year"/>
        <s v="DJ Hüpfi HJP90 Interactive Learning Toy for Dance, Move and Bounce with Music and Suspension Version Dutch English French German Italian"/>
        <s v="Baby &amp; Toddler Pull-Along Toy FP Pets Walking with Puppy with Movement and Sounds for Children from 12 Months, HTW94"/>
        <s v="Baby Sensory Experiences Gift Set with Fine Motor Activities for Newborns, 4 Pieces, HRB17"/>
        <s v="Cuddly Goose Soft Plush Goose for Cuddling and Ideal for On the Go Washable Promotes Touch and Hearing Sense, Fine Motor Skills and Sensory Skills for Newborns HRB16"/>
        <s v="Toy HYR55"/>
        <s v="Flotte Turtle Plush Pram Toy with Spring Motion and Rattle Sounds, 80% Recycled Fabric and BPA-Free Teething Ring, in FSC Certified Packaging, HKD62"/>
        <s v="Giant Ear Elephant - Charming Soft Plush Toy with Extra Large Ears, Made from 90% Recycled Plastic and FSC Certified Packaging, for Babies from 3 Months, HKD63"/>
        <s v="Rolli-Roll Panda Play Mat - Large 3-in-1 Takeaway Play Mat, High-Contrast Pattern, Crinkle Toy and Mirror, 90% Recycled, FSC Certified Packaging HKD65"/>
        <s v="Baby Toy Planet Friends 2-in-1 Rattle Bee Sensory Plush Toy as a Two Piece Set for Newborns from 3 Months HYR56"/>
      </sharedItems>
    </cacheField>
    <cacheField name="price" numFmtId="164">
      <sharedItems containsSemiMixedTypes="0" containsString="0" containsNumber="1">
        <n v="45.31"/>
        <n v="17.73"/>
        <n v="37.99"/>
        <n v="19.22"/>
        <n v="8.53"/>
        <n v="11.68"/>
        <n v="16.0"/>
        <n v="24.84"/>
        <n v="12.99"/>
        <n v="30.81"/>
        <n v="8.0"/>
        <n v="24.99"/>
        <n v="14.99"/>
        <n v="13.83"/>
        <n v="17.47"/>
        <n v="29.57"/>
        <n v="10.5"/>
        <n v="24.89"/>
        <n v="11.99"/>
        <n v="39.18"/>
        <n v="9.99"/>
        <n v="41.99"/>
        <n v="13.9"/>
        <n v="16.46"/>
        <n v="81.19"/>
        <n v="32.32"/>
        <n v="12.6"/>
        <n v="206.99"/>
        <n v="23.71"/>
        <n v="16.99"/>
        <n v="21.75"/>
        <n v="14.49"/>
        <n v="13.23"/>
        <n v="15.99"/>
        <n v="10.99"/>
        <n v="15.72"/>
        <n v="21.24"/>
        <n v="9.75"/>
        <n v="9.55"/>
        <n v="23.99"/>
        <n v="8.76"/>
      </sharedItems>
    </cacheField>
    <cacheField name="old_price" numFmtId="164">
      <sharedItems containsString="0" containsBlank="1" containsNumber="1">
        <n v="45.31"/>
        <m/>
        <n v="9.17"/>
        <n v="12.99"/>
        <n v="16.95"/>
        <n v="8.53"/>
        <n v="22.99"/>
        <n v="19.95"/>
        <n v="20.99"/>
        <n v="16.99"/>
        <n v="31.99"/>
        <n v="24.99"/>
        <n v="19.99"/>
        <n v="17.99"/>
        <n v="15.99"/>
        <n v="49.99"/>
        <n v="9.99"/>
        <n v="16.46"/>
        <n v="21.99"/>
        <n v="34.99"/>
        <n v="64.59"/>
        <n v="24.97"/>
        <n v="32.99"/>
        <n v="15.49"/>
        <n v="14.99"/>
        <n v="16.74"/>
        <n v="29.99"/>
        <n v="11.99"/>
      </sharedItems>
    </cacheField>
    <cacheField name="discount">
      <sharedItems containsMixedTypes="1" containsNumber="1">
        <s v=""/>
        <n v="0.6086956521739131"/>
        <n v="0.5758110792319576"/>
        <n v="0.06979280261723016"/>
        <n v="0.10084680523479603"/>
        <n v="0.05604719764011795"/>
        <n v="0.4349717268377555"/>
        <n v="0.6188661267270128"/>
        <n v="0.5314160675211004"/>
        <n v="0.446578631452581"/>
        <n v="0.12606303151575787"/>
        <n v="0.41634241245136183"/>
        <n v="0.2501563477173233"/>
        <n v="0.21624324864973"/>
        <n v="0.13070669168230142"/>
        <n v="0.07630751643326669"/>
        <n v="0.42701227830832195"/>
        <n v="0.05046055266319576"/>
        <n v="0.48499545316762666"/>
        <n v="0.05393649412788162"/>
        <n v="0.0645577792123951"/>
        <n v="0.11741160773849231"/>
        <n v="0.04480286738351244"/>
        <n v="0.266844563042028"/>
        <n v="0.21360680340170077"/>
        <n v="0.15006002400960386"/>
        <n v="0.24942263279445728"/>
        <n v="0.2648190916089299"/>
        <n v="0.20006668889629878"/>
        <n v="0.2693911592994162"/>
      </sharedItems>
    </cacheField>
    <cacheField name="stock" numFmtId="0">
      <sharedItems containsString="0" containsBlank="1" containsNumber="1" containsInteger="1">
        <m/>
        <n v="12.0"/>
        <n v="16.0"/>
        <n v="4.0"/>
        <n v="3.0"/>
        <n v="1.0"/>
        <n v="17.0"/>
        <n v="8.0"/>
      </sharedItems>
    </cacheField>
    <cacheField name="reviews_count" numFmtId="0">
      <sharedItems containsSemiMixedTypes="0" containsString="0" containsNumber="1" containsInteger="1">
        <n v="381.0"/>
        <n v="31.0"/>
        <n v="117.0"/>
        <n v="47.0"/>
        <n v="74.0"/>
        <n v="140.0"/>
        <n v="98.0"/>
        <n v="33.0"/>
        <n v="11.0"/>
        <n v="39.0"/>
        <n v="91.0"/>
        <n v="157.0"/>
        <n v="64.0"/>
        <n v="67.0"/>
        <n v="65.0"/>
        <n v="48002.0"/>
        <n v="413.0"/>
        <n v="10862.0"/>
        <n v="2188.0"/>
        <n v="29279.0"/>
        <n v="0.0"/>
        <n v="8166.0"/>
        <n v="8765.0"/>
        <n v="1.0"/>
        <n v="38.0"/>
        <n v="40.0"/>
        <n v="15.0"/>
        <n v="159.0"/>
        <n v="93.0"/>
        <n v="24.0"/>
        <n v="19.0"/>
        <n v="136.0"/>
        <n v="241.0"/>
        <n v="604.0"/>
        <n v="51.0"/>
        <n v="133.0"/>
        <n v="147.0"/>
      </sharedItems>
    </cacheField>
    <cacheField name="min_age" numFmtId="4">
      <sharedItems containsString="0" containsBlank="1" containsNumber="1">
        <n v="3.0"/>
        <n v="2.0"/>
        <n v="1.5"/>
        <n v="1.0"/>
        <n v="0.5"/>
        <n v="0.25"/>
        <n v="0.75"/>
        <m/>
        <n v="0.0"/>
      </sharedItems>
    </cacheField>
    <cacheField name="max_age" numFmtId="4">
      <sharedItems containsString="0" containsBlank="1" containsNumber="1">
        <n v="7.0"/>
        <n v="5.0"/>
        <n v="3.0"/>
        <n v="1.0"/>
        <m/>
        <n v="0.25"/>
      </sharedItems>
    </cacheField>
    <cacheField name="weight_grams" numFmtId="1">
      <sharedItems containsString="0" containsBlank="1" containsNumber="1">
        <n v="2580.0"/>
        <n v="955.0"/>
        <n v="540.0"/>
        <n v="430.01"/>
        <n v="640.02"/>
        <n v="244.99"/>
        <n v="315.25"/>
        <n v="730.0"/>
        <n v="1050.0"/>
        <m/>
        <n v="855.02"/>
        <n v="640.0"/>
        <n v="1080.0"/>
        <n v="914.9"/>
        <n v="495.01"/>
        <n v="575.02"/>
        <n v="299.82"/>
        <n v="845.0"/>
        <n v="421.0"/>
        <n v="1210.0"/>
        <n v="410.0"/>
        <n v="1700.0"/>
        <n v="470.0"/>
        <n v="362.9"/>
        <n v="2560.0"/>
        <n v="1347.0"/>
        <n v="195.0"/>
        <n v="1910.0"/>
        <n v="645.0"/>
        <n v="280.0"/>
        <n v="415.0"/>
        <n v="400.0"/>
        <n v="1300.0"/>
        <n v="226.8"/>
        <n v="60.0"/>
        <n v="199.6"/>
        <n v="140.61"/>
        <n v="30.84"/>
        <n v="276.69"/>
        <n v="27.0"/>
      </sharedItems>
    </cacheField>
    <cacheField name="short_description" numFmtId="0">
      <sharedItems>
        <s v="18-piece wooden ice cream parlor play set for a delicious, fun nursery role play.&#10;Made from wood sourced from sustainable forests with Forest Stewardship Council certification, plastic free packaging&#10;Stimulates imaginative role play and storytelling&#10;Inclu"/>
        <s v="12-piece wooden tea party set for endless role play fun&#10;All parts are made from wood sourced from sustainable forests with Forest Stewardship Council certification, plastic free packaging&#10;Stimulates imaginative role play and storytelling&#10;Includes serving "/>
        <s v="Wooden kitchen play set for kindergarten-friendly role play for cooking and tables&#10;Made from wood sourced from sustainable forests with Forest Stewardship Council certification, plastic free packaging&#10;Stimulates imaginative role play and storytelling&#10;19 p"/>
        <s v="Playset with coffee cups and treats made of wood for a nursery-friendly cafe role play&#10;All parts are made from wood sourced from sustainable forests with Forest Stewardship Council certification, plastic free packaging&#10;Stimulates imaginative role play and"/>
        <s v="Wooden puzzle for children in creative flower garden design with stackable building blocks&#10;Includes 37 building blocks and a frame with markings that allow children to assign the shapes to the corresponding fields&#10;Made from wood sourced from sustainable f"/>
        <s v="Wooden shape stacking toy for stacking fun for toddlers&#10;Made from wood sourced from sustainable forests with Forest Stewardship Council certification, plastic free packaging&#10;Supports the development of fine motor skills and problem-solving skills&#10;Includes"/>
        <s v="Colourful musical instrument for toddlers to introduce to sounds and music&#10;Made from wood sourced from sustainable forests with Forest Stewardship Council certification, plastic free packaging&#10;Supports fine motor and sensory development&#10;Includes 1 xylopho"/>
        <s v="Wooden puzzle for children with beautiful geometric mandala design in bright colours&#10;Includes 40 mould pieces and a tray with guides that allow children to assign the shapes to the corresponding fields&#10;Made from wood sourced from sustainable forests with "/>
        <s v="Colourful wooden ring stacking toy for building fun for toddlers&#10;Made from wood sourced from sustainable forests with Forest Stewardship Council certification, plastic free packaging&#10;Promotes the development of fine motor skills and problem-solving skills"/>
        <s v="9-piece wooden home office set for kindergarten children who want to work in their role play in the home office&#10;Made from wood sourced from sustainable forests with Forest Stewardship Council certification (FSC-N004566)&#10;Stimulates imaginative role play an"/>
        <s v="9-piece wooden tool box with play tools for child-friendly construction and construction role play&#10;Made from wood sourced from sustainable forests with Forest Stewardship Council certification, plastic free packaging (FSC C130462, 2022)&#10;Encourages imagina"/>
        <s v="Made from non-toxic, child-friendly materials&#10;Withstands intense play&#10;Captures children's attention and imagination&#10;Lightweight and easy to take anywhere&#10;Stimulates active play and creativity"/>
        <s v="Wooden musical toy for toddlers that introduces instruments, sounds and music&#10;Made from wood sourced from sustainable forests with Forest Stewardship Council certification, plastic free packaging&#10;Promotes hand-eye coordination, fine motor skills and senso"/>
        <s v="Wooden puzzle for children in creative space design with stackable building blocks&#10;Includes 42 building blocks and a frame with markings that allow children to assign the shapes to the corresponding fields&#10;Made from wood sourced from sustainable forests w"/>
        <s v="A fun sorting and stacking toy on the theme of animals to encourage toddlers creativity&#10;Made from wood sourced from sustainable forests with Forest Stewardship Council certification, plastic free packaging&#10;Supports the development of fine motor skills and"/>
        <s v="Ice cream mould sorter for toddler role play&#10;Made from wood sourced from sustainable forests with Forest Stewardship Council certification, plastic free packaging&#10;Encourages creativity and development of fine and gross motor skills&#10;Includes 1 ice cream ca"/>
        <s v="Wooden balance tree with active stacking options&#10;Made from wood sourced from sustainable forests with Forest Stewardship Council certification, plastic free packaging&#10;Helps develop fine motor skills and hand-eye coordination&#10;10 pieces. 1 balance tree and "/>
        <s v="Wooden musical instruments gift set with animal motifs for the playful imagination of toddlers.&#10;Made from wood sourced from sustainable forests with certification from the Forest Stewardship Council; plastic-free packaging.&#10;Supports fine motor and sensory"/>
        <s v="Classic toy from 6 months – Our Fisher-Price baby sorting game is a classic for little boys and girls. The portable play bucket with 10 colourful building blocks in different shapes is fun for all babies! With the removable yellow sorting window, the baby"/>
        <s v="DJ Hoppi by Fisher Price enthusiastic with music and dance – this fun DJ for children and babies from 9 months attracts attention with its great interactive functions; the 3 large buttons hold music, letters and numbers as well as an exciting recording fu"/>
        <s v="Classic stacking toy with 5 colourful rings and swinging base for poking&#10;Made from plant-based materials (*toys made from at least 90% ethanol derived from sugar cane.) Packaging with FSC certificate.&#10;Brings baby different sizes closer when stacking the s"/>
        <s v="Interactive walker in animal world design with activities on both sides and 3 play options that grow with the baby: from sitting to standing to walking&#10;Can be pushed from both sides; with the walker wheels, a slow pace is possible that makes walking easie"/>
        <s v="Age: 12 M+.&#10;Encourages these developmental areas: Gross motor skills, creativity and imagination, sensory perception.&#10;For playing, sitting or pulling behind.&#10;Features fun ringing sounds and eyes that move up and down.&#10;The dial makes it familiar with the n"/>
        <s v="Set of 10 building blocks for baby to stack, sort and plug through&#10;All building blocks can be easily stored in the bucket&#10;Child-friendly handle for taking with you on the go&#10;Introduces babies to colours, numbers and shapes&#10;For babies from 6 months"/>
        <s v="This electronic learning toy offers 4 ways to play, learn and design for babies and toddlers. It can be transformed from a game board to an activity table, a game table or an easel!&#10;3 Smart Stages learning levels with over 135 songs, sounds and phrases th"/>
        <s v="The classic Fisher-Price stacking toy can be raised high (38 cm high)&#10;6 colourful rings that baby can grip, shake, stack and explore&#10;Shake the top ring to hear fun rattle sounds&#10;Swing base for nudging&#10;For babies from 12 months"/>
        <s v="Five cubes for stacking and interlocking from large to small&#10;Numbers, colours, figures, items and structures that the child can discover on each cube&#10;Stacking promotes gross motor skills and hand-eye coordination of the child&#10;Thinking and problem solving "/>
        <s v="Walker for children and toddlers and musical activity toy with 2 play options that help babies transition from sitting to standing and running&#10;Plays the popular Maybe melody of the purple monkey! Music and sounds as a reward, keep babies running and explo"/>
        <s v="Cute sorting toy with animal motifs and animal transport box for fine motor fun with an animal theme&#10;Includes 4 animal themed blocks and 4 shape blocks for sorting into the animal transport box&#10;Helps babies and toddlers get to know shapes, colors and pets"/>
        <s v="Push construction vehicle toy with more than 50 sounds and phrases to introduce children to numbers, counting, colours and shapes&#10;The crane detects the blocks when stacked or interlocked and reacts to them with lights, sounds and phrases. The globe button"/>
        <s v="Polar bear toy that rolls off at the touch of a button and encourages babies to crawl after their animal friend&#10;By pressing on the bear's body, it rushes forward&#10;The bear's head makes fun clacking sounds when spinning&#10;Sensory toy: soft fabric tail for exp"/>
        <s v="2-in-1 puzzle and shape sorting toy with vehicle theme with 40 songs and sounds, plus lights for even more fun&#10;Includes 4 vehicle puzzle pieces and 4 animal shapes to practice recognition of shapes&#10;Insert the puzzle pieces and shapes into the platform to "/>
        <s v="Baby toy in the shape of a cute dog with sensory activities for home or on the go&#10;Rolling with rattle beads for shaking and turning and tail with clicking sounds for stimulating sensory play&#10;Soft ears and flags for little hands to grasp and discover&#10;In co"/>
        <s v="A collection of soft, cuddly dolls that playfully celebrate diversity&#10;Includes 1 doll with attached baby teether (all dolls sold separately)&#10;Different fabrics, textures and gentle sounds provide a captivating sensory play&#10;Encourages role play at a young a"/>
        <s v="Celebrate Mattel's 80th anniversary with this classic Fisher-Price babbler phone in iconic red mattel look&#10;Grows with your baby. From playing while sitting to pulling behind as soon as the child can walk&#10;With the dial, children learn the numbers from 0-9,"/>
        <s v="Interactive educational toy with music and suspension on the bottom for motorised bouncing fun&#10;Three Smart Stages learning levels guide the child to the ABC, colours, counting from 1 to 10 and opposites. Press the globe button to select the desired langua"/>
        <s v="Cute puppy pull-along toy with movement and sounds for toddler-friendly play&#10;The ears wobble, the legs move and the puppy barks when pulled on the lead&#10;The pull-along toy stimulates running and promotes gross motor skills&#10;In combination with other Fisher-"/>
        <s v="Set of 4 baby toys that encourage sensory development of newborns; gift sized packaging is ideal for baby showers&#10;The BPA-free bunny teether has textured ears and a removable bell ball for even more fine motor fun&#10;The plush axolotl provides an acoustic re"/>
        <s v="This soft plush goose is a cuddly companion that helps create a safe atmosphere for the baby&#10;The sense of touch and hearing is stimulated when the baby touches the wings with the different textures, and a ringing sound is heard by shaking&#10;The cuddly goose"/>
        <s v="Coming soon HYR55 items&#10;Fisher-Price HYR55&#10;Fisher-Price"/>
        <s v="Turtle pram toy made of plush to take with you, with spring movement and rattle sounds that delight baby while playing&#10;Fabric with different colours and textures made from 80% post-consumer recycled plastic&#10;BPA-free teether with vegetable raw materials (a"/>
        <s v="Adorable soft elephant plush toy that helps to give baby a sense of security&#10;The fabric is made from 90% post-consumer recycled plastic and comes in FSC certified packaging (FSC C172210, 2021)&#10;Soft, extra large satin ears and vest that encourage sensory p"/>
        <s v="Large 3-in-1 Panda Play Mat to take with you in your back or prone position&#10;The fabric is made from 90% post-consumer recycled plastic and comes in FSC certified packaging (FSC C172210, 2021)&#10;Toy attachment ring: 95% ISCC certified plastic (mass balance a"/>
        <s v="Set of two plush baby rattles with sensory details that engage and delight the developing visual, tactile and auditory senses of newborns&#10;The fabric is made from 74.98% post-consumer recycled plastic and comes in packaging made from FSC certified paper (F"/>
      </sharedItems>
    </cacheField>
    <cacheField name="toy_type" numFmtId="0">
      <sharedItems>
        <s v="wooden"/>
        <s v="baby"/>
        <s v="sustainable"/>
      </sharedItems>
    </cacheField>
    <cacheField name="€/g" numFmtId="164">
      <sharedItems containsString="0" containsBlank="1" containsNumber="1">
        <n v="0.02"/>
        <n v="0.07"/>
        <n v="0.04"/>
        <n v="0.01"/>
        <n v="0.05"/>
        <n v="0.03"/>
        <m/>
        <n v="0.06"/>
        <n v="0.1"/>
        <n v="31.4"/>
        <n v="0.2"/>
        <n v="0.31"/>
        <n v="0.09"/>
        <n v="0.32"/>
      </sharedItems>
    </cacheField>
    <cacheField name="age_span" numFmtId="4">
      <sharedItems containsSemiMixedTypes="0" containsString="0" containsNumber="1">
        <n v="4.0"/>
        <n v="2.0"/>
        <n v="3.0"/>
        <n v="1.5"/>
        <n v="5.0"/>
        <n v="6.5"/>
        <n v="0.0"/>
        <n v="2.5"/>
        <n v="2.75"/>
        <n v="6.0"/>
        <n v="6.25"/>
        <n v="2.25"/>
      </sharedItems>
    </cacheField>
    <cacheField name="avg_age" numFmtId="2">
      <sharedItems containsSemiMixedTypes="0" containsString="0" containsNumber="1">
        <n v="2.0"/>
        <n v="1.0"/>
        <n v="1.5"/>
        <n v="0.75"/>
        <n v="2.5"/>
        <n v="3.25"/>
        <n v="0.0"/>
        <n v="1.25"/>
        <n v="1.375"/>
        <n v="3.0"/>
        <n v="3.125"/>
        <n v="1.125"/>
      </sharedItems>
    </cacheField>
    <cacheField name="price_review_ratio">
      <sharedItems containsMixedTypes="1" containsNumber="1">
        <n v="0.11892"/>
        <n v="0.04654"/>
        <n v="0.09971"/>
        <n v="0.05045"/>
        <n v="0.27516"/>
        <n v="0.09983"/>
        <n v="0.34043"/>
        <n v="0.33568"/>
        <n v="0.09279"/>
        <n v="0.31439"/>
        <n v="0.24242"/>
        <n v="2.27182"/>
        <n v="0.38436"/>
        <n v="0.15198"/>
        <n v="0.11127"/>
        <n v="0.46203"/>
        <n v="0.15672"/>
        <n v="0.38292"/>
        <n v="2.5E-4"/>
        <n v="0.09487"/>
        <n v="9.2E-4"/>
        <n v="0.01919"/>
        <n v="4.7E-4"/>
        <n v="3.4E-4"/>
        <e v="#N/A"/>
        <n v="0.00396"/>
        <n v="0.00144"/>
        <n v="206.99"/>
        <n v="0.62395"/>
        <n v="0.42475"/>
        <n v="0.866"/>
        <n v="0.1859"/>
        <n v="0.09113"/>
        <n v="0.14226"/>
        <n v="0.66625"/>
        <n v="2.06211"/>
        <n v="0.08081"/>
        <n v="0.06523"/>
        <n v="0.02151"/>
        <n v="0.41647"/>
        <n v="0.07169"/>
        <n v="0.0718"/>
        <n v="0.1632"/>
        <n v="0.79636"/>
      </sharedItems>
    </cacheField>
    <cacheField name="value_for_money" numFmtId="2">
      <sharedItems containsSemiMixedTypes="0" containsString="0" containsNumber="1">
        <n v="8.409"/>
        <n v="21.489"/>
        <n v="10.029"/>
        <n v="19.823"/>
        <n v="3.634"/>
        <n v="10.017"/>
        <n v="2.938"/>
        <n v="2.979"/>
        <n v="10.778"/>
        <n v="3.181"/>
        <n v="4.125"/>
        <n v="0.44"/>
        <n v="2.602"/>
        <n v="6.58"/>
        <n v="8.987"/>
        <n v="2.164"/>
        <n v="6.381"/>
        <n v="2.611"/>
        <n v="4003.503"/>
        <n v="10.541"/>
        <n v="1087.287"/>
        <n v="52.108"/>
        <n v="2106.403"/>
        <n v="2916.282"/>
        <n v="0.0"/>
        <n v="252.661"/>
        <n v="695.635"/>
        <n v="0.005"/>
        <n v="1.603"/>
        <n v="2.354"/>
        <n v="1.155"/>
        <n v="5.379"/>
        <n v="10.973"/>
        <n v="7.029"/>
        <n v="1.501"/>
        <n v="0.485"/>
        <n v="12.375"/>
        <n v="15.331"/>
        <n v="46.497"/>
        <n v="2.401"/>
        <n v="13.949"/>
        <n v="13.927"/>
        <n v="6.128"/>
        <n v="1.256"/>
      </sharedItems>
    </cacheField>
    <cacheField name="price_per_year">
      <sharedItems containsMixedTypes="1" containsNumber="1">
        <n v="11.3275"/>
        <n v="4.4325"/>
        <n v="18.995"/>
        <n v="4.805"/>
        <n v="2.1325"/>
        <n v="3.893333333333333"/>
        <n v="5.333333333333333"/>
        <n v="6.21"/>
        <n v="8.66"/>
        <n v="7.7025"/>
        <n v="2.0"/>
        <n v="4.997999999999999"/>
        <n v="4.996666666666667"/>
        <n v="3.4575"/>
        <n v="8.735"/>
        <n v="19.713333333333335"/>
        <n v="2.625"/>
        <n v="8.296666666666667"/>
        <n v="1.8446153846153845"/>
        <s v=""/>
        <n v="3.996"/>
        <n v="6.46"/>
        <n v="5.054545454545455"/>
        <n v="2.5323076923076924"/>
        <n v="12.49076923076923"/>
        <n v="5.386666666666667"/>
        <n v="3.15"/>
        <n v="31.844615384615388"/>
        <n v="5.9275"/>
        <n v="2.7184"/>
        <n v="2.0784000000000002"/>
        <n v="3.48"/>
        <n v="2.229230769230769"/>
        <n v="2.0353846153846153"/>
        <n v="2.665"/>
        <n v="17.413333333333334"/>
        <n v="1.8316666666666668"/>
        <n v="3.472727272727273"/>
      </sharedItems>
    </cacheField>
    <cacheField name="reviews_density" numFmtId="0">
      <sharedItems containsSemiMixedTypes="0" containsString="0" containsNumber="1">
        <n v="95.25"/>
        <n v="190.5"/>
        <n v="7.75"/>
        <n v="39.0"/>
        <n v="15.667"/>
        <n v="18.5"/>
        <n v="93.333"/>
        <n v="24.5"/>
        <n v="8.25"/>
        <n v="2.2"/>
        <n v="13.0"/>
        <n v="22.75"/>
        <n v="78.5"/>
        <n v="42.667"/>
        <n v="16.75"/>
        <n v="21.667"/>
        <n v="7384.923"/>
        <n v="413.0"/>
        <n v="4344.8"/>
        <n v="336.615"/>
        <n v="10646.909"/>
        <n v="0.0"/>
        <n v="1361.0"/>
        <n v="2191.25"/>
        <n v="0.154"/>
        <n v="9.5"/>
        <n v="6.4"/>
        <n v="2.4"/>
        <n v="18.72"/>
        <n v="24.462"/>
        <n v="14.308"/>
        <n v="4.0"/>
        <n v="8.444"/>
        <n v="22.667"/>
        <n v="241.0"/>
        <n v="604.0"/>
        <n v="51.0"/>
        <n v="136.0"/>
        <n v="48.364"/>
        <n v="147.0"/>
        <n v="11.0"/>
      </sharedItems>
    </cacheField>
    <cacheField name="price_outlier_by_type" numFmtId="3">
      <sharedItems containsSemiMixedTypes="0" containsString="0" containsNumber="1" containsInteger="1">
        <n v="0.0"/>
        <n v="1.0"/>
      </sharedItems>
    </cacheField>
    <cacheField name="€/g_outlier_global" numFmtId="0">
      <sharedItems containsSemiMixedTypes="0" containsString="0" containsNumber="1" containsInteger="1">
        <n v="0.0"/>
        <n v="1.0"/>
      </sharedItems>
    </cacheField>
    <cacheField name="reviews_outlier_global" numFmtId="0">
      <sharedItems containsSemiMixedTypes="0" containsString="0" containsNumber="1" containsInteger="1">
        <n v="0.0"/>
        <n v="1.0"/>
      </sharedItems>
    </cacheField>
    <cacheField name="price_bucket" numFmtId="0">
      <sharedItems>
        <s v="&gt;=40 €"/>
        <s v="10-20 €"/>
        <s v="30-40 €"/>
        <s v="&lt;10 €"/>
        <s v="20-30 €"/>
      </sharedItems>
    </cacheField>
    <cacheField name="bucket_order" numFmtId="0">
      <sharedItems containsSemiMixedTypes="0" containsString="0" containsNumber="1" containsInteger="1">
        <n v="999.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B45" sheet="Toys"/>
  </cacheSource>
  <cacheFields>
    <cacheField name="asin" numFmtId="0">
      <sharedItems>
        <s v="B0CMG86KX4"/>
        <s v="B0CMFRHZDQ"/>
        <s v="B0CMFTKPF5"/>
        <s v="B0CMG5RV4H"/>
        <s v="B0CY6NQQYK"/>
        <s v="B0CMG4WL99"/>
        <s v="B0CMFL2D8M"/>
        <s v="B0CMFYWRPM"/>
        <s v="B0CMFRVGW9"/>
        <s v="B0D9MLFVC9"/>
        <s v="B0CY6B115V"/>
        <s v="B0DLH93L1J"/>
        <s v="B0CMFTJWZQ"/>
        <s v="B0CMG2ZX45"/>
        <s v="B0CMG1PNC8"/>
        <s v="B0CMFW5BM8"/>
        <s v="B0CQMVW6FK"/>
        <s v="B0CQMH7RNQ"/>
        <s v="B01NCUSC7V"/>
        <s v="B0B2XBHYTK"/>
        <s v="B0BRSJWD6X"/>
        <s v="B09QLG71CB"/>
        <s v="B01LZYGY8H"/>
        <s v="B09P9HNXTM"/>
        <s v="B0DNFFJD73"/>
        <s v="B07PFYWVDQ"/>
        <s v="B00MYL9JW8"/>
        <s v="B0DMWGLN9C"/>
        <s v="B0CXTQP2B4"/>
        <s v="B0CDWRV1HT"/>
        <s v="B0DLCSDD84"/>
        <s v="B0CB6LP1PV"/>
        <s v="B0CQMDRV25"/>
        <s v="B0CSSJH21J"/>
        <s v="B0DMW9MBSM"/>
        <s v="B0BXLW6CN9"/>
        <s v="B0CXTQWQWM"/>
        <s v="B0CB6KD78D"/>
        <s v="B0CB6LSPQB"/>
        <s v="B0D7PVNTGW"/>
        <s v="B0CB6LZ6NS"/>
        <s v="B0CB6HQLXQ"/>
        <s v="B0CB6HYW3D"/>
        <s v="B0D7PV9TS9"/>
      </sharedItems>
    </cacheField>
    <cacheField name="url" numFmtId="0">
      <sharedItems>
        <s v="https://www.amazon.de/Fisher-Price-HXV21-Wooden-Nursery-Children/dp/B0CMG86KX4?ref_=ast_sto_dp&amp;th=1&amp;psc=1"/>
        <s v="https://www.amazon.de/Fisher-Price-Wooden-Saucers-Nursery-HXT82/dp/B0CMFRHZDQ?ref_=ast_sto_dp&amp;th=1&amp;psc=1"/>
        <s v="https://www.amazon.de/Fisher-Price-Wooden-Cookware-Role-Play/dp/B0CMFTKPF5?ref_=ast_sto_dp&amp;th=1&amp;psc=1"/>
        <s v="https://www.amazon.de/Fisher-Price-Coffee-Nursery-Children-HXT85/dp/B0CMG5RV4H?ref_=ast_sto_dp&amp;th=1&amp;psc=1"/>
        <s v="https://www.amazon.de/Fisher-Price-Children-Stacking-Certified-HXT97/dp/B0CY6NQQYK?ref_=ast_sto_dp&amp;th=1&amp;psc=1"/>
        <s v="https://www.amazon.de/Fisher-Price-Toddlers-Stacking-Children-HXV05/dp/B0CMG4WL99?ref_=ast_sto_dp&amp;th=1&amp;psc=1"/>
        <s v="https://www.amazon.de/Fisher-Price-HXV13-Childrens-Xylophone-Development/dp/B0CMFL2D8M?ref_=ast_sto_dp&amp;th=1&amp;psc=1"/>
        <s v="https://www.amazon.de/Fisher-Price-Preschool-Geometric-Children-HXT94/dp/B0CMFYWRPM?ref_=ast_sto_dp&amp;th=1&amp;psc=1"/>
        <s v="https://www.amazon.de/Fisher-Price-Stacking-Toddlers-Children-HXT77/dp/B0CMFRVGW9?ref_=ast_sto_dp&amp;th=1&amp;psc=1"/>
        <s v="https://www.amazon.de/Fisher-Price-HXV11-Nursery-Children-Accessories/dp/B0D9MLFVC9?ref_=ast_sto_dp"/>
        <s v="https://www.amazon.de/Fisher-Price-Wooden-Nursery-Children-HYG50/dp/B0CY6B115V?ref_=ast_sto_dp"/>
        <s v="https://www.amazon.de/Fisher-Price-JFG10-Activity-Sorting-Children/dp/B0DLH93L1J?ref_=ast_sto_dp"/>
        <s v="https://www.amazon.de/Fisher-Price-Toddler-Percussion-Instruments-HXT91/dp/B0CMFTJWZQ?ref_=ast_sto_dp&amp;th=1&amp;psc=1"/>
        <s v="https://www.amazon.de/Fisher-Price-HXY42-Stacking-Playful-Sorting/dp/B0CMG2ZX45?ref_=ast_sto_dp&amp;th=1&amp;psc=1"/>
        <s v="https://www.amazon.de/Fisher-Price-HXV04-Stacking-Assorted-Development/dp/B0CMG1PNC8?ref_=ast_sto_dp&amp;th=1&amp;psc=1"/>
        <s v="https://www.amazon.de/Fisher-Price-HXT86-Playful-Development-Children/dp/B0CMFW5BM8?ref_=ast_sto_dp&amp;th=1&amp;psc=1"/>
        <s v="https://www.amazon.de/Fisher-Price-Stacking-Development-Children-HXT87/dp/B0CQMVW6FK?ref_=ast_sto_dp&amp;th=1&amp;psc=1"/>
        <s v="https://www.amazon.de/Fisher-Price-HXT90-Instruments-Toddlers-Children/dp/B0CQMH7RNQ?ref_=ast_sto_dp&amp;th=1&amp;psc=1"/>
        <s v="https://www.amazon.de/Fisher-Price-FFC84-Building-Sorting-Storage/dp/B01NCUSC7V?ref_=ast_sto_dp&amp;th=1&amp;psc=1"/>
        <s v="https://www.amazon.de/Fisher-Price-interactive-learning-bouncing-suspension/dp/B0B2XBHYTK?ref_=ast_sto_dp&amp;th=1&amp;psc=1"/>
        <s v="https://www.amazon.de/Fisher-Price-Stacking-Plant-Based-Materials-HPY92/dp/B0BRSJWD6X?ref_=ast_sto_dp&amp;th=1&amp;psc=1"/>
        <s v="https://www.amazon.de/Fisher-Price-HJY73-2-Sided-Walker-Interactive/dp/B09QLG71CB?ref_=ast_sto_dp&amp;th=1&amp;psc=1"/>
        <s v="https://www.amazon.de/Fisher-Price-FGW66-Plapperphone-Sounds-Months/dp/B01LZYGY8H?ref_=ast_sto_dp&amp;th=1&amp;psc=1"/>
        <s v="https://www.amazon.de/Fisher-Price-Building-Stacking-Sorting-Toddlers/dp/B09P9HNXTM?ref_=ast_sto_dp&amp;th=1&amp;psc=1"/>
        <s v="https://www.amazon.de/Fisher-Price-JGW87-Educational-Developmental-Multilingual/dp/B0DNFFJD73?ref_=ast_sto_dp"/>
        <s v="https://www.amazon.de/Fisher-Price-GJW15-Gigantic-Coloured-Stacking/dp/B07PFYWVDQ?ref_=ast_sto_dp&amp;th=1&amp;psc=1"/>
        <s v="https://www.amazon.de/Fisher-Price-CDC52-Colourful-Stacking-Sorting/dp/B00MYL9JW8?ref_=ast_sto_dp"/>
        <s v="https://www.amazon.de/Fisher-Price-Learning-Activities-Children-JGW90/dp/B0DMWGLN9C?ref_=ast_sto_dp"/>
        <s v="https://www.amazon.de/Fisher-Price-Sorting-Transport-Activities-HTW93/dp/B0CXTQP2B4?ref_=ast_sto_dp&amp;th=1&amp;psc=1"/>
        <s v="https://www.amazon.de/FISHER-PRICE-Construction-Vehicle-Toy-Promotes/dp/B0CDWRV1HT?ref_=ast_sto_dp&amp;th=1&amp;psc=1"/>
        <s v="https://www.amazon.de/Fisher-Price-JDL63-Crawling-Activity-Toddlers/dp/B0DLCSDD84?ref_=ast_sto_dp"/>
        <s v="https://www.amazon.de/FISHER-PRICE-Fahrzeugpuzzle-Formen-Ger%C3%A4usche-Formensortierspielzeug/dp/B0CB6LP1PV?ref_=ast_sto_dp"/>
        <s v="https://www.amazon.de/Fisher-Price-Sensory-Activity-Activities-HTW91/dp/B0CQMDRV25?ref_=ast_sto_dp"/>
        <s v="https://www.amazon.de/Fisher-Price-Cuddly-Sensory-Separately-HXK44/dp/B0CSSJH21J?ref_=ast_sto_dp"/>
        <s v="https://www.amazon.de/Fisher-Price-JGG97-Anniversary-Children-Toddlers/dp/B0DMW9MBSM?ref_=ast_sto_dp"/>
        <s v="https://www.amazon.de/Fisher-Price-HJP90-Interactive-Learning-Suspension/dp/B0BXLW6CN9?ref_=ast_sto_dp&amp;th=1&amp;psc=1"/>
        <s v="https://www.amazon.de/Fisher-Price-Pull-Along-Movement-Children-HTW94/dp/B0CXTQWQWM?ref_=ast_sto_dp"/>
        <s v="https://www.amazon.de/Fisher-Price-Experiences-Activities-Newborns-HRB17/dp/B0CB6KD78D?ref_=ast_sto_dp&amp;th=1&amp;psc=1"/>
        <s v="https://www.amazon.de/Fisher-Price-Cuddling-Washable-Promotes-HRB16/dp/B0CB6LSPQB?ref_=ast_sto_dp"/>
        <s v="https://www.amazon.de/HYR55-Fisher-Price-Toy/dp/B0D7PVNTGW?ref_=ast_sto_dp"/>
        <s v="https://www.amazon.de/FISHER-PRICE-Recycled-Certified-Packaging-HKD62/dp/B0CB6LZ6NS?ref_=ast_sto_dp&amp;th=1&amp;psc=1"/>
        <s v="https://www.amazon.de/Fisher-Price-Giant-Ear-Elephant-Certified/dp/B0CB6HQLXQ?ref_=ast_sto_dp&amp;th=1&amp;psc=1"/>
        <s v="https://www.amazon.de/FISHER-PRICE-Rolli-Roll-Panda-Play-High-Contrast/dp/B0CB6HYW3D?ref_=ast_sto_dp&amp;th=1&amp;psc=1"/>
        <s v="https://www.amazon.de/Fisher-Price-Friends-Sensory-Newborns-HYR56/dp/B0D7PV9TS9?ref_=ast_sto_dp"/>
      </sharedItems>
    </cacheField>
    <cacheField name="title" numFmtId="0">
      <sharedItems>
        <s v="HXV21 Wooden Ice Cream Parlor Play Set for Nursery Children 18 Wooden Pieces for Role Play from 3 Years"/>
        <s v="Wooden Tea Set with Teapot, Cups and Saucers, 12 Wooden Pieces for Role Play in Nursery Age 3 Years and Above, HXT82"/>
        <s v="Wooden Cookware Set for Role Play - 19 Wooden Pieces for Nursery Children from 3 Years - HXT83"/>
        <s v="Role Play Set, Coffee to Go Set, Wooden Coffee Cups and Treats for Nursery Children from 3 Years, HXT85"/>
        <s v="Toy for Nursery Children, Flower Garden, Wooden Puzzle with Stacking Blocks, 37 FSC Certified Wooden Pieces for Children from 3 Years, HXT97"/>
        <s v="Sorting Toy for Toddlers, Shape, Stacking Toy, Made of Wood, 13 Wooden Pieces for Fine Motor Play, Nursery Children from 2 Years, HXV05"/>
        <s v="HXV13 Children's Wooden Xylophone Musical Toy 2 Pieces for Playful Development for Children Aged 2+"/>
        <s v="Preschool Toys Wooden Puzzle with Geometric Mandala Design, 40 Pieces Wooden Jigsaw Puzzles for Children Aged 3+ Years HXT94"/>
        <s v="Wooden Ring Stacking Toy for Toddlers, 10 Wooden Pieces for Stacking Fun for Children Aged 18 Months and Above, HXT77"/>
        <s v="HXV11 Wooden Home Office Set for Nursery Children, 9 Accessories with Wooden Laptop and Phone for Role Play, for Children from 3 Years"/>
        <s v="Wooden Tool Box, Role Play Set with Toy Drill, 9 Wooden Play Pieces for Nursery Children from 3 Years, HYG50"/>
        <s v="JFG10 2-in-1 Wooden Animal World Activity for Sorting Shapes for Nursery Children Aged 2+"/>
        <s v="Toddler Toy Wooden Musical Table with Percussion Instruments, 3 Wooden Pieces for Ages 2 and up, HXT91"/>
        <s v="HXY42 Wooden Space Puzzle with Stacking Blocks, 42 Wooden Pieces for Playful Sorting from 3 Years"/>
        <s v="HXV04 Baby and Toddler Stacking and Assorted Animal World Made of Wood, 10 Wooden Pieces for Playful Development from 1 Year"/>
        <s v="HXT86 Wooden Ice Cream Truck Shape Sorter, 8 Wooden Pieces for Playful Development for Children from 18 Months"/>
        <s v="Stacking Toy Balance Tree Made of Wood, 10 Wooden Pieces for Playful Development for Nursery Children from 3 Years, HXT87"/>
        <s v="HXT90 Wooden Musical Instruments Gift Set for Toddlers with Animal Toy Instruments, 6 Wooden Pieces for Children Aged 2 Years and Above"/>
        <s v="FFC84 Baby's First Building Blocks Shape Sorting Game with Toy Cube and Storage Bucket for Ages 6 Months and up, Single"/>
        <s v="DJ Hüpfi, German version, interactive learning toy for dancing, moving and bouncing, with music and suspension, baby toy for children from 9 months, HJP94"/>
        <s v="Farring Pyramid Baby Toy, Classic Swing Ring Stacking Toy for Babies and Toddlers, Made of Plant-Based Materials, HPY92"/>
        <s v="HJY73 2-Sided Car Walker Interactive Game Center with Over 50 Songs - Dutch English French German Italian Spanish"/>
        <s v="FGW66 Plapperphone Toy with Sounds 12 Months +"/>
        <s v="Baby's First Building Blocks - Navy Blue Fawn, Set of 10 Building Blocks for Stacking and Sorting, Building Toys, Baby Toys for Toddlers from 6 Months, HJP20"/>
        <s v="JGW87 Educational Fun Toy for Babies and Toddlers, Developmental 4-in-1 Play Table and Easel with Music from 6 Months, Multilingual Version"/>
        <s v="GJW15 Gigantic Coloured Pyramid Stacking Toy with Rings for Babies and Toddlers, Baby Toy from 1 Year Up"/>
        <s v="CDC52 Colourful Stacking Cube Toy for Sorting and Stacking 6 Months +, Single"/>
        <s v="Baby Walker Learning with Mir Purple Monkey Toy with Music, Lights &amp; Activities for Children and Toddlers and from 6 Months, JGW90"/>
        <s v="Baby Shape Sorting Toy FP Pets Sorting and Animal Transport Box with Fine Motor Activities for Babies from 6 Months HTW93"/>
        <s v="Construction Vehicle Toy - Sounds and Phrases, Promotes Numbers, Colours and Shapes, with Crane, Globe Button and Music, for Children from 9 Months, English, French, German Version HXF48"/>
        <s v="JDL63 Baby Toy Polar Bear Crawling Bear, Animal Activity Vehicle with Sensory Details for Toddlers from 9 Months"/>
        <s v="Fahrzeugpuzzle Formen und Geräusche - Formensortierspielzeug mit 40 Liedern und Geräuschen, inklusive Lichter für interaktiven Spielspaß, ab 9 Monaten, HRP31"/>
        <s v="Baby Sensory Toy FP Pets Click &amp; Turn Activity Puppy with Fine Motor Activities for Babies from 6 Months, HTW91"/>
        <s v="My First Cuddly Doll, Sensory Toy for Babies from 6 Months, Dolls Sold Separately, HXK44"/>
        <s v="Mattel JGG97 Baby Toy Red Chatter Phone 80th Anniversary Edition Toy for Children and Toddlers from 1 Year"/>
        <s v="DJ Hüpfi HJP90 Interactive Learning Toy for Dance, Move and Bounce with Music and Suspension Version Dutch English French German Italian"/>
        <s v="Baby &amp; Toddler Pull-Along Toy FP Pets Walking with Puppy with Movement and Sounds for Children from 12 Months, HTW94"/>
        <s v="Baby Sensory Experiences Gift Set with Fine Motor Activities for Newborns, 4 Pieces, HRB17"/>
        <s v="Cuddly Goose Soft Plush Goose for Cuddling and Ideal for On the Go Washable Promotes Touch and Hearing Sense, Fine Motor Skills and Sensory Skills for Newborns HRB16"/>
        <s v="Toy HYR55"/>
        <s v="Flotte Turtle Plush Pram Toy with Spring Motion and Rattle Sounds, 80% Recycled Fabric and BPA-Free Teething Ring, in FSC Certified Packaging, HKD62"/>
        <s v="Giant Ear Elephant - Charming Soft Plush Toy with Extra Large Ears, Made from 90% Recycled Plastic and FSC Certified Packaging, for Babies from 3 Months, HKD63"/>
        <s v="Rolli-Roll Panda Play Mat - Large 3-in-1 Takeaway Play Mat, High-Contrast Pattern, Crinkle Toy and Mirror, 90% Recycled, FSC Certified Packaging HKD65"/>
        <s v="Baby Toy Planet Friends 2-in-1 Rattle Bee Sensory Plush Toy as a Two Piece Set for Newborns from 3 Months HYR56"/>
      </sharedItems>
    </cacheField>
    <cacheField name="price" numFmtId="164">
      <sharedItems containsSemiMixedTypes="0" containsString="0" containsNumber="1">
        <n v="45.31"/>
        <n v="17.73"/>
        <n v="37.99"/>
        <n v="19.22"/>
        <n v="8.53"/>
        <n v="11.68"/>
        <n v="16.0"/>
        <n v="24.84"/>
        <n v="12.99"/>
        <n v="30.81"/>
        <n v="8.0"/>
        <n v="24.99"/>
        <n v="14.99"/>
        <n v="13.83"/>
        <n v="17.47"/>
        <n v="29.57"/>
        <n v="10.5"/>
        <n v="24.89"/>
        <n v="11.99"/>
        <n v="39.18"/>
        <n v="9.99"/>
        <n v="41.99"/>
        <n v="13.9"/>
        <n v="16.46"/>
        <n v="81.19"/>
        <n v="32.32"/>
        <n v="12.6"/>
        <n v="206.99"/>
        <n v="23.71"/>
        <n v="16.99"/>
        <n v="21.75"/>
        <n v="14.49"/>
        <n v="13.23"/>
        <n v="15.99"/>
        <n v="10.99"/>
        <n v="15.72"/>
        <n v="21.24"/>
        <n v="9.75"/>
        <n v="9.55"/>
        <n v="23.99"/>
        <n v="8.76"/>
      </sharedItems>
    </cacheField>
    <cacheField name="old_price" numFmtId="164">
      <sharedItems containsString="0" containsBlank="1" containsNumber="1">
        <n v="45.31"/>
        <m/>
        <n v="9.17"/>
        <n v="12.99"/>
        <n v="16.95"/>
        <n v="8.53"/>
        <n v="22.99"/>
        <n v="19.95"/>
        <n v="20.99"/>
        <n v="16.99"/>
        <n v="31.99"/>
        <n v="24.99"/>
        <n v="19.99"/>
        <n v="17.99"/>
        <n v="15.99"/>
        <n v="49.99"/>
        <n v="9.99"/>
        <n v="16.46"/>
        <n v="21.99"/>
        <n v="34.99"/>
        <n v="64.59"/>
        <n v="24.97"/>
        <n v="32.99"/>
        <n v="15.49"/>
        <n v="14.99"/>
        <n v="16.74"/>
        <n v="29.99"/>
        <n v="11.99"/>
      </sharedItems>
    </cacheField>
    <cacheField name="discount">
      <sharedItems containsMixedTypes="1" containsNumber="1">
        <s v=""/>
        <n v="0.6086956521739131"/>
        <n v="0.5758110792319576"/>
        <n v="0.06979280261723016"/>
        <n v="0.10084680523479603"/>
        <n v="0.05604719764011795"/>
        <n v="0.4349717268377555"/>
        <n v="0.6188661267270128"/>
        <n v="0.5314160675211004"/>
        <n v="0.446578631452581"/>
        <n v="0.12606303151575787"/>
        <n v="0.41634241245136183"/>
        <n v="0.2501563477173233"/>
        <n v="0.21624324864973"/>
        <n v="0.13070669168230142"/>
        <n v="0.07630751643326669"/>
        <n v="0.42701227830832195"/>
        <n v="0.05046055266319576"/>
        <n v="0.48499545316762666"/>
        <n v="0.05393649412788162"/>
        <n v="0.0645577792123951"/>
        <n v="0.11741160773849231"/>
        <n v="0.04480286738351244"/>
        <n v="0.266844563042028"/>
        <n v="0.21360680340170077"/>
        <n v="0.15006002400960386"/>
        <n v="0.24942263279445728"/>
        <n v="0.2648190916089299"/>
        <n v="0.20006668889629878"/>
        <n v="0.2693911592994162"/>
      </sharedItems>
    </cacheField>
    <cacheField name="stock" numFmtId="0">
      <sharedItems containsString="0" containsBlank="1" containsNumber="1" containsInteger="1">
        <m/>
        <n v="12.0"/>
        <n v="16.0"/>
        <n v="4.0"/>
        <n v="3.0"/>
        <n v="1.0"/>
        <n v="17.0"/>
        <n v="8.0"/>
      </sharedItems>
    </cacheField>
    <cacheField name="reviews_count" numFmtId="0">
      <sharedItems containsSemiMixedTypes="0" containsString="0" containsNumber="1" containsInteger="1">
        <n v="381.0"/>
        <n v="31.0"/>
        <n v="117.0"/>
        <n v="47.0"/>
        <n v="74.0"/>
        <n v="140.0"/>
        <n v="98.0"/>
        <n v="33.0"/>
        <n v="11.0"/>
        <n v="39.0"/>
        <n v="91.0"/>
        <n v="157.0"/>
        <n v="64.0"/>
        <n v="67.0"/>
        <n v="65.0"/>
        <n v="48002.0"/>
        <n v="413.0"/>
        <n v="10862.0"/>
        <n v="2188.0"/>
        <n v="29279.0"/>
        <n v="0.0"/>
        <n v="8166.0"/>
        <n v="8765.0"/>
        <n v="1.0"/>
        <n v="38.0"/>
        <n v="40.0"/>
        <n v="15.0"/>
        <n v="159.0"/>
        <n v="93.0"/>
        <n v="24.0"/>
        <n v="19.0"/>
        <n v="136.0"/>
        <n v="241.0"/>
        <n v="604.0"/>
        <n v="51.0"/>
        <n v="133.0"/>
        <n v="147.0"/>
      </sharedItems>
    </cacheField>
    <cacheField name="min_age" numFmtId="4">
      <sharedItems containsString="0" containsBlank="1" containsNumber="1">
        <n v="3.0"/>
        <n v="2.0"/>
        <n v="1.5"/>
        <n v="1.0"/>
        <n v="0.5"/>
        <n v="0.25"/>
        <n v="0.75"/>
        <m/>
        <n v="0.0"/>
      </sharedItems>
    </cacheField>
    <cacheField name="max_age" numFmtId="4">
      <sharedItems containsString="0" containsBlank="1" containsNumber="1">
        <n v="7.0"/>
        <n v="5.0"/>
        <n v="3.0"/>
        <n v="1.0"/>
        <m/>
        <n v="0.25"/>
      </sharedItems>
    </cacheField>
    <cacheField name="weight_grams" numFmtId="1">
      <sharedItems containsString="0" containsBlank="1" containsNumber="1">
        <n v="2580.0"/>
        <n v="955.0"/>
        <n v="540.0"/>
        <n v="430.01"/>
        <n v="640.02"/>
        <n v="244.99"/>
        <n v="315.25"/>
        <n v="730.0"/>
        <n v="1050.0"/>
        <m/>
        <n v="855.02"/>
        <n v="640.0"/>
        <n v="1080.0"/>
        <n v="914.9"/>
        <n v="495.01"/>
        <n v="575.02"/>
        <n v="299.82"/>
        <n v="845.0"/>
        <n v="421.0"/>
        <n v="1210.0"/>
        <n v="410.0"/>
        <n v="1700.0"/>
        <n v="470.0"/>
        <n v="362.9"/>
        <n v="2560.0"/>
        <n v="1347.0"/>
        <n v="195.0"/>
        <n v="1910.0"/>
        <n v="645.0"/>
        <n v="280.0"/>
        <n v="415.0"/>
        <n v="400.0"/>
        <n v="1300.0"/>
        <n v="226.8"/>
        <n v="60.0"/>
        <n v="199.6"/>
        <n v="140.61"/>
        <n v="30.84"/>
        <n v="276.69"/>
        <n v="27.0"/>
      </sharedItems>
    </cacheField>
    <cacheField name="short_description" numFmtId="0">
      <sharedItems>
        <s v="18-piece wooden ice cream parlor play set for a delicious, fun nursery role play.&#10;Made from wood sourced from sustainable forests with Forest Stewardship Council certification, plastic free packaging&#10;Stimulates imaginative role play and storytelling&#10;Inclu"/>
        <s v="12-piece wooden tea party set for endless role play fun&#10;All parts are made from wood sourced from sustainable forests with Forest Stewardship Council certification, plastic free packaging&#10;Stimulates imaginative role play and storytelling&#10;Includes serving "/>
        <s v="Wooden kitchen play set for kindergarten-friendly role play for cooking and tables&#10;Made from wood sourced from sustainable forests with Forest Stewardship Council certification, plastic free packaging&#10;Stimulates imaginative role play and storytelling&#10;19 p"/>
        <s v="Playset with coffee cups and treats made of wood for a nursery-friendly cafe role play&#10;All parts are made from wood sourced from sustainable forests with Forest Stewardship Council certification, plastic free packaging&#10;Stimulates imaginative role play and"/>
        <s v="Wooden puzzle for children in creative flower garden design with stackable building blocks&#10;Includes 37 building blocks and a frame with markings that allow children to assign the shapes to the corresponding fields&#10;Made from wood sourced from sustainable f"/>
        <s v="Wooden shape stacking toy for stacking fun for toddlers&#10;Made from wood sourced from sustainable forests with Forest Stewardship Council certification, plastic free packaging&#10;Supports the development of fine motor skills and problem-solving skills&#10;Includes"/>
        <s v="Colourful musical instrument for toddlers to introduce to sounds and music&#10;Made from wood sourced from sustainable forests with Forest Stewardship Council certification, plastic free packaging&#10;Supports fine motor and sensory development&#10;Includes 1 xylopho"/>
        <s v="Wooden puzzle for children with beautiful geometric mandala design in bright colours&#10;Includes 40 mould pieces and a tray with guides that allow children to assign the shapes to the corresponding fields&#10;Made from wood sourced from sustainable forests with "/>
        <s v="Colourful wooden ring stacking toy for building fun for toddlers&#10;Made from wood sourced from sustainable forests with Forest Stewardship Council certification, plastic free packaging&#10;Promotes the development of fine motor skills and problem-solving skills"/>
        <s v="9-piece wooden home office set for kindergarten children who want to work in their role play in the home office&#10;Made from wood sourced from sustainable forests with Forest Stewardship Council certification (FSC-N004566)&#10;Stimulates imaginative role play an"/>
        <s v="9-piece wooden tool box with play tools for child-friendly construction and construction role play&#10;Made from wood sourced from sustainable forests with Forest Stewardship Council certification, plastic free packaging (FSC C130462, 2022)&#10;Encourages imagina"/>
        <s v="Made from non-toxic, child-friendly materials&#10;Withstands intense play&#10;Captures children's attention and imagination&#10;Lightweight and easy to take anywhere&#10;Stimulates active play and creativity"/>
        <s v="Wooden musical toy for toddlers that introduces instruments, sounds and music&#10;Made from wood sourced from sustainable forests with Forest Stewardship Council certification, plastic free packaging&#10;Promotes hand-eye coordination, fine motor skills and senso"/>
        <s v="Wooden puzzle for children in creative space design with stackable building blocks&#10;Includes 42 building blocks and a frame with markings that allow children to assign the shapes to the corresponding fields&#10;Made from wood sourced from sustainable forests w"/>
        <s v="A fun sorting and stacking toy on the theme of animals to encourage toddlers creativity&#10;Made from wood sourced from sustainable forests with Forest Stewardship Council certification, plastic free packaging&#10;Supports the development of fine motor skills and"/>
        <s v="Ice cream mould sorter for toddler role play&#10;Made from wood sourced from sustainable forests with Forest Stewardship Council certification, plastic free packaging&#10;Encourages creativity and development of fine and gross motor skills&#10;Includes 1 ice cream ca"/>
        <s v="Wooden balance tree with active stacking options&#10;Made from wood sourced from sustainable forests with Forest Stewardship Council certification, plastic free packaging&#10;Helps develop fine motor skills and hand-eye coordination&#10;10 pieces. 1 balance tree and "/>
        <s v="Wooden musical instruments gift set with animal motifs for the playful imagination of toddlers.&#10;Made from wood sourced from sustainable forests with certification from the Forest Stewardship Council; plastic-free packaging.&#10;Supports fine motor and sensory"/>
        <s v="Classic toy from 6 months – Our Fisher-Price baby sorting game is a classic for little boys and girls. The portable play bucket with 10 colourful building blocks in different shapes is fun for all babies! With the removable yellow sorting window, the baby"/>
        <s v="DJ Hoppi by Fisher Price enthusiastic with music and dance – this fun DJ for children and babies from 9 months attracts attention with its great interactive functions; the 3 large buttons hold music, letters and numbers as well as an exciting recording fu"/>
        <s v="Classic stacking toy with 5 colourful rings and swinging base for poking&#10;Made from plant-based materials (*toys made from at least 90% ethanol derived from sugar cane.) Packaging with FSC certificate.&#10;Brings baby different sizes closer when stacking the s"/>
        <s v="Interactive walker in animal world design with activities on both sides and 3 play options that grow with the baby: from sitting to standing to walking&#10;Can be pushed from both sides; with the walker wheels, a slow pace is possible that makes walking easie"/>
        <s v="Age: 12 M+.&#10;Encourages these developmental areas: Gross motor skills, creativity and imagination, sensory perception.&#10;For playing, sitting or pulling behind.&#10;Features fun ringing sounds and eyes that move up and down.&#10;The dial makes it familiar with the n"/>
        <s v="Set of 10 building blocks for baby to stack, sort and plug through&#10;All building blocks can be easily stored in the bucket&#10;Child-friendly handle for taking with you on the go&#10;Introduces babies to colours, numbers and shapes&#10;For babies from 6 months"/>
        <s v="This electronic learning toy offers 4 ways to play, learn and design for babies and toddlers. It can be transformed from a game board to an activity table, a game table or an easel!&#10;3 Smart Stages learning levels with over 135 songs, sounds and phrases th"/>
        <s v="The classic Fisher-Price stacking toy can be raised high (38 cm high)&#10;6 colourful rings that baby can grip, shake, stack and explore&#10;Shake the top ring to hear fun rattle sounds&#10;Swing base for nudging&#10;For babies from 12 months"/>
        <s v="Five cubes for stacking and interlocking from large to small&#10;Numbers, colours, figures, items and structures that the child can discover on each cube&#10;Stacking promotes gross motor skills and hand-eye coordination of the child&#10;Thinking and problem solving "/>
        <s v="Walker for children and toddlers and musical activity toy with 2 play options that help babies transition from sitting to standing and running&#10;Plays the popular Maybe melody of the purple monkey! Music and sounds as a reward, keep babies running and explo"/>
        <s v="Cute sorting toy with animal motifs and animal transport box for fine motor fun with an animal theme&#10;Includes 4 animal themed blocks and 4 shape blocks for sorting into the animal transport box&#10;Helps babies and toddlers get to know shapes, colors and pets"/>
        <s v="Push construction vehicle toy with more than 50 sounds and phrases to introduce children to numbers, counting, colours and shapes&#10;The crane detects the blocks when stacked or interlocked and reacts to them with lights, sounds and phrases. The globe button"/>
        <s v="Polar bear toy that rolls off at the touch of a button and encourages babies to crawl after their animal friend&#10;By pressing on the bear's body, it rushes forward&#10;The bear's head makes fun clacking sounds when spinning&#10;Sensory toy: soft fabric tail for exp"/>
        <s v="2-in-1 puzzle and shape sorting toy with vehicle theme with 40 songs and sounds, plus lights for even more fun&#10;Includes 4 vehicle puzzle pieces and 4 animal shapes to practice recognition of shapes&#10;Insert the puzzle pieces and shapes into the platform to "/>
        <s v="Baby toy in the shape of a cute dog with sensory activities for home or on the go&#10;Rolling with rattle beads for shaking and turning and tail with clicking sounds for stimulating sensory play&#10;Soft ears and flags for little hands to grasp and discover&#10;In co"/>
        <s v="A collection of soft, cuddly dolls that playfully celebrate diversity&#10;Includes 1 doll with attached baby teether (all dolls sold separately)&#10;Different fabrics, textures and gentle sounds provide a captivating sensory play&#10;Encourages role play at a young a"/>
        <s v="Celebrate Mattel's 80th anniversary with this classic Fisher-Price babbler phone in iconic red mattel look&#10;Grows with your baby. From playing while sitting to pulling behind as soon as the child can walk&#10;With the dial, children learn the numbers from 0-9,"/>
        <s v="Interactive educational toy with music and suspension on the bottom for motorised bouncing fun&#10;Three Smart Stages learning levels guide the child to the ABC, colours, counting from 1 to 10 and opposites. Press the globe button to select the desired langua"/>
        <s v="Cute puppy pull-along toy with movement and sounds for toddler-friendly play&#10;The ears wobble, the legs move and the puppy barks when pulled on the lead&#10;The pull-along toy stimulates running and promotes gross motor skills&#10;In combination with other Fisher-"/>
        <s v="Set of 4 baby toys that encourage sensory development of newborns; gift sized packaging is ideal for baby showers&#10;The BPA-free bunny teether has textured ears and a removable bell ball for even more fine motor fun&#10;The plush axolotl provides an acoustic re"/>
        <s v="This soft plush goose is a cuddly companion that helps create a safe atmosphere for the baby&#10;The sense of touch and hearing is stimulated when the baby touches the wings with the different textures, and a ringing sound is heard by shaking&#10;The cuddly goose"/>
        <s v="Coming soon HYR55 items&#10;Fisher-Price HYR55&#10;Fisher-Price"/>
        <s v="Turtle pram toy made of plush to take with you, with spring movement and rattle sounds that delight baby while playing&#10;Fabric with different colours and textures made from 80% post-consumer recycled plastic&#10;BPA-free teether with vegetable raw materials (a"/>
        <s v="Adorable soft elephant plush toy that helps to give baby a sense of security&#10;The fabric is made from 90% post-consumer recycled plastic and comes in FSC certified packaging (FSC C172210, 2021)&#10;Soft, extra large satin ears and vest that encourage sensory p"/>
        <s v="Large 3-in-1 Panda Play Mat to take with you in your back or prone position&#10;The fabric is made from 90% post-consumer recycled plastic and comes in FSC certified packaging (FSC C172210, 2021)&#10;Toy attachment ring: 95% ISCC certified plastic (mass balance a"/>
        <s v="Set of two plush baby rattles with sensory details that engage and delight the developing visual, tactile and auditory senses of newborns&#10;The fabric is made from 74.98% post-consumer recycled plastic and comes in packaging made from FSC certified paper (F"/>
      </sharedItems>
    </cacheField>
    <cacheField name="toy_type" numFmtId="0">
      <sharedItems>
        <s v="wooden"/>
        <s v="baby"/>
        <s v="sustainable"/>
      </sharedItems>
    </cacheField>
    <cacheField name="€/g" numFmtId="164">
      <sharedItems containsString="0" containsBlank="1" containsNumber="1">
        <n v="0.02"/>
        <n v="0.07"/>
        <n v="0.04"/>
        <n v="0.01"/>
        <n v="0.05"/>
        <n v="0.03"/>
        <m/>
        <n v="0.06"/>
        <n v="0.1"/>
        <n v="31.4"/>
        <n v="0.2"/>
        <n v="0.31"/>
        <n v="0.09"/>
        <n v="0.32"/>
      </sharedItems>
    </cacheField>
    <cacheField name="age_span" numFmtId="4">
      <sharedItems containsSemiMixedTypes="0" containsString="0" containsNumber="1">
        <n v="4.0"/>
        <n v="2.0"/>
        <n v="3.0"/>
        <n v="1.5"/>
        <n v="5.0"/>
        <n v="6.5"/>
        <n v="0.0"/>
        <n v="2.5"/>
        <n v="2.75"/>
        <n v="6.0"/>
        <n v="6.25"/>
        <n v="2.25"/>
      </sharedItems>
    </cacheField>
    <cacheField name="avg_age" numFmtId="2">
      <sharedItems containsSemiMixedTypes="0" containsString="0" containsNumber="1">
        <n v="2.0"/>
        <n v="1.0"/>
        <n v="1.5"/>
        <n v="0.75"/>
        <n v="2.5"/>
        <n v="3.25"/>
        <n v="0.0"/>
        <n v="1.25"/>
        <n v="1.375"/>
        <n v="3.0"/>
        <n v="3.125"/>
        <n v="1.125"/>
      </sharedItems>
    </cacheField>
    <cacheField name="price_review_ratio">
      <sharedItems containsMixedTypes="1" containsNumber="1">
        <n v="0.11892"/>
        <n v="0.04654"/>
        <n v="0.09971"/>
        <n v="0.05045"/>
        <n v="0.27516"/>
        <n v="0.09983"/>
        <n v="0.34043"/>
        <n v="0.33568"/>
        <n v="0.09279"/>
        <n v="0.31439"/>
        <n v="0.24242"/>
        <n v="2.27182"/>
        <n v="0.38436"/>
        <n v="0.15198"/>
        <n v="0.11127"/>
        <n v="0.46203"/>
        <n v="0.15672"/>
        <n v="0.38292"/>
        <n v="2.5E-4"/>
        <n v="0.09487"/>
        <n v="9.2E-4"/>
        <n v="0.01919"/>
        <n v="4.7E-4"/>
        <n v="3.4E-4"/>
        <e v="#N/A"/>
        <n v="0.00396"/>
        <n v="0.00144"/>
        <n v="206.99"/>
        <n v="0.62395"/>
        <n v="0.42475"/>
        <n v="0.866"/>
        <n v="0.1859"/>
        <n v="0.09113"/>
        <n v="0.14226"/>
        <n v="0.66625"/>
        <n v="2.06211"/>
        <n v="0.08081"/>
        <n v="0.06523"/>
        <n v="0.02151"/>
        <n v="0.41647"/>
        <n v="0.07169"/>
        <n v="0.0718"/>
        <n v="0.1632"/>
        <n v="0.79636"/>
      </sharedItems>
    </cacheField>
    <cacheField name="value_for_money" numFmtId="2">
      <sharedItems containsSemiMixedTypes="0" containsString="0" containsNumber="1">
        <n v="8.409"/>
        <n v="21.489"/>
        <n v="10.029"/>
        <n v="19.823"/>
        <n v="3.634"/>
        <n v="10.017"/>
        <n v="2.938"/>
        <n v="2.979"/>
        <n v="10.778"/>
        <n v="3.181"/>
        <n v="4.125"/>
        <n v="0.44"/>
        <n v="2.602"/>
        <n v="6.58"/>
        <n v="8.987"/>
        <n v="2.164"/>
        <n v="6.381"/>
        <n v="2.611"/>
        <n v="4003.503"/>
        <n v="10.541"/>
        <n v="1087.287"/>
        <n v="52.108"/>
        <n v="2106.403"/>
        <n v="2916.282"/>
        <n v="0.0"/>
        <n v="252.661"/>
        <n v="695.635"/>
        <n v="0.005"/>
        <n v="1.603"/>
        <n v="2.354"/>
        <n v="1.155"/>
        <n v="5.379"/>
        <n v="10.973"/>
        <n v="7.029"/>
        <n v="1.501"/>
        <n v="0.485"/>
        <n v="12.375"/>
        <n v="15.331"/>
        <n v="46.497"/>
        <n v="2.401"/>
        <n v="13.949"/>
        <n v="13.927"/>
        <n v="6.128"/>
        <n v="1.256"/>
      </sharedItems>
    </cacheField>
    <cacheField name="price_per_year">
      <sharedItems containsMixedTypes="1" containsNumber="1">
        <n v="11.3275"/>
        <n v="4.4325"/>
        <n v="18.995"/>
        <n v="4.805"/>
        <n v="2.1325"/>
        <n v="3.893333333333333"/>
        <n v="5.333333333333333"/>
        <n v="6.21"/>
        <n v="8.66"/>
        <n v="7.7025"/>
        <n v="2.0"/>
        <n v="4.997999999999999"/>
        <n v="4.996666666666667"/>
        <n v="3.4575"/>
        <n v="8.735"/>
        <n v="19.713333333333335"/>
        <n v="2.625"/>
        <n v="8.296666666666667"/>
        <n v="1.8446153846153845"/>
        <s v=""/>
        <n v="3.996"/>
        <n v="6.46"/>
        <n v="5.054545454545455"/>
        <n v="2.5323076923076924"/>
        <n v="12.49076923076923"/>
        <n v="5.386666666666667"/>
        <n v="3.15"/>
        <n v="31.844615384615388"/>
        <n v="5.9275"/>
        <n v="2.7184"/>
        <n v="2.0784000000000002"/>
        <n v="3.48"/>
        <n v="2.229230769230769"/>
        <n v="2.0353846153846153"/>
        <n v="2.665"/>
        <n v="17.413333333333334"/>
        <n v="1.8316666666666668"/>
        <n v="3.472727272727273"/>
      </sharedItems>
    </cacheField>
    <cacheField name="reviews_density" numFmtId="0">
      <sharedItems containsSemiMixedTypes="0" containsString="0" containsNumber="1">
        <n v="95.25"/>
        <n v="190.5"/>
        <n v="7.75"/>
        <n v="39.0"/>
        <n v="15.667"/>
        <n v="18.5"/>
        <n v="93.333"/>
        <n v="24.5"/>
        <n v="8.25"/>
        <n v="2.2"/>
        <n v="13.0"/>
        <n v="22.75"/>
        <n v="78.5"/>
        <n v="42.667"/>
        <n v="16.75"/>
        <n v="21.667"/>
        <n v="7384.923"/>
        <n v="413.0"/>
        <n v="4344.8"/>
        <n v="336.615"/>
        <n v="10646.909"/>
        <n v="0.0"/>
        <n v="1361.0"/>
        <n v="2191.25"/>
        <n v="0.154"/>
        <n v="9.5"/>
        <n v="6.4"/>
        <n v="2.4"/>
        <n v="18.72"/>
        <n v="24.462"/>
        <n v="14.308"/>
        <n v="4.0"/>
        <n v="8.444"/>
        <n v="22.667"/>
        <n v="241.0"/>
        <n v="604.0"/>
        <n v="51.0"/>
        <n v="136.0"/>
        <n v="48.364"/>
        <n v="147.0"/>
        <n v="11.0"/>
      </sharedItems>
    </cacheField>
    <cacheField name="price_outlier_by_type" numFmtId="3">
      <sharedItems containsSemiMixedTypes="0" containsString="0" containsNumber="1" containsInteger="1">
        <n v="0.0"/>
        <n v="1.0"/>
      </sharedItems>
    </cacheField>
    <cacheField name="€/g_outlier_global" numFmtId="0">
      <sharedItems containsSemiMixedTypes="0" containsString="0" containsNumber="1" containsInteger="1">
        <n v="0.0"/>
        <n v="1.0"/>
      </sharedItems>
    </cacheField>
    <cacheField name="reviews_outlier_global" numFmtId="0">
      <sharedItems containsSemiMixedTypes="0" containsString="0" containsNumber="1" containsInteger="1">
        <n v="0.0"/>
        <n v="1.0"/>
      </sharedItems>
    </cacheField>
    <cacheField name="price_bucket" numFmtId="0">
      <sharedItems>
        <s v="&gt;=40 €"/>
        <s v="10-20 €"/>
        <s v="30-40 €"/>
        <s v="&lt;10 €"/>
        <s v="20-30 €"/>
      </sharedItems>
    </cacheField>
    <cacheField name="bucket_order" numFmtId="0">
      <sharedItems containsSemiMixedTypes="0" containsString="0" containsNumber="1" containsInteger="1">
        <n v="999.0"/>
      </sharedItems>
    </cacheField>
    <cacheField name="flag_emotional_triggers" numFmtId="0">
      <sharedItems containsSemiMixedTypes="0" containsString="0" containsNumber="1" containsInteger="1">
        <n v="1.0"/>
        <n v="0.0"/>
      </sharedItems>
    </cacheField>
    <cacheField name="flag_montessori" numFmtId="0">
      <sharedItems containsSemiMixedTypes="0" containsString="0" containsNumber="1" containsInteger="1">
        <n v="1.0"/>
        <n v="0.0"/>
      </sharedItems>
    </cacheField>
    <cacheField name="flag_eco" numFmtId="0">
      <sharedItems containsSemiMixedTypes="0" containsString="0" containsNumber="1" containsInteger="1">
        <n v="1.0"/>
        <n v="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rices_BucketsReviews" cacheId="0" dataCaption="" rowGrandTotals="0" colGrandTotals="0" compact="0" compactData="0">
  <location ref="A3:D9" firstHeaderRow="0" firstDataRow="1" firstDataCol="1" rowPageCount="1" colPageCount="1"/>
  <pivotFields>
    <pivotField name="asin"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ric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old_pric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stock" compact="0" outline="0" multipleItemSelectionAllowed="1" showAll="0">
      <items>
        <item x="0"/>
        <item x="1"/>
        <item x="2"/>
        <item x="3"/>
        <item x="4"/>
        <item x="5"/>
        <item x="6"/>
        <item x="7"/>
        <item t="default"/>
      </items>
    </pivotField>
    <pivotField name="reviews_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min_age" compact="0" numFmtId="4" outline="0" multipleItemSelectionAllowed="1" showAll="0">
      <items>
        <item x="0"/>
        <item x="1"/>
        <item x="2"/>
        <item x="3"/>
        <item x="4"/>
        <item x="5"/>
        <item x="6"/>
        <item x="7"/>
        <item x="8"/>
        <item t="default"/>
      </items>
    </pivotField>
    <pivotField name="max_age" compact="0" numFmtId="4" outline="0" multipleItemSelectionAllowed="1" showAll="0">
      <items>
        <item x="0"/>
        <item x="1"/>
        <item x="2"/>
        <item x="3"/>
        <item x="4"/>
        <item x="5"/>
        <item t="default"/>
      </items>
    </pivotField>
    <pivotField name="weight_grams" compact="0" numFmtI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short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toy_type" axis="axisCol" compact="0" outline="0" multipleItemSelectionAllowed="1" showAll="0" sortType="ascending">
      <items>
        <item x="1"/>
        <item x="2"/>
        <item x="0"/>
        <item t="default"/>
      </items>
    </pivotField>
    <pivotField name="€/g" compact="0" numFmtId="164" outline="0" multipleItemSelectionAllowed="1" showAll="0">
      <items>
        <item x="0"/>
        <item x="1"/>
        <item x="2"/>
        <item x="3"/>
        <item x="4"/>
        <item x="5"/>
        <item x="6"/>
        <item x="7"/>
        <item x="8"/>
        <item x="9"/>
        <item x="10"/>
        <item x="11"/>
        <item x="12"/>
        <item x="13"/>
        <item t="default"/>
      </items>
    </pivotField>
    <pivotField name="age_span" compact="0" numFmtId="4" outline="0" multipleItemSelectionAllowed="1" showAll="0">
      <items>
        <item x="0"/>
        <item x="1"/>
        <item x="2"/>
        <item x="3"/>
        <item x="4"/>
        <item x="5"/>
        <item x="6"/>
        <item x="7"/>
        <item x="8"/>
        <item x="9"/>
        <item x="10"/>
        <item x="11"/>
        <item t="default"/>
      </items>
    </pivotField>
    <pivotField name="avg_age" compact="0" numFmtId="2" outline="0" multipleItemSelectionAllowed="1" showAll="0">
      <items>
        <item x="0"/>
        <item x="1"/>
        <item x="2"/>
        <item x="3"/>
        <item x="4"/>
        <item x="5"/>
        <item x="6"/>
        <item x="7"/>
        <item x="8"/>
        <item x="9"/>
        <item x="10"/>
        <item x="11"/>
        <item t="default"/>
      </items>
    </pivotField>
    <pivotField name="price_review_rati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value_for_money" compact="0" numFmtId="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rice_per_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reviews_dens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price_outlier_by_type" axis="axisPage" compact="0" numFmtId="3" outline="0" multipleItemSelectionAllowed="1" showAll="0">
      <items>
        <item x="0"/>
        <item h="1" x="1"/>
        <item t="default"/>
      </items>
    </pivotField>
    <pivotField name="€/g_outlier_global" compact="0" outline="0" multipleItemSelectionAllowed="1" showAll="0">
      <items>
        <item x="0"/>
        <item x="1"/>
        <item t="default"/>
      </items>
    </pivotField>
    <pivotField name="reviews_outlier_global" compact="0" outline="0" multipleItemSelectionAllowed="1" showAll="0">
      <items>
        <item x="0"/>
        <item x="1"/>
        <item t="default"/>
      </items>
    </pivotField>
    <pivotField name="price_bucket" axis="axisRow" compact="0" outline="0" multipleItemSelectionAllowed="1" showAll="0" sortType="ascending">
      <items>
        <item x="3"/>
        <item x="0"/>
        <item x="1"/>
        <item x="4"/>
        <item x="2"/>
        <item t="default"/>
      </items>
    </pivotField>
    <pivotField name="bucket_order" compact="0" outline="0" multipleItemSelectionAllowed="1" showAll="0">
      <items>
        <item x="0"/>
        <item t="default"/>
      </items>
    </pivotField>
  </pivotFields>
  <rowFields>
    <field x="23"/>
  </rowFields>
  <colFields>
    <field x="12"/>
  </colFields>
  <pageFields>
    <pageField fld="20"/>
  </pageFields>
  <dataFields>
    <dataField name="COUNTA of asin" fld="0" subtotal="count" showDataAs="percentOfCol" baseField="0" numFmtId="10"/>
  </dataFields>
</pivotTableDefinition>
</file>

<file path=xl/pivotTables/pivotTable2.xml><?xml version="1.0" encoding="utf-8"?>
<pivotTableDefinition xmlns="http://schemas.openxmlformats.org/spreadsheetml/2006/main" name="Prices_BucketsReviews 2" cacheId="1" dataCaption="" rowGrandTotals="0" colGrandTotals="0" compact="0" compactData="0">
  <location ref="G3:J9" firstHeaderRow="0" firstDataRow="1" firstDataCol="1" rowPageCount="1" colPageCount="1"/>
  <pivotFields>
    <pivotField name="as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ric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old_pric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stock" compact="0" outline="0" multipleItemSelectionAllowed="1" showAll="0">
      <items>
        <item x="0"/>
        <item x="1"/>
        <item x="2"/>
        <item x="3"/>
        <item x="4"/>
        <item x="5"/>
        <item x="6"/>
        <item x="7"/>
        <item t="default"/>
      </items>
    </pivotField>
    <pivotField name="reviews_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min_age" compact="0" numFmtId="4" outline="0" multipleItemSelectionAllowed="1" showAll="0">
      <items>
        <item x="0"/>
        <item x="1"/>
        <item x="2"/>
        <item x="3"/>
        <item x="4"/>
        <item x="5"/>
        <item x="6"/>
        <item x="7"/>
        <item x="8"/>
        <item t="default"/>
      </items>
    </pivotField>
    <pivotField name="max_age" compact="0" numFmtId="4" outline="0" multipleItemSelectionAllowed="1" showAll="0">
      <items>
        <item x="0"/>
        <item x="1"/>
        <item x="2"/>
        <item x="3"/>
        <item x="4"/>
        <item x="5"/>
        <item t="default"/>
      </items>
    </pivotField>
    <pivotField name="weight_grams" compact="0" numFmtI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short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toy_type" axis="axisCol" compact="0" outline="0" multipleItemSelectionAllowed="1" showAll="0" sortType="ascending">
      <items>
        <item x="1"/>
        <item x="2"/>
        <item x="0"/>
        <item t="default"/>
      </items>
    </pivotField>
    <pivotField name="€/g" compact="0" numFmtId="164" outline="0" multipleItemSelectionAllowed="1" showAll="0">
      <items>
        <item x="0"/>
        <item x="1"/>
        <item x="2"/>
        <item x="3"/>
        <item x="4"/>
        <item x="5"/>
        <item x="6"/>
        <item x="7"/>
        <item x="8"/>
        <item x="9"/>
        <item x="10"/>
        <item x="11"/>
        <item x="12"/>
        <item x="13"/>
        <item t="default"/>
      </items>
    </pivotField>
    <pivotField name="age_span" compact="0" numFmtId="4" outline="0" multipleItemSelectionAllowed="1" showAll="0">
      <items>
        <item x="0"/>
        <item x="1"/>
        <item x="2"/>
        <item x="3"/>
        <item x="4"/>
        <item x="5"/>
        <item x="6"/>
        <item x="7"/>
        <item x="8"/>
        <item x="9"/>
        <item x="10"/>
        <item x="11"/>
        <item t="default"/>
      </items>
    </pivotField>
    <pivotField name="avg_age" compact="0" numFmtId="2" outline="0" multipleItemSelectionAllowed="1" showAll="0">
      <items>
        <item x="0"/>
        <item x="1"/>
        <item x="2"/>
        <item x="3"/>
        <item x="4"/>
        <item x="5"/>
        <item x="6"/>
        <item x="7"/>
        <item x="8"/>
        <item x="9"/>
        <item x="10"/>
        <item x="11"/>
        <item t="default"/>
      </items>
    </pivotField>
    <pivotField name="price_review_rati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value_for_money" compact="0" numFmtId="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rice_per_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reviews_dens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price_outlier_by_type" compact="0" numFmtId="3" outline="0" multipleItemSelectionAllowed="1" showAll="0">
      <items>
        <item x="0"/>
        <item x="1"/>
        <item t="default"/>
      </items>
    </pivotField>
    <pivotField name="€/g_outlier_global" compact="0" outline="0" multipleItemSelectionAllowed="1" showAll="0">
      <items>
        <item x="0"/>
        <item x="1"/>
        <item t="default"/>
      </items>
    </pivotField>
    <pivotField name="reviews_outlier_global" axis="axisPage" compact="0" outline="0" multipleItemSelectionAllowed="1" showAll="0">
      <items>
        <item x="0"/>
        <item h="1" x="1"/>
        <item t="default"/>
      </items>
    </pivotField>
    <pivotField name="price_bucket" axis="axisRow" compact="0" outline="0" multipleItemSelectionAllowed="1" showAll="0" sortType="ascending">
      <items>
        <item x="3"/>
        <item x="0"/>
        <item x="1"/>
        <item x="4"/>
        <item x="2"/>
        <item t="default"/>
      </items>
    </pivotField>
    <pivotField name="bucket_order" compact="0" outline="0" multipleItemSelectionAllowed="1" showAll="0">
      <items>
        <item x="0"/>
        <item t="default"/>
      </items>
    </pivotField>
    <pivotField name="flag_emotional_triggers" compact="0" outline="0" multipleItemSelectionAllowed="1" showAll="0">
      <items>
        <item x="0"/>
        <item x="1"/>
        <item t="default"/>
      </items>
    </pivotField>
    <pivotField name="flag_montessori" compact="0" outline="0" multipleItemSelectionAllowed="1" showAll="0">
      <items>
        <item x="0"/>
        <item x="1"/>
        <item t="default"/>
      </items>
    </pivotField>
    <pivotField name="flag_eco" compact="0" outline="0" multipleItemSelectionAllowed="1" showAll="0">
      <items>
        <item x="0"/>
        <item x="1"/>
        <item t="default"/>
      </items>
    </pivotField>
  </pivotFields>
  <rowFields>
    <field x="23"/>
  </rowFields>
  <colFields>
    <field x="12"/>
  </colFields>
  <pageFields>
    <pageField fld="22"/>
  </pageFields>
  <dataFields>
    <dataField name="SUM of reviews_count" fld="7" showDataAs="percentOfCol" baseField="0" numFmtId="10"/>
  </dataFields>
</pivotTableDefinition>
</file>

<file path=xl/pivotTables/pivotTable3.xml><?xml version="1.0" encoding="utf-8"?>
<pivotTableDefinition xmlns="http://schemas.openxmlformats.org/spreadsheetml/2006/main" name="Keywords_Popularity" cacheId="1" dataCaption="" rowGrandTotals="0" colGrandTotals="0" compact="0" compactData="0">
  <location ref="A1:D4" firstHeaderRow="0" firstDataRow="1" firstDataCol="1"/>
  <pivotFields>
    <pivotField name="asin"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ric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old_pric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stock" compact="0" outline="0" multipleItemSelectionAllowed="1" showAll="0">
      <items>
        <item x="0"/>
        <item x="1"/>
        <item x="2"/>
        <item x="3"/>
        <item x="4"/>
        <item x="5"/>
        <item x="6"/>
        <item x="7"/>
        <item t="default"/>
      </items>
    </pivotField>
    <pivotField name="reviews_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min_age" compact="0" numFmtId="4" outline="0" multipleItemSelectionAllowed="1" showAll="0">
      <items>
        <item x="0"/>
        <item x="1"/>
        <item x="2"/>
        <item x="3"/>
        <item x="4"/>
        <item x="5"/>
        <item x="6"/>
        <item x="7"/>
        <item x="8"/>
        <item t="default"/>
      </items>
    </pivotField>
    <pivotField name="max_age" compact="0" numFmtId="4" outline="0" multipleItemSelectionAllowed="1" showAll="0">
      <items>
        <item x="0"/>
        <item x="1"/>
        <item x="2"/>
        <item x="3"/>
        <item x="4"/>
        <item x="5"/>
        <item t="default"/>
      </items>
    </pivotField>
    <pivotField name="weight_grams" compact="0" numFmtI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short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toy_type" axis="axisCol" compact="0" outline="0" multipleItemSelectionAllowed="1" showAll="0" sortType="ascending">
      <items>
        <item x="1"/>
        <item x="2"/>
        <item x="0"/>
        <item t="default"/>
      </items>
    </pivotField>
    <pivotField name="€/g" compact="0" numFmtId="164" outline="0" multipleItemSelectionAllowed="1" showAll="0">
      <items>
        <item x="0"/>
        <item x="1"/>
        <item x="2"/>
        <item x="3"/>
        <item x="4"/>
        <item x="5"/>
        <item x="6"/>
        <item x="7"/>
        <item x="8"/>
        <item x="9"/>
        <item x="10"/>
        <item x="11"/>
        <item x="12"/>
        <item x="13"/>
        <item t="default"/>
      </items>
    </pivotField>
    <pivotField name="age_span" compact="0" numFmtId="4" outline="0" multipleItemSelectionAllowed="1" showAll="0">
      <items>
        <item x="0"/>
        <item x="1"/>
        <item x="2"/>
        <item x="3"/>
        <item x="4"/>
        <item x="5"/>
        <item x="6"/>
        <item x="7"/>
        <item x="8"/>
        <item x="9"/>
        <item x="10"/>
        <item x="11"/>
        <item t="default"/>
      </items>
    </pivotField>
    <pivotField name="avg_age" compact="0" numFmtId="2" outline="0" multipleItemSelectionAllowed="1" showAll="0">
      <items>
        <item x="0"/>
        <item x="1"/>
        <item x="2"/>
        <item x="3"/>
        <item x="4"/>
        <item x="5"/>
        <item x="6"/>
        <item x="7"/>
        <item x="8"/>
        <item x="9"/>
        <item x="10"/>
        <item x="11"/>
        <item t="default"/>
      </items>
    </pivotField>
    <pivotField name="price_review_rati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value_for_money" compact="0" numFmtId="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rice_per_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reviews_dens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price_outlier_by_type" compact="0" numFmtId="3" outline="0" multipleItemSelectionAllowed="1" showAll="0">
      <items>
        <item x="0"/>
        <item x="1"/>
        <item t="default"/>
      </items>
    </pivotField>
    <pivotField name="€/g_outlier_global" compact="0" outline="0" multipleItemSelectionAllowed="1" showAll="0">
      <items>
        <item x="0"/>
        <item x="1"/>
        <item t="default"/>
      </items>
    </pivotField>
    <pivotField name="reviews_outlier_global" compact="0" outline="0" multipleItemSelectionAllowed="1" showAll="0">
      <items>
        <item x="0"/>
        <item x="1"/>
        <item t="default"/>
      </items>
    </pivotField>
    <pivotField name="price_bucket" compact="0" outline="0" multipleItemSelectionAllowed="1" showAll="0">
      <items>
        <item x="0"/>
        <item x="1"/>
        <item x="2"/>
        <item x="3"/>
        <item x="4"/>
        <item t="default"/>
      </items>
    </pivotField>
    <pivotField name="bucket_order" compact="0" outline="0" multipleItemSelectionAllowed="1" showAll="0">
      <items>
        <item x="0"/>
        <item t="default"/>
      </items>
    </pivotField>
    <pivotField name="flag_emotional_triggers" axis="axisRow" compact="0" outline="0" multipleItemSelectionAllowed="1" showAll="0" sortType="ascending">
      <items>
        <item x="1"/>
        <item x="0"/>
        <item t="default"/>
      </items>
    </pivotField>
    <pivotField name="flag_montessori" compact="0" outline="0" multipleItemSelectionAllowed="1" showAll="0">
      <items>
        <item x="0"/>
        <item x="1"/>
        <item t="default"/>
      </items>
    </pivotField>
    <pivotField name="flag_eco" compact="0" outline="0" multipleItemSelectionAllowed="1" showAll="0">
      <items>
        <item x="0"/>
        <item x="1"/>
        <item t="default"/>
      </items>
    </pivotField>
  </pivotFields>
  <rowFields>
    <field x="25"/>
  </rowFields>
  <colFields>
    <field x="12"/>
  </colFields>
  <dataFields>
    <dataField name="COUNTA of asin" fld="0" subtotal="count" showDataAs="percentOfCol" baseField="0" numFmtId="10"/>
  </dataFields>
</pivotTableDefinition>
</file>

<file path=xl/pivotTables/pivotTable4.xml><?xml version="1.0" encoding="utf-8"?>
<pivotTableDefinition xmlns="http://schemas.openxmlformats.org/spreadsheetml/2006/main" name="Keywords_Popularity 2" cacheId="1" dataCaption="" rowGrandTotals="0" colGrandTotals="0" compact="0" compactData="0">
  <location ref="F1:I4" firstHeaderRow="0" firstDataRow="1" firstDataCol="1"/>
  <pivotFields>
    <pivotField name="asin"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ric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old_pric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stock" compact="0" outline="0" multipleItemSelectionAllowed="1" showAll="0">
      <items>
        <item x="0"/>
        <item x="1"/>
        <item x="2"/>
        <item x="3"/>
        <item x="4"/>
        <item x="5"/>
        <item x="6"/>
        <item x="7"/>
        <item t="default"/>
      </items>
    </pivotField>
    <pivotField name="reviews_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min_age" compact="0" numFmtId="4" outline="0" multipleItemSelectionAllowed="1" showAll="0">
      <items>
        <item x="0"/>
        <item x="1"/>
        <item x="2"/>
        <item x="3"/>
        <item x="4"/>
        <item x="5"/>
        <item x="6"/>
        <item x="7"/>
        <item x="8"/>
        <item t="default"/>
      </items>
    </pivotField>
    <pivotField name="max_age" compact="0" numFmtId="4" outline="0" multipleItemSelectionAllowed="1" showAll="0">
      <items>
        <item x="0"/>
        <item x="1"/>
        <item x="2"/>
        <item x="3"/>
        <item x="4"/>
        <item x="5"/>
        <item t="default"/>
      </items>
    </pivotField>
    <pivotField name="weight_grams" compact="0" numFmtI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short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toy_type" axis="axisCol" compact="0" outline="0" multipleItemSelectionAllowed="1" showAll="0" sortType="ascending">
      <items>
        <item x="1"/>
        <item x="2"/>
        <item x="0"/>
        <item t="default"/>
      </items>
    </pivotField>
    <pivotField name="€/g" compact="0" numFmtId="164" outline="0" multipleItemSelectionAllowed="1" showAll="0">
      <items>
        <item x="0"/>
        <item x="1"/>
        <item x="2"/>
        <item x="3"/>
        <item x="4"/>
        <item x="5"/>
        <item x="6"/>
        <item x="7"/>
        <item x="8"/>
        <item x="9"/>
        <item x="10"/>
        <item x="11"/>
        <item x="12"/>
        <item x="13"/>
        <item t="default"/>
      </items>
    </pivotField>
    <pivotField name="age_span" compact="0" numFmtId="4" outline="0" multipleItemSelectionAllowed="1" showAll="0">
      <items>
        <item x="0"/>
        <item x="1"/>
        <item x="2"/>
        <item x="3"/>
        <item x="4"/>
        <item x="5"/>
        <item x="6"/>
        <item x="7"/>
        <item x="8"/>
        <item x="9"/>
        <item x="10"/>
        <item x="11"/>
        <item t="default"/>
      </items>
    </pivotField>
    <pivotField name="avg_age" compact="0" numFmtId="2" outline="0" multipleItemSelectionAllowed="1" showAll="0">
      <items>
        <item x="0"/>
        <item x="1"/>
        <item x="2"/>
        <item x="3"/>
        <item x="4"/>
        <item x="5"/>
        <item x="6"/>
        <item x="7"/>
        <item x="8"/>
        <item x="9"/>
        <item x="10"/>
        <item x="11"/>
        <item t="default"/>
      </items>
    </pivotField>
    <pivotField name="price_review_rati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value_for_money" compact="0" numFmtId="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rice_per_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reviews_dens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price_outlier_by_type" compact="0" numFmtId="3" outline="0" multipleItemSelectionAllowed="1" showAll="0">
      <items>
        <item x="0"/>
        <item x="1"/>
        <item t="default"/>
      </items>
    </pivotField>
    <pivotField name="€/g_outlier_global" compact="0" outline="0" multipleItemSelectionAllowed="1" showAll="0">
      <items>
        <item x="0"/>
        <item x="1"/>
        <item t="default"/>
      </items>
    </pivotField>
    <pivotField name="reviews_outlier_global" compact="0" outline="0" multipleItemSelectionAllowed="1" showAll="0">
      <items>
        <item x="0"/>
        <item x="1"/>
        <item t="default"/>
      </items>
    </pivotField>
    <pivotField name="price_bucket" compact="0" outline="0" multipleItemSelectionAllowed="1" showAll="0">
      <items>
        <item x="0"/>
        <item x="1"/>
        <item x="2"/>
        <item x="3"/>
        <item x="4"/>
        <item t="default"/>
      </items>
    </pivotField>
    <pivotField name="bucket_order" compact="0" outline="0" multipleItemSelectionAllowed="1" showAll="0">
      <items>
        <item x="0"/>
        <item t="default"/>
      </items>
    </pivotField>
    <pivotField name="flag_emotional_triggers" compact="0" outline="0" multipleItemSelectionAllowed="1" showAll="0">
      <items>
        <item x="0"/>
        <item x="1"/>
        <item t="default"/>
      </items>
    </pivotField>
    <pivotField name="flag_montessori" axis="axisRow" compact="0" outline="0" multipleItemSelectionAllowed="1" showAll="0" sortType="ascending">
      <items>
        <item x="1"/>
        <item x="0"/>
        <item t="default"/>
      </items>
    </pivotField>
    <pivotField name="flag_eco" compact="0" outline="0" multipleItemSelectionAllowed="1" showAll="0">
      <items>
        <item x="0"/>
        <item x="1"/>
        <item t="default"/>
      </items>
    </pivotField>
  </pivotFields>
  <rowFields>
    <field x="26"/>
  </rowFields>
  <colFields>
    <field x="12"/>
  </colFields>
  <dataFields>
    <dataField name="COUNTA of asin" fld="0" subtotal="count" showDataAs="percentOfCol" baseField="0" numFmtId="10"/>
  </dataFields>
</pivotTableDefinition>
</file>

<file path=xl/pivotTables/pivotTable5.xml><?xml version="1.0" encoding="utf-8"?>
<pivotTableDefinition xmlns="http://schemas.openxmlformats.org/spreadsheetml/2006/main" name="Keywords_Popularity 3" cacheId="1" dataCaption="" rowGrandTotals="0" colGrandTotals="0" compact="0" compactData="0">
  <location ref="K1:N4" firstHeaderRow="0" firstDataRow="1" firstDataCol="1"/>
  <pivotFields>
    <pivotField name="asin"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ric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old_pric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stock" compact="0" outline="0" multipleItemSelectionAllowed="1" showAll="0">
      <items>
        <item x="0"/>
        <item x="1"/>
        <item x="2"/>
        <item x="3"/>
        <item x="4"/>
        <item x="5"/>
        <item x="6"/>
        <item x="7"/>
        <item t="default"/>
      </items>
    </pivotField>
    <pivotField name="reviews_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min_age" compact="0" numFmtId="4" outline="0" multipleItemSelectionAllowed="1" showAll="0">
      <items>
        <item x="0"/>
        <item x="1"/>
        <item x="2"/>
        <item x="3"/>
        <item x="4"/>
        <item x="5"/>
        <item x="6"/>
        <item x="7"/>
        <item x="8"/>
        <item t="default"/>
      </items>
    </pivotField>
    <pivotField name="max_age" compact="0" numFmtId="4" outline="0" multipleItemSelectionAllowed="1" showAll="0">
      <items>
        <item x="0"/>
        <item x="1"/>
        <item x="2"/>
        <item x="3"/>
        <item x="4"/>
        <item x="5"/>
        <item t="default"/>
      </items>
    </pivotField>
    <pivotField name="weight_grams" compact="0" numFmtI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short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toy_type" axis="axisCol" compact="0" outline="0" multipleItemSelectionAllowed="1" showAll="0" sortType="ascending">
      <items>
        <item x="1"/>
        <item x="2"/>
        <item x="0"/>
        <item t="default"/>
      </items>
    </pivotField>
    <pivotField name="€/g" compact="0" numFmtId="164" outline="0" multipleItemSelectionAllowed="1" showAll="0">
      <items>
        <item x="0"/>
        <item x="1"/>
        <item x="2"/>
        <item x="3"/>
        <item x="4"/>
        <item x="5"/>
        <item x="6"/>
        <item x="7"/>
        <item x="8"/>
        <item x="9"/>
        <item x="10"/>
        <item x="11"/>
        <item x="12"/>
        <item x="13"/>
        <item t="default"/>
      </items>
    </pivotField>
    <pivotField name="age_span" compact="0" numFmtId="4" outline="0" multipleItemSelectionAllowed="1" showAll="0">
      <items>
        <item x="0"/>
        <item x="1"/>
        <item x="2"/>
        <item x="3"/>
        <item x="4"/>
        <item x="5"/>
        <item x="6"/>
        <item x="7"/>
        <item x="8"/>
        <item x="9"/>
        <item x="10"/>
        <item x="11"/>
        <item t="default"/>
      </items>
    </pivotField>
    <pivotField name="avg_age" compact="0" numFmtId="2" outline="0" multipleItemSelectionAllowed="1" showAll="0">
      <items>
        <item x="0"/>
        <item x="1"/>
        <item x="2"/>
        <item x="3"/>
        <item x="4"/>
        <item x="5"/>
        <item x="6"/>
        <item x="7"/>
        <item x="8"/>
        <item x="9"/>
        <item x="10"/>
        <item x="11"/>
        <item t="default"/>
      </items>
    </pivotField>
    <pivotField name="price_review_rati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value_for_money" compact="0" numFmtId="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price_per_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reviews_dens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price_outlier_by_type" compact="0" numFmtId="3" outline="0" multipleItemSelectionAllowed="1" showAll="0">
      <items>
        <item x="0"/>
        <item x="1"/>
        <item t="default"/>
      </items>
    </pivotField>
    <pivotField name="€/g_outlier_global" compact="0" outline="0" multipleItemSelectionAllowed="1" showAll="0">
      <items>
        <item x="0"/>
        <item x="1"/>
        <item t="default"/>
      </items>
    </pivotField>
    <pivotField name="reviews_outlier_global" compact="0" outline="0" multipleItemSelectionAllowed="1" showAll="0">
      <items>
        <item x="0"/>
        <item x="1"/>
        <item t="default"/>
      </items>
    </pivotField>
    <pivotField name="price_bucket" compact="0" outline="0" multipleItemSelectionAllowed="1" showAll="0">
      <items>
        <item x="0"/>
        <item x="1"/>
        <item x="2"/>
        <item x="3"/>
        <item x="4"/>
        <item t="default"/>
      </items>
    </pivotField>
    <pivotField name="bucket_order" compact="0" outline="0" multipleItemSelectionAllowed="1" showAll="0">
      <items>
        <item x="0"/>
        <item t="default"/>
      </items>
    </pivotField>
    <pivotField name="flag_emotional_triggers" compact="0" outline="0" multipleItemSelectionAllowed="1" showAll="0">
      <items>
        <item x="0"/>
        <item x="1"/>
        <item t="default"/>
      </items>
    </pivotField>
    <pivotField name="flag_montessori" compact="0" outline="0" multipleItemSelectionAllowed="1" showAll="0">
      <items>
        <item x="0"/>
        <item x="1"/>
        <item t="default"/>
      </items>
    </pivotField>
    <pivotField name="flag_eco" axis="axisRow" compact="0" outline="0" multipleItemSelectionAllowed="1" showAll="0" sortType="ascending">
      <items>
        <item x="1"/>
        <item x="0"/>
        <item t="default"/>
      </items>
    </pivotField>
  </pivotFields>
  <rowFields>
    <field x="27"/>
  </rowFields>
  <colFields>
    <field x="12"/>
  </colFields>
  <dataFields>
    <dataField name="COUNTA of asin" fld="0" subtotal="count" showDataAs="percentOfCol" baseField="0" numFmtId="10"/>
  </dataFields>
</pivotTableDefinition>
</file>

<file path=xl/tables/table1.xml><?xml version="1.0" encoding="utf-8"?>
<table xmlns="http://schemas.openxmlformats.org/spreadsheetml/2006/main" ref="A1:AB45" displayName="Table_1" name="Table_1" id="1">
  <tableColumns count="28">
    <tableColumn name="asin" id="1"/>
    <tableColumn name="url" id="2"/>
    <tableColumn name="title" id="3"/>
    <tableColumn name="price" id="4"/>
    <tableColumn name="old_price" id="5"/>
    <tableColumn name="discount" id="6"/>
    <tableColumn name="stock" id="7"/>
    <tableColumn name="reviews_count" id="8"/>
    <tableColumn name="min_age" id="9"/>
    <tableColumn name="max_age" id="10"/>
    <tableColumn name="weight_grams" id="11"/>
    <tableColumn name="short_description" id="12"/>
    <tableColumn name="toy_type" id="13"/>
    <tableColumn name="€/g" id="14"/>
    <tableColumn name="age_span" id="15"/>
    <tableColumn name="avg_age" id="16"/>
    <tableColumn name="price_review_ratio" id="17"/>
    <tableColumn name="value_for_money" id="18"/>
    <tableColumn name="price_per_year" id="19"/>
    <tableColumn name="reviews_density" id="20"/>
    <tableColumn name="price_outlier_by_type" id="21"/>
    <tableColumn name="€/g_outlier_global" id="22"/>
    <tableColumn name="reviews_outlier_global" id="23"/>
    <tableColumn name="price_bucket" id="24"/>
    <tableColumn name="bucket_order" id="25"/>
    <tableColumn name="flag_emotional_triggers" id="26"/>
    <tableColumn name="flag_montessori" id="27"/>
    <tableColumn name="flag_eco" id="28"/>
  </tableColumns>
  <tableStyleInfo name="Toy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de/HYR55-Fisher-Price-Toy/dp/B0D7PVNTGW?ref_=ast_sto_dp" TargetMode="External"/><Relationship Id="rId20" Type="http://schemas.openxmlformats.org/officeDocument/2006/relationships/hyperlink" Target="https://www.amazon.de/Fisher-Price-interactive-learning-bouncing-suspension/dp/B0B2XBHYTK?ref_=ast_sto_dp&amp;th=1&amp;psc=1" TargetMode="External"/><Relationship Id="rId42" Type="http://schemas.openxmlformats.org/officeDocument/2006/relationships/hyperlink" Target="https://www.amazon.de/Fisher-Price-Giant-Ear-Elephant-Certified/dp/B0CB6HQLXQ?ref_=ast_sto_dp&amp;th=1&amp;psc=1" TargetMode="External"/><Relationship Id="rId41" Type="http://schemas.openxmlformats.org/officeDocument/2006/relationships/hyperlink" Target="https://www.amazon.de/FISHER-PRICE-Recycled-Certified-Packaging-HKD62/dp/B0CB6LZ6NS?ref_=ast_sto_dp&amp;th=1&amp;psc=1" TargetMode="External"/><Relationship Id="rId22" Type="http://schemas.openxmlformats.org/officeDocument/2006/relationships/hyperlink" Target="https://www.amazon.de/Fisher-Price-HJY73-2-Sided-Walker-Interactive/dp/B09QLG71CB?ref_=ast_sto_dp&amp;th=1&amp;psc=1" TargetMode="External"/><Relationship Id="rId44" Type="http://schemas.openxmlformats.org/officeDocument/2006/relationships/hyperlink" Target="https://www.amazon.de/Fisher-Price-Friends-Sensory-Newborns-HYR56/dp/B0D7PV9TS9?ref_=ast_sto_dp" TargetMode="External"/><Relationship Id="rId21" Type="http://schemas.openxmlformats.org/officeDocument/2006/relationships/hyperlink" Target="https://www.amazon.de/Fisher-Price-Stacking-Plant-Based-Materials-HPY92/dp/B0BRSJWD6X?ref_=ast_sto_dp&amp;th=1&amp;psc=1" TargetMode="External"/><Relationship Id="rId43" Type="http://schemas.openxmlformats.org/officeDocument/2006/relationships/hyperlink" Target="https://www.amazon.de/FISHER-PRICE-Rolli-Roll-Panda-Play-High-Contrast/dp/B0CB6HYW3D?ref_=ast_sto_dp&amp;th=1&amp;psc=1" TargetMode="External"/><Relationship Id="rId24" Type="http://schemas.openxmlformats.org/officeDocument/2006/relationships/hyperlink" Target="https://www.amazon.de/Fisher-Price-Building-Stacking-Sorting-Toddlers/dp/B09P9HNXTM?ref_=ast_sto_dp&amp;th=1&amp;psc=1" TargetMode="External"/><Relationship Id="rId23" Type="http://schemas.openxmlformats.org/officeDocument/2006/relationships/hyperlink" Target="https://www.amazon.de/Fisher-Price-FGW66-Plapperphone-Sounds-Months/dp/B01LZYGY8H?ref_=ast_sto_dp&amp;th=1&amp;psc=1" TargetMode="External"/><Relationship Id="rId45" Type="http://schemas.openxmlformats.org/officeDocument/2006/relationships/drawing" Target="../drawings/drawing1.xml"/><Relationship Id="rId1" Type="http://schemas.openxmlformats.org/officeDocument/2006/relationships/hyperlink" Target="https://www.amazon.de/Fisher-Price-HXV21-Wooden-Nursery-Children/dp/B0CMG86KX4?ref_=ast_sto_dp&amp;th=1&amp;psc=1" TargetMode="External"/><Relationship Id="rId2" Type="http://schemas.openxmlformats.org/officeDocument/2006/relationships/hyperlink" Target="https://www.amazon.de/Fisher-Price-Wooden-Saucers-Nursery-HXT82/dp/B0CMFRHZDQ?ref_=ast_sto_dp&amp;th=1&amp;psc=1" TargetMode="External"/><Relationship Id="rId3" Type="http://schemas.openxmlformats.org/officeDocument/2006/relationships/hyperlink" Target="https://www.amazon.de/Fisher-Price-Wooden-Cookware-Role-Play/dp/B0CMFTKPF5?ref_=ast_sto_dp&amp;th=1&amp;psc=1" TargetMode="External"/><Relationship Id="rId4" Type="http://schemas.openxmlformats.org/officeDocument/2006/relationships/hyperlink" Target="https://www.amazon.de/Fisher-Price-Coffee-Nursery-Children-HXT85/dp/B0CMG5RV4H?ref_=ast_sto_dp&amp;th=1&amp;psc=1" TargetMode="External"/><Relationship Id="rId9" Type="http://schemas.openxmlformats.org/officeDocument/2006/relationships/hyperlink" Target="https://www.amazon.de/Fisher-Price-Stacking-Toddlers-Children-HXT77/dp/B0CMFRVGW9?ref_=ast_sto_dp&amp;th=1&amp;psc=1" TargetMode="External"/><Relationship Id="rId26" Type="http://schemas.openxmlformats.org/officeDocument/2006/relationships/hyperlink" Target="https://www.amazon.de/Fisher-Price-GJW15-Gigantic-Coloured-Stacking/dp/B07PFYWVDQ?ref_=ast_sto_dp&amp;th=1&amp;psc=1" TargetMode="External"/><Relationship Id="rId25" Type="http://schemas.openxmlformats.org/officeDocument/2006/relationships/hyperlink" Target="https://www.amazon.de/Fisher-Price-JGW87-Educational-Developmental-Multilingual/dp/B0DNFFJD73?ref_=ast_sto_dp" TargetMode="External"/><Relationship Id="rId47" Type="http://schemas.openxmlformats.org/officeDocument/2006/relationships/table" Target="../tables/table1.xml"/><Relationship Id="rId28" Type="http://schemas.openxmlformats.org/officeDocument/2006/relationships/hyperlink" Target="https://www.amazon.de/Fisher-Price-Learning-Activities-Children-JGW90/dp/B0DMWGLN9C?ref_=ast_sto_dp" TargetMode="External"/><Relationship Id="rId27" Type="http://schemas.openxmlformats.org/officeDocument/2006/relationships/hyperlink" Target="https://www.amazon.de/Fisher-Price-CDC52-Colourful-Stacking-Sorting/dp/B00MYL9JW8?ref_=ast_sto_dp" TargetMode="External"/><Relationship Id="rId5" Type="http://schemas.openxmlformats.org/officeDocument/2006/relationships/hyperlink" Target="https://www.amazon.de/Fisher-Price-Children-Stacking-Certified-HXT97/dp/B0CY6NQQYK?ref_=ast_sto_dp&amp;th=1&amp;psc=1" TargetMode="External"/><Relationship Id="rId6" Type="http://schemas.openxmlformats.org/officeDocument/2006/relationships/hyperlink" Target="https://www.amazon.de/Fisher-Price-Toddlers-Stacking-Children-HXV05/dp/B0CMG4WL99?ref_=ast_sto_dp&amp;th=1&amp;psc=1" TargetMode="External"/><Relationship Id="rId29" Type="http://schemas.openxmlformats.org/officeDocument/2006/relationships/hyperlink" Target="https://www.amazon.de/Fisher-Price-Sorting-Transport-Activities-HTW93/dp/B0CXTQP2B4?ref_=ast_sto_dp&amp;th=1&amp;psc=1" TargetMode="External"/><Relationship Id="rId7" Type="http://schemas.openxmlformats.org/officeDocument/2006/relationships/hyperlink" Target="https://www.amazon.de/Fisher-Price-HXV13-Childrens-Xylophone-Development/dp/B0CMFL2D8M?ref_=ast_sto_dp&amp;th=1&amp;psc=1" TargetMode="External"/><Relationship Id="rId8" Type="http://schemas.openxmlformats.org/officeDocument/2006/relationships/hyperlink" Target="https://www.amazon.de/Fisher-Price-Preschool-Geometric-Children-HXT94/dp/B0CMFYWRPM?ref_=ast_sto_dp&amp;th=1&amp;psc=1" TargetMode="External"/><Relationship Id="rId31" Type="http://schemas.openxmlformats.org/officeDocument/2006/relationships/hyperlink" Target="https://www.amazon.de/Fisher-Price-JDL63-Crawling-Activity-Toddlers/dp/B0DLCSDD84?ref_=ast_sto_dp" TargetMode="External"/><Relationship Id="rId30" Type="http://schemas.openxmlformats.org/officeDocument/2006/relationships/hyperlink" Target="https://www.amazon.de/FISHER-PRICE-Construction-Vehicle-Toy-Promotes/dp/B0CDWRV1HT?ref_=ast_sto_dp&amp;th=1&amp;psc=1" TargetMode="External"/><Relationship Id="rId11" Type="http://schemas.openxmlformats.org/officeDocument/2006/relationships/hyperlink" Target="https://www.amazon.de/Fisher-Price-Wooden-Nursery-Children-HYG50/dp/B0CY6B115V?ref_=ast_sto_dp" TargetMode="External"/><Relationship Id="rId33" Type="http://schemas.openxmlformats.org/officeDocument/2006/relationships/hyperlink" Target="https://www.amazon.de/Fisher-Price-Sensory-Activity-Activities-HTW91/dp/B0CQMDRV25?ref_=ast_sto_dp" TargetMode="External"/><Relationship Id="rId10" Type="http://schemas.openxmlformats.org/officeDocument/2006/relationships/hyperlink" Target="https://www.amazon.de/Fisher-Price-HXV11-Nursery-Children-Accessories/dp/B0D9MLFVC9?ref_=ast_sto_dp" TargetMode="External"/><Relationship Id="rId32" Type="http://schemas.openxmlformats.org/officeDocument/2006/relationships/hyperlink" Target="https://www.amazon.de/FISHER-PRICE-Fahrzeugpuzzle-Formen-Ger%C3%A4usche-Formensortierspielzeug/dp/B0CB6LP1PV?ref_=ast_sto_dp" TargetMode="External"/><Relationship Id="rId13" Type="http://schemas.openxmlformats.org/officeDocument/2006/relationships/hyperlink" Target="https://www.amazon.de/Fisher-Price-Toddler-Percussion-Instruments-HXT91/dp/B0CMFTJWZQ?ref_=ast_sto_dp&amp;th=1&amp;psc=1" TargetMode="External"/><Relationship Id="rId35" Type="http://schemas.openxmlformats.org/officeDocument/2006/relationships/hyperlink" Target="https://www.amazon.de/Fisher-Price-JGG97-Anniversary-Children-Toddlers/dp/B0DMW9MBSM?ref_=ast_sto_dp" TargetMode="External"/><Relationship Id="rId12" Type="http://schemas.openxmlformats.org/officeDocument/2006/relationships/hyperlink" Target="https://www.amazon.de/Fisher-Price-JFG10-Activity-Sorting-Children/dp/B0DLH93L1J?ref_=ast_sto_dp" TargetMode="External"/><Relationship Id="rId34" Type="http://schemas.openxmlformats.org/officeDocument/2006/relationships/hyperlink" Target="https://www.amazon.de/Fisher-Price-Cuddly-Sensory-Separately-HXK44/dp/B0CSSJH21J?ref_=ast_sto_dp" TargetMode="External"/><Relationship Id="rId15" Type="http://schemas.openxmlformats.org/officeDocument/2006/relationships/hyperlink" Target="https://www.amazon.de/Fisher-Price-HXV04-Stacking-Assorted-Development/dp/B0CMG1PNC8?ref_=ast_sto_dp&amp;th=1&amp;psc=1" TargetMode="External"/><Relationship Id="rId37" Type="http://schemas.openxmlformats.org/officeDocument/2006/relationships/hyperlink" Target="https://www.amazon.de/Fisher-Price-Pull-Along-Movement-Children-HTW94/dp/B0CXTQWQWM?ref_=ast_sto_dp" TargetMode="External"/><Relationship Id="rId14" Type="http://schemas.openxmlformats.org/officeDocument/2006/relationships/hyperlink" Target="https://www.amazon.de/Fisher-Price-HXY42-Stacking-Playful-Sorting/dp/B0CMG2ZX45?ref_=ast_sto_dp&amp;th=1&amp;psc=1" TargetMode="External"/><Relationship Id="rId36" Type="http://schemas.openxmlformats.org/officeDocument/2006/relationships/hyperlink" Target="https://www.amazon.de/Fisher-Price-HJP90-Interactive-Learning-Suspension/dp/B0BXLW6CN9?ref_=ast_sto_dp&amp;th=1&amp;psc=1" TargetMode="External"/><Relationship Id="rId17" Type="http://schemas.openxmlformats.org/officeDocument/2006/relationships/hyperlink" Target="https://www.amazon.de/Fisher-Price-Stacking-Development-Children-HXT87/dp/B0CQMVW6FK?ref_=ast_sto_dp&amp;th=1&amp;psc=1" TargetMode="External"/><Relationship Id="rId39" Type="http://schemas.openxmlformats.org/officeDocument/2006/relationships/hyperlink" Target="https://www.amazon.de/Fisher-Price-Cuddling-Washable-Promotes-HRB16/dp/B0CB6LSPQB?ref_=ast_sto_dp" TargetMode="External"/><Relationship Id="rId16" Type="http://schemas.openxmlformats.org/officeDocument/2006/relationships/hyperlink" Target="https://www.amazon.de/Fisher-Price-HXT86-Playful-Development-Children/dp/B0CMFW5BM8?ref_=ast_sto_dp&amp;th=1&amp;psc=1" TargetMode="External"/><Relationship Id="rId38" Type="http://schemas.openxmlformats.org/officeDocument/2006/relationships/hyperlink" Target="https://www.amazon.de/Fisher-Price-Experiences-Activities-Newborns-HRB17/dp/B0CB6KD78D?ref_=ast_sto_dp&amp;th=1&amp;psc=1" TargetMode="External"/><Relationship Id="rId19" Type="http://schemas.openxmlformats.org/officeDocument/2006/relationships/hyperlink" Target="https://www.amazon.de/Fisher-Price-FFC84-Building-Sorting-Storage/dp/B01NCUSC7V?ref_=ast_sto_dp&amp;th=1&amp;psc=1" TargetMode="External"/><Relationship Id="rId18" Type="http://schemas.openxmlformats.org/officeDocument/2006/relationships/hyperlink" Target="https://www.amazon.de/Fisher-Price-HXT90-Instruments-Toddlers-Children/dp/B0CQMH7RNQ?ref_=ast_sto_dp&amp;th=1&amp;psc=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pivotTable" Target="../pivotTables/pivotTable4.xml"/><Relationship Id="rId3" Type="http://schemas.openxmlformats.org/officeDocument/2006/relationships/pivotTable" Target="../pivotTables/pivotTable5.xm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7.0"/>
    <col customWidth="1" min="2" max="2" width="17.14"/>
    <col customWidth="1" min="3" max="3" width="16.0"/>
    <col customWidth="1" min="4" max="4" width="11.29"/>
    <col customWidth="1" min="5" max="5" width="13.0"/>
    <col customWidth="1" min="6" max="6" width="13.57"/>
    <col customWidth="1" min="7" max="7" width="11.71"/>
    <col customWidth="1" min="8" max="8" width="14.43"/>
    <col customWidth="1" min="9" max="9" width="15.86"/>
    <col customWidth="1" min="10" max="10" width="15.29"/>
    <col customWidth="1" min="11" max="11" width="15.0"/>
    <col customWidth="1" min="12" max="12" width="20.57"/>
    <col customWidth="1" min="13" max="13" width="14.86"/>
    <col customWidth="1" min="14" max="14" width="9.29"/>
    <col customWidth="1" min="15" max="15" width="11.86"/>
    <col customWidth="1" hidden="1" min="16" max="16" width="13.14"/>
    <col customWidth="1" min="17" max="17" width="19.57"/>
    <col customWidth="1" min="18" max="18" width="17.71"/>
    <col customWidth="1" min="19" max="19" width="17.0"/>
    <col customWidth="1" min="20" max="20" width="14.71"/>
    <col customWidth="1" min="21" max="21" width="15.0"/>
    <col customWidth="1" min="22" max="22" width="12.57"/>
    <col customWidth="1" min="23" max="23" width="14.14"/>
    <col customWidth="1" min="24" max="24" width="13.14"/>
    <col customWidth="1" hidden="1" min="25" max="25" width="13.86"/>
    <col customWidth="1" min="26" max="26" width="13.86"/>
    <col customWidth="1" min="27" max="27" width="12.86"/>
    <col customWidth="1" min="28" max="28" width="14.29"/>
    <col customWidth="1" min="29" max="30" width="9.57"/>
  </cols>
  <sheetData>
    <row r="1" ht="49.5" customHeight="1">
      <c r="A1" s="1" t="s">
        <v>0</v>
      </c>
      <c r="B1" s="2" t="s">
        <v>1</v>
      </c>
      <c r="C1" s="2" t="s">
        <v>2</v>
      </c>
      <c r="D1" s="3" t="s">
        <v>3</v>
      </c>
      <c r="E1" s="4" t="s">
        <v>4</v>
      </c>
      <c r="F1" s="5" t="s">
        <v>5</v>
      </c>
      <c r="G1" s="6" t="s">
        <v>6</v>
      </c>
      <c r="H1" s="7" t="s">
        <v>7</v>
      </c>
      <c r="I1" s="8" t="s">
        <v>8</v>
      </c>
      <c r="J1" s="8" t="s">
        <v>9</v>
      </c>
      <c r="K1" s="7" t="s">
        <v>10</v>
      </c>
      <c r="L1" s="7" t="s">
        <v>11</v>
      </c>
      <c r="M1" s="2" t="s">
        <v>12</v>
      </c>
      <c r="N1" s="3" t="s">
        <v>13</v>
      </c>
      <c r="O1" s="7" t="s">
        <v>14</v>
      </c>
      <c r="P1" s="9" t="s">
        <v>15</v>
      </c>
      <c r="Q1" s="10" t="s">
        <v>16</v>
      </c>
      <c r="R1" s="10" t="s">
        <v>17</v>
      </c>
      <c r="S1" s="10" t="s">
        <v>18</v>
      </c>
      <c r="T1" s="11" t="s">
        <v>19</v>
      </c>
      <c r="U1" s="7" t="s">
        <v>20</v>
      </c>
      <c r="V1" s="7" t="s">
        <v>21</v>
      </c>
      <c r="W1" s="7" t="s">
        <v>22</v>
      </c>
      <c r="X1" s="7" t="s">
        <v>23</v>
      </c>
      <c r="Y1" s="7" t="s">
        <v>24</v>
      </c>
      <c r="Z1" s="12" t="s">
        <v>25</v>
      </c>
      <c r="AA1" s="12" t="s">
        <v>26</v>
      </c>
      <c r="AB1" s="13" t="s">
        <v>27</v>
      </c>
      <c r="AC1" s="14"/>
      <c r="AD1" s="14"/>
    </row>
    <row r="2">
      <c r="A2" s="15" t="s">
        <v>28</v>
      </c>
      <c r="B2" s="16" t="s">
        <v>29</v>
      </c>
      <c r="C2" s="17" t="s">
        <v>30</v>
      </c>
      <c r="D2" s="18">
        <v>45.31</v>
      </c>
      <c r="E2" s="18">
        <v>45.31</v>
      </c>
      <c r="F2" s="19" t="str">
        <f t="shared" ref="F2:F45" si="1">IF(AND(E2&lt;&gt;"",D2&lt;&gt;""), IF(D2&lt;E2, (E2-D2)/E2, ""), "")
</f>
        <v/>
      </c>
      <c r="G2" s="20"/>
      <c r="H2" s="21">
        <v>381.0</v>
      </c>
      <c r="I2" s="22">
        <v>3.0</v>
      </c>
      <c r="J2" s="22">
        <v>7.0</v>
      </c>
      <c r="K2" s="23">
        <v>2580.0</v>
      </c>
      <c r="L2" s="24" t="s">
        <v>31</v>
      </c>
      <c r="M2" s="17" t="s">
        <v>32</v>
      </c>
      <c r="N2" s="18">
        <v>0.02</v>
      </c>
      <c r="O2" s="22">
        <f t="shared" ref="O2:O45" si="2">IF(J2=I2,0,J2-I2)</f>
        <v>4</v>
      </c>
      <c r="P2" s="25">
        <f t="shared" ref="P2:P45" si="3">(J2-I2)/2</f>
        <v>2</v>
      </c>
      <c r="Q2" s="18">
        <f t="shared" ref="Q2:Q45" si="4">ROUND(IF(H2=0,NA(),D2/H2),5)</f>
        <v>0.11892</v>
      </c>
      <c r="R2" s="25">
        <f>ROUND(IF(D2=0,NA(),H2/D2),3)</f>
        <v>8.409</v>
      </c>
      <c r="S2" s="18">
        <f t="shared" ref="S2:S45" si="5">IF((J2-I2)&lt;&gt;0, D2/(J2-I2), "")</f>
        <v>11.3275</v>
      </c>
      <c r="T2" s="17">
        <f t="shared" ref="T2:T45" si="6">ROUND(IF(O2=0,H2,H2/O2),3)</f>
        <v>95.25</v>
      </c>
      <c r="U2" s="26">
        <f t="array" ref="U2">INDEX(Outliers_By_Type!$G$2:$G$45, MATCH(A2, Outliers_By_Type!$A$2:$A$45, 0))</f>
        <v>0</v>
      </c>
      <c r="V2" s="17">
        <f t="array" ref="V2">INDEX(Outliers_Global!$G$2:$G$45, MATCH(A2, Outliers_By_Type!$A$2:$A$45, 0))</f>
        <v>0</v>
      </c>
      <c r="W2" s="17">
        <f t="array" ref="W2">INDEX(Outliers_Global!$F$2:$F$45, MATCH(A2, Outliers_Global!$A$2:$A$45, 0))</f>
        <v>0</v>
      </c>
      <c r="X2" s="17" t="str">
        <f t="shared" ref="X2:X45" si="7">IFS(D2&lt;10,"&lt;10 €", D2&lt;20,"10-20 €", D2&lt;30,"20-30 €", D2&lt;40,"30-40 €", TRUE,"&gt;=40 €")</f>
        <v>&gt;=40 €</v>
      </c>
      <c r="Y2" s="17">
        <f t="shared" ref="Y2:Y45" si="8">IFS(X2="&lt;10",1, X2="10-20",2, X2="20-30",3, X2="30-40",4, X2="&gt;=40",5, TRUE,999)
</f>
        <v>999</v>
      </c>
      <c r="Z2" s="17">
        <f t="shared" ref="Z2:Z45" si="9">IF(SUMPRODUCT(--ISNUMBER(SEARCH({"fun","adventure","magical","cute","adorable","safe","innovative"},L2)))&gt;0,1,0)
</f>
        <v>1</v>
      </c>
      <c r="AA2" s="17">
        <f t="shared" ref="AA2:AA45" si="10">IF(SUMPRODUCT(--ISNUMBER(SEARCH({"montessori","imagination","creative","creativity","motor skills","problem solving","educational"},L2)))&gt;0,1,0)</f>
        <v>1</v>
      </c>
      <c r="AB2" s="27">
        <f t="shared" ref="AB2:AB45" si="11">IF(SUMPRODUCT(--ISNUMBER(SEARCH({"eco","sustainable","organic","natural","safe"},L2)))&gt;0,1,0)</f>
        <v>1</v>
      </c>
    </row>
    <row r="3">
      <c r="A3" s="28" t="s">
        <v>33</v>
      </c>
      <c r="B3" s="29" t="s">
        <v>34</v>
      </c>
      <c r="C3" s="30" t="s">
        <v>35</v>
      </c>
      <c r="D3" s="31">
        <v>17.73</v>
      </c>
      <c r="E3" s="31">
        <v>45.31</v>
      </c>
      <c r="F3" s="32">
        <f t="shared" si="1"/>
        <v>0.6086956522</v>
      </c>
      <c r="G3" s="20"/>
      <c r="H3" s="33">
        <v>381.0</v>
      </c>
      <c r="I3" s="34">
        <v>3.0</v>
      </c>
      <c r="J3" s="34">
        <v>7.0</v>
      </c>
      <c r="K3" s="35">
        <v>955.0</v>
      </c>
      <c r="L3" s="36" t="s">
        <v>36</v>
      </c>
      <c r="M3" s="30" t="s">
        <v>32</v>
      </c>
      <c r="N3" s="31">
        <v>0.02</v>
      </c>
      <c r="O3" s="34">
        <f t="shared" si="2"/>
        <v>4</v>
      </c>
      <c r="P3" s="37">
        <f t="shared" si="3"/>
        <v>2</v>
      </c>
      <c r="Q3" s="31">
        <f t="shared" si="4"/>
        <v>0.04654</v>
      </c>
      <c r="R3" s="37">
        <f>ROUND(IF(D3=0,NA(),H3/D3),5)</f>
        <v>21.489</v>
      </c>
      <c r="S3" s="31">
        <f t="shared" si="5"/>
        <v>4.4325</v>
      </c>
      <c r="T3" s="30">
        <f t="shared" si="6"/>
        <v>95.25</v>
      </c>
      <c r="U3" s="38">
        <f t="array" ref="U3">INDEX(Outliers_By_Type!$G$2:$G$45, MATCH(A3, Outliers_By_Type!$A$2:$A$45, 0))</f>
        <v>0</v>
      </c>
      <c r="V3" s="30">
        <f t="array" ref="V3">INDEX(Outliers_Global!$G$2:$G$45, MATCH(A3, Outliers_By_Type!$A$2:$A$45, 0))</f>
        <v>0</v>
      </c>
      <c r="W3" s="30">
        <f t="array" ref="W3">INDEX(Outliers_Global!$F$2:$F$45, MATCH(A3, Outliers_Global!$A$2:$A$45, 0))</f>
        <v>0</v>
      </c>
      <c r="X3" s="30" t="str">
        <f t="shared" si="7"/>
        <v>10-20 €</v>
      </c>
      <c r="Y3" s="30">
        <f t="shared" si="8"/>
        <v>999</v>
      </c>
      <c r="Z3" s="30">
        <f t="shared" si="9"/>
        <v>1</v>
      </c>
      <c r="AA3" s="30">
        <f t="shared" si="10"/>
        <v>1</v>
      </c>
      <c r="AB3" s="39">
        <f t="shared" si="11"/>
        <v>1</v>
      </c>
    </row>
    <row r="4">
      <c r="A4" s="15" t="s">
        <v>37</v>
      </c>
      <c r="B4" s="16" t="s">
        <v>38</v>
      </c>
      <c r="C4" s="17" t="s">
        <v>39</v>
      </c>
      <c r="D4" s="18">
        <v>37.99</v>
      </c>
      <c r="E4" s="18"/>
      <c r="F4" s="19" t="str">
        <f t="shared" si="1"/>
        <v/>
      </c>
      <c r="G4" s="20"/>
      <c r="H4" s="21">
        <v>381.0</v>
      </c>
      <c r="I4" s="22">
        <v>3.0</v>
      </c>
      <c r="J4" s="22">
        <v>5.0</v>
      </c>
      <c r="K4" s="23">
        <v>540.0</v>
      </c>
      <c r="L4" s="24" t="s">
        <v>40</v>
      </c>
      <c r="M4" s="17" t="s">
        <v>32</v>
      </c>
      <c r="N4" s="18">
        <v>0.07</v>
      </c>
      <c r="O4" s="22">
        <f t="shared" si="2"/>
        <v>2</v>
      </c>
      <c r="P4" s="25">
        <f t="shared" si="3"/>
        <v>1</v>
      </c>
      <c r="Q4" s="18">
        <f t="shared" si="4"/>
        <v>0.09971</v>
      </c>
      <c r="R4" s="25">
        <f t="shared" ref="R4:R45" si="12">ROUND(IF(D4=0,NA(),H4/D4),3)</f>
        <v>10.029</v>
      </c>
      <c r="S4" s="18">
        <f t="shared" si="5"/>
        <v>18.995</v>
      </c>
      <c r="T4" s="17">
        <f t="shared" si="6"/>
        <v>190.5</v>
      </c>
      <c r="U4" s="26">
        <f t="array" ref="U4">INDEX(Outliers_By_Type!$G$2:$G$45, MATCH(A4, Outliers_By_Type!$A$2:$A$45, 0))</f>
        <v>0</v>
      </c>
      <c r="V4" s="17">
        <f t="array" ref="V4">INDEX(Outliers_Global!$G$2:$G$45, MATCH(A4, Outliers_By_Type!$A$2:$A$45, 0))</f>
        <v>0</v>
      </c>
      <c r="W4" s="17">
        <f t="array" ref="W4">INDEX(Outliers_Global!$F$2:$F$45, MATCH(A4, Outliers_Global!$A$2:$A$45, 0))</f>
        <v>0</v>
      </c>
      <c r="X4" s="17" t="str">
        <f t="shared" si="7"/>
        <v>30-40 €</v>
      </c>
      <c r="Y4" s="17">
        <f t="shared" si="8"/>
        <v>999</v>
      </c>
      <c r="Z4" s="17">
        <f t="shared" si="9"/>
        <v>0</v>
      </c>
      <c r="AA4" s="17">
        <f t="shared" si="10"/>
        <v>1</v>
      </c>
      <c r="AB4" s="27">
        <f t="shared" si="11"/>
        <v>1</v>
      </c>
    </row>
    <row r="5">
      <c r="A5" s="28" t="s">
        <v>41</v>
      </c>
      <c r="B5" s="29" t="s">
        <v>42</v>
      </c>
      <c r="C5" s="30" t="s">
        <v>43</v>
      </c>
      <c r="D5" s="31">
        <v>19.22</v>
      </c>
      <c r="E5" s="31">
        <v>45.31</v>
      </c>
      <c r="F5" s="32">
        <f t="shared" si="1"/>
        <v>0.5758110792</v>
      </c>
      <c r="G5" s="20"/>
      <c r="H5" s="33">
        <v>381.0</v>
      </c>
      <c r="I5" s="34">
        <v>3.0</v>
      </c>
      <c r="J5" s="34">
        <v>7.0</v>
      </c>
      <c r="K5" s="35">
        <v>430.01</v>
      </c>
      <c r="L5" s="36" t="s">
        <v>44</v>
      </c>
      <c r="M5" s="30" t="s">
        <v>32</v>
      </c>
      <c r="N5" s="31">
        <v>0.04</v>
      </c>
      <c r="O5" s="34">
        <f t="shared" si="2"/>
        <v>4</v>
      </c>
      <c r="P5" s="37">
        <f t="shared" si="3"/>
        <v>2</v>
      </c>
      <c r="Q5" s="31">
        <f t="shared" si="4"/>
        <v>0.05045</v>
      </c>
      <c r="R5" s="37">
        <f t="shared" si="12"/>
        <v>19.823</v>
      </c>
      <c r="S5" s="31">
        <f t="shared" si="5"/>
        <v>4.805</v>
      </c>
      <c r="T5" s="30">
        <f t="shared" si="6"/>
        <v>95.25</v>
      </c>
      <c r="U5" s="38">
        <f t="array" ref="U5">INDEX(Outliers_By_Type!$G$2:$G$45, MATCH(A5, Outliers_By_Type!$A$2:$A$45, 0))</f>
        <v>0</v>
      </c>
      <c r="V5" s="30">
        <f t="array" ref="V5">INDEX(Outliers_Global!$G$2:$G$45, MATCH(A5, Outliers_By_Type!$A$2:$A$45, 0))</f>
        <v>0</v>
      </c>
      <c r="W5" s="30">
        <f t="array" ref="W5">INDEX(Outliers_Global!$F$2:$F$45, MATCH(A5, Outliers_Global!$A$2:$A$45, 0))</f>
        <v>0</v>
      </c>
      <c r="X5" s="30" t="str">
        <f t="shared" si="7"/>
        <v>10-20 €</v>
      </c>
      <c r="Y5" s="30">
        <f t="shared" si="8"/>
        <v>999</v>
      </c>
      <c r="Z5" s="30">
        <f t="shared" si="9"/>
        <v>0</v>
      </c>
      <c r="AA5" s="30">
        <f t="shared" si="10"/>
        <v>1</v>
      </c>
      <c r="AB5" s="39">
        <f t="shared" si="11"/>
        <v>1</v>
      </c>
    </row>
    <row r="6">
      <c r="A6" s="15" t="s">
        <v>45</v>
      </c>
      <c r="B6" s="16" t="s">
        <v>46</v>
      </c>
      <c r="C6" s="17" t="s">
        <v>47</v>
      </c>
      <c r="D6" s="18">
        <v>8.53</v>
      </c>
      <c r="E6" s="18">
        <v>9.17</v>
      </c>
      <c r="F6" s="19">
        <f t="shared" si="1"/>
        <v>0.06979280262</v>
      </c>
      <c r="G6" s="17">
        <v>12.0</v>
      </c>
      <c r="H6" s="21">
        <v>31.0</v>
      </c>
      <c r="I6" s="22">
        <v>3.0</v>
      </c>
      <c r="J6" s="22">
        <v>7.0</v>
      </c>
      <c r="K6" s="23">
        <v>640.02</v>
      </c>
      <c r="L6" s="24" t="s">
        <v>48</v>
      </c>
      <c r="M6" s="17" t="s">
        <v>32</v>
      </c>
      <c r="N6" s="18">
        <v>0.01</v>
      </c>
      <c r="O6" s="22">
        <f t="shared" si="2"/>
        <v>4</v>
      </c>
      <c r="P6" s="25">
        <f t="shared" si="3"/>
        <v>2</v>
      </c>
      <c r="Q6" s="18">
        <f t="shared" si="4"/>
        <v>0.27516</v>
      </c>
      <c r="R6" s="25">
        <f t="shared" si="12"/>
        <v>3.634</v>
      </c>
      <c r="S6" s="18">
        <f t="shared" si="5"/>
        <v>2.1325</v>
      </c>
      <c r="T6" s="17">
        <f t="shared" si="6"/>
        <v>7.75</v>
      </c>
      <c r="U6" s="26">
        <f t="array" ref="U6">INDEX(Outliers_By_Type!$G$2:$G$45, MATCH(A6, Outliers_By_Type!$A$2:$A$45, 0))</f>
        <v>0</v>
      </c>
      <c r="V6" s="17">
        <f t="array" ref="V6">INDEX(Outliers_Global!$G$2:$G$45, MATCH(A6, Outliers_By_Type!$A$2:$A$45, 0))</f>
        <v>0</v>
      </c>
      <c r="W6" s="17">
        <f t="array" ref="W6">INDEX(Outliers_Global!$F$2:$F$45, MATCH(A6, Outliers_Global!$A$2:$A$45, 0))</f>
        <v>0</v>
      </c>
      <c r="X6" s="17" t="str">
        <f t="shared" si="7"/>
        <v>&lt;10 €</v>
      </c>
      <c r="Y6" s="17">
        <f t="shared" si="8"/>
        <v>999</v>
      </c>
      <c r="Z6" s="17">
        <f t="shared" si="9"/>
        <v>0</v>
      </c>
      <c r="AA6" s="17">
        <f t="shared" si="10"/>
        <v>1</v>
      </c>
      <c r="AB6" s="27">
        <f t="shared" si="11"/>
        <v>1</v>
      </c>
    </row>
    <row r="7">
      <c r="A7" s="28" t="s">
        <v>49</v>
      </c>
      <c r="B7" s="29" t="s">
        <v>50</v>
      </c>
      <c r="C7" s="30" t="s">
        <v>51</v>
      </c>
      <c r="D7" s="31">
        <v>11.68</v>
      </c>
      <c r="E7" s="31">
        <v>12.99</v>
      </c>
      <c r="F7" s="32">
        <f t="shared" si="1"/>
        <v>0.1008468052</v>
      </c>
      <c r="G7" s="20"/>
      <c r="H7" s="33">
        <v>117.0</v>
      </c>
      <c r="I7" s="34">
        <v>2.0</v>
      </c>
      <c r="J7" s="34">
        <v>5.0</v>
      </c>
      <c r="K7" s="35">
        <v>244.99</v>
      </c>
      <c r="L7" s="36" t="s">
        <v>52</v>
      </c>
      <c r="M7" s="30" t="s">
        <v>32</v>
      </c>
      <c r="N7" s="31">
        <v>0.05</v>
      </c>
      <c r="O7" s="34">
        <f t="shared" si="2"/>
        <v>3</v>
      </c>
      <c r="P7" s="37">
        <f t="shared" si="3"/>
        <v>1.5</v>
      </c>
      <c r="Q7" s="31">
        <f t="shared" si="4"/>
        <v>0.09983</v>
      </c>
      <c r="R7" s="37">
        <f t="shared" si="12"/>
        <v>10.017</v>
      </c>
      <c r="S7" s="31">
        <f t="shared" si="5"/>
        <v>3.893333333</v>
      </c>
      <c r="T7" s="30">
        <f t="shared" si="6"/>
        <v>39</v>
      </c>
      <c r="U7" s="38">
        <f t="array" ref="U7">INDEX(Outliers_By_Type!$G$2:$G$45, MATCH(A7, Outliers_By_Type!$A$2:$A$45, 0))</f>
        <v>0</v>
      </c>
      <c r="V7" s="30">
        <f t="array" ref="V7">INDEX(Outliers_Global!$G$2:$G$45, MATCH(A7, Outliers_By_Type!$A$2:$A$45, 0))</f>
        <v>0</v>
      </c>
      <c r="W7" s="30">
        <f t="array" ref="W7">INDEX(Outliers_Global!$F$2:$F$45, MATCH(A7, Outliers_Global!$A$2:$A$45, 0))</f>
        <v>0</v>
      </c>
      <c r="X7" s="30" t="str">
        <f t="shared" si="7"/>
        <v>10-20 €</v>
      </c>
      <c r="Y7" s="30">
        <f t="shared" si="8"/>
        <v>999</v>
      </c>
      <c r="Z7" s="30">
        <f t="shared" si="9"/>
        <v>1</v>
      </c>
      <c r="AA7" s="30">
        <f t="shared" si="10"/>
        <v>1</v>
      </c>
      <c r="AB7" s="39">
        <f t="shared" si="11"/>
        <v>1</v>
      </c>
    </row>
    <row r="8">
      <c r="A8" s="15" t="s">
        <v>53</v>
      </c>
      <c r="B8" s="16" t="s">
        <v>54</v>
      </c>
      <c r="C8" s="17" t="s">
        <v>55</v>
      </c>
      <c r="D8" s="18">
        <v>16.0</v>
      </c>
      <c r="E8" s="18">
        <v>16.95</v>
      </c>
      <c r="F8" s="19">
        <f t="shared" si="1"/>
        <v>0.05604719764</v>
      </c>
      <c r="G8" s="20"/>
      <c r="H8" s="21">
        <v>47.0</v>
      </c>
      <c r="I8" s="22">
        <v>2.0</v>
      </c>
      <c r="J8" s="22">
        <v>5.0</v>
      </c>
      <c r="K8" s="23">
        <v>315.25</v>
      </c>
      <c r="L8" s="24" t="s">
        <v>56</v>
      </c>
      <c r="M8" s="17" t="s">
        <v>32</v>
      </c>
      <c r="N8" s="18">
        <v>0.05</v>
      </c>
      <c r="O8" s="22">
        <f t="shared" si="2"/>
        <v>3</v>
      </c>
      <c r="P8" s="25">
        <f t="shared" si="3"/>
        <v>1.5</v>
      </c>
      <c r="Q8" s="18">
        <f t="shared" si="4"/>
        <v>0.34043</v>
      </c>
      <c r="R8" s="25">
        <f t="shared" si="12"/>
        <v>2.938</v>
      </c>
      <c r="S8" s="18">
        <f t="shared" si="5"/>
        <v>5.333333333</v>
      </c>
      <c r="T8" s="17">
        <f t="shared" si="6"/>
        <v>15.667</v>
      </c>
      <c r="U8" s="26">
        <f t="array" ref="U8">INDEX(Outliers_By_Type!$G$2:$G$45, MATCH(A8, Outliers_By_Type!$A$2:$A$45, 0))</f>
        <v>0</v>
      </c>
      <c r="V8" s="17">
        <f t="array" ref="V8">INDEX(Outliers_Global!$G$2:$G$45, MATCH(A8, Outliers_By_Type!$A$2:$A$45, 0))</f>
        <v>0</v>
      </c>
      <c r="W8" s="17">
        <f t="array" ref="W8">INDEX(Outliers_Global!$F$2:$F$45, MATCH(A8, Outliers_Global!$A$2:$A$45, 0))</f>
        <v>0</v>
      </c>
      <c r="X8" s="17" t="str">
        <f t="shared" si="7"/>
        <v>10-20 €</v>
      </c>
      <c r="Y8" s="17">
        <f t="shared" si="8"/>
        <v>999</v>
      </c>
      <c r="Z8" s="17">
        <f t="shared" si="9"/>
        <v>1</v>
      </c>
      <c r="AA8" s="17">
        <f t="shared" si="10"/>
        <v>1</v>
      </c>
      <c r="AB8" s="27">
        <f t="shared" si="11"/>
        <v>1</v>
      </c>
    </row>
    <row r="9">
      <c r="A9" s="28" t="s">
        <v>57</v>
      </c>
      <c r="B9" s="29" t="s">
        <v>58</v>
      </c>
      <c r="C9" s="30" t="s">
        <v>59</v>
      </c>
      <c r="D9" s="31">
        <v>24.84</v>
      </c>
      <c r="E9" s="31">
        <v>8.53</v>
      </c>
      <c r="F9" s="32" t="str">
        <f t="shared" si="1"/>
        <v/>
      </c>
      <c r="G9" s="20"/>
      <c r="H9" s="33">
        <v>74.0</v>
      </c>
      <c r="I9" s="34">
        <v>3.0</v>
      </c>
      <c r="J9" s="34">
        <v>7.0</v>
      </c>
      <c r="K9" s="35">
        <v>730.0</v>
      </c>
      <c r="L9" s="36" t="s">
        <v>60</v>
      </c>
      <c r="M9" s="30" t="s">
        <v>32</v>
      </c>
      <c r="N9" s="31">
        <v>0.03</v>
      </c>
      <c r="O9" s="34">
        <f t="shared" si="2"/>
        <v>4</v>
      </c>
      <c r="P9" s="37">
        <f t="shared" si="3"/>
        <v>2</v>
      </c>
      <c r="Q9" s="31">
        <f t="shared" si="4"/>
        <v>0.33568</v>
      </c>
      <c r="R9" s="37">
        <f t="shared" si="12"/>
        <v>2.979</v>
      </c>
      <c r="S9" s="31">
        <f t="shared" si="5"/>
        <v>6.21</v>
      </c>
      <c r="T9" s="30">
        <f t="shared" si="6"/>
        <v>18.5</v>
      </c>
      <c r="U9" s="38">
        <f t="array" ref="U9">INDEX(Outliers_By_Type!$G$2:$G$45, MATCH(A9, Outliers_By_Type!$A$2:$A$45, 0))</f>
        <v>0</v>
      </c>
      <c r="V9" s="30">
        <f t="array" ref="V9">INDEX(Outliers_Global!$G$2:$G$45, MATCH(A9, Outliers_By_Type!$A$2:$A$45, 0))</f>
        <v>0</v>
      </c>
      <c r="W9" s="30">
        <f t="array" ref="W9">INDEX(Outliers_Global!$F$2:$F$45, MATCH(A9, Outliers_Global!$A$2:$A$45, 0))</f>
        <v>0</v>
      </c>
      <c r="X9" s="30" t="str">
        <f t="shared" si="7"/>
        <v>20-30 €</v>
      </c>
      <c r="Y9" s="30">
        <f t="shared" si="8"/>
        <v>999</v>
      </c>
      <c r="Z9" s="30">
        <f t="shared" si="9"/>
        <v>0</v>
      </c>
      <c r="AA9" s="30">
        <f t="shared" si="10"/>
        <v>1</v>
      </c>
      <c r="AB9" s="39">
        <f t="shared" si="11"/>
        <v>1</v>
      </c>
    </row>
    <row r="10">
      <c r="A10" s="15" t="s">
        <v>61</v>
      </c>
      <c r="B10" s="16" t="s">
        <v>62</v>
      </c>
      <c r="C10" s="17" t="s">
        <v>63</v>
      </c>
      <c r="D10" s="18">
        <v>12.99</v>
      </c>
      <c r="E10" s="18">
        <v>22.99</v>
      </c>
      <c r="F10" s="19">
        <f t="shared" si="1"/>
        <v>0.4349717268</v>
      </c>
      <c r="G10" s="17">
        <v>16.0</v>
      </c>
      <c r="H10" s="21">
        <v>140.0</v>
      </c>
      <c r="I10" s="22">
        <v>1.5</v>
      </c>
      <c r="J10" s="22">
        <v>3.0</v>
      </c>
      <c r="K10" s="23">
        <v>1050.0</v>
      </c>
      <c r="L10" s="24" t="s">
        <v>64</v>
      </c>
      <c r="M10" s="17" t="s">
        <v>32</v>
      </c>
      <c r="N10" s="18">
        <v>0.01</v>
      </c>
      <c r="O10" s="22">
        <f t="shared" si="2"/>
        <v>1.5</v>
      </c>
      <c r="P10" s="25">
        <f t="shared" si="3"/>
        <v>0.75</v>
      </c>
      <c r="Q10" s="18">
        <f t="shared" si="4"/>
        <v>0.09279</v>
      </c>
      <c r="R10" s="25">
        <f t="shared" si="12"/>
        <v>10.778</v>
      </c>
      <c r="S10" s="18">
        <f t="shared" si="5"/>
        <v>8.66</v>
      </c>
      <c r="T10" s="17">
        <f t="shared" si="6"/>
        <v>93.333</v>
      </c>
      <c r="U10" s="26">
        <f t="array" ref="U10">INDEX(Outliers_By_Type!$G$2:$G$45, MATCH(A10, Outliers_By_Type!$A$2:$A$45, 0))</f>
        <v>0</v>
      </c>
      <c r="V10" s="17">
        <f t="array" ref="V10">INDEX(Outliers_Global!$G$2:$G$45, MATCH(A10, Outliers_By_Type!$A$2:$A$45, 0))</f>
        <v>0</v>
      </c>
      <c r="W10" s="17">
        <f t="array" ref="W10">INDEX(Outliers_Global!$F$2:$F$45, MATCH(A10, Outliers_Global!$A$2:$A$45, 0))</f>
        <v>0</v>
      </c>
      <c r="X10" s="17" t="str">
        <f t="shared" si="7"/>
        <v>10-20 €</v>
      </c>
      <c r="Y10" s="17">
        <f t="shared" si="8"/>
        <v>999</v>
      </c>
      <c r="Z10" s="17">
        <f t="shared" si="9"/>
        <v>1</v>
      </c>
      <c r="AA10" s="17">
        <f t="shared" si="10"/>
        <v>1</v>
      </c>
      <c r="AB10" s="27">
        <f t="shared" si="11"/>
        <v>1</v>
      </c>
    </row>
    <row r="11">
      <c r="A11" s="28" t="s">
        <v>65</v>
      </c>
      <c r="B11" s="29" t="s">
        <v>66</v>
      </c>
      <c r="C11" s="30" t="s">
        <v>67</v>
      </c>
      <c r="D11" s="31">
        <v>30.81</v>
      </c>
      <c r="E11" s="31">
        <v>19.95</v>
      </c>
      <c r="F11" s="32" t="str">
        <f t="shared" si="1"/>
        <v/>
      </c>
      <c r="G11" s="20"/>
      <c r="H11" s="33">
        <v>98.0</v>
      </c>
      <c r="I11" s="34">
        <v>3.0</v>
      </c>
      <c r="J11" s="34">
        <v>7.0</v>
      </c>
      <c r="K11" s="35"/>
      <c r="L11" s="36" t="s">
        <v>68</v>
      </c>
      <c r="M11" s="30" t="s">
        <v>32</v>
      </c>
      <c r="N11" s="31"/>
      <c r="O11" s="34">
        <f t="shared" si="2"/>
        <v>4</v>
      </c>
      <c r="P11" s="37">
        <f t="shared" si="3"/>
        <v>2</v>
      </c>
      <c r="Q11" s="31">
        <f t="shared" si="4"/>
        <v>0.31439</v>
      </c>
      <c r="R11" s="37">
        <f t="shared" si="12"/>
        <v>3.181</v>
      </c>
      <c r="S11" s="31">
        <f t="shared" si="5"/>
        <v>7.7025</v>
      </c>
      <c r="T11" s="30">
        <f t="shared" si="6"/>
        <v>24.5</v>
      </c>
      <c r="U11" s="38">
        <f t="array" ref="U11">INDEX(Outliers_By_Type!$G$2:$G$45, MATCH(A11, Outliers_By_Type!$A$2:$A$45, 0))</f>
        <v>0</v>
      </c>
      <c r="V11" s="30">
        <f t="array" ref="V11">INDEX(Outliers_Global!$G$2:$G$45, MATCH(A11, Outliers_By_Type!$A$2:$A$45, 0))</f>
        <v>0</v>
      </c>
      <c r="W11" s="30">
        <f t="array" ref="W11">INDEX(Outliers_Global!$F$2:$F$45, MATCH(A11, Outliers_Global!$A$2:$A$45, 0))</f>
        <v>0</v>
      </c>
      <c r="X11" s="30" t="str">
        <f t="shared" si="7"/>
        <v>30-40 €</v>
      </c>
      <c r="Y11" s="30">
        <f t="shared" si="8"/>
        <v>999</v>
      </c>
      <c r="Z11" s="30">
        <f t="shared" si="9"/>
        <v>0</v>
      </c>
      <c r="AA11" s="30">
        <f t="shared" si="10"/>
        <v>1</v>
      </c>
      <c r="AB11" s="39">
        <f t="shared" si="11"/>
        <v>1</v>
      </c>
    </row>
    <row r="12">
      <c r="A12" s="15" t="s">
        <v>69</v>
      </c>
      <c r="B12" s="16" t="s">
        <v>70</v>
      </c>
      <c r="C12" s="17" t="s">
        <v>71</v>
      </c>
      <c r="D12" s="18">
        <v>8.0</v>
      </c>
      <c r="E12" s="18">
        <v>20.99</v>
      </c>
      <c r="F12" s="19">
        <f t="shared" si="1"/>
        <v>0.6188661267</v>
      </c>
      <c r="G12" s="17">
        <v>4.0</v>
      </c>
      <c r="H12" s="21">
        <v>33.0</v>
      </c>
      <c r="I12" s="22">
        <v>3.0</v>
      </c>
      <c r="J12" s="22">
        <v>7.0</v>
      </c>
      <c r="K12" s="23">
        <v>855.02</v>
      </c>
      <c r="L12" s="24" t="s">
        <v>72</v>
      </c>
      <c r="M12" s="17" t="s">
        <v>32</v>
      </c>
      <c r="N12" s="18">
        <v>0.01</v>
      </c>
      <c r="O12" s="22">
        <f t="shared" si="2"/>
        <v>4</v>
      </c>
      <c r="P12" s="25">
        <f t="shared" si="3"/>
        <v>2</v>
      </c>
      <c r="Q12" s="18">
        <f t="shared" si="4"/>
        <v>0.24242</v>
      </c>
      <c r="R12" s="25">
        <f t="shared" si="12"/>
        <v>4.125</v>
      </c>
      <c r="S12" s="18">
        <f t="shared" si="5"/>
        <v>2</v>
      </c>
      <c r="T12" s="17">
        <f t="shared" si="6"/>
        <v>8.25</v>
      </c>
      <c r="U12" s="26">
        <f t="array" ref="U12">INDEX(Outliers_By_Type!$G$2:$G$45, MATCH(A12, Outliers_By_Type!$A$2:$A$45, 0))</f>
        <v>0</v>
      </c>
      <c r="V12" s="17">
        <f t="array" ref="V12">INDEX(Outliers_Global!$G$2:$G$45, MATCH(A12, Outliers_By_Type!$A$2:$A$45, 0))</f>
        <v>0</v>
      </c>
      <c r="W12" s="17">
        <f t="array" ref="W12">INDEX(Outliers_Global!$F$2:$F$45, MATCH(A12, Outliers_Global!$A$2:$A$45, 0))</f>
        <v>0</v>
      </c>
      <c r="X12" s="17" t="str">
        <f t="shared" si="7"/>
        <v>&lt;10 €</v>
      </c>
      <c r="Y12" s="17">
        <f t="shared" si="8"/>
        <v>999</v>
      </c>
      <c r="Z12" s="17">
        <f t="shared" si="9"/>
        <v>0</v>
      </c>
      <c r="AA12" s="17">
        <f t="shared" si="10"/>
        <v>1</v>
      </c>
      <c r="AB12" s="27">
        <f t="shared" si="11"/>
        <v>1</v>
      </c>
    </row>
    <row r="13">
      <c r="A13" s="28" t="s">
        <v>73</v>
      </c>
      <c r="B13" s="29" t="s">
        <v>74</v>
      </c>
      <c r="C13" s="30" t="s">
        <v>75</v>
      </c>
      <c r="D13" s="31">
        <v>24.99</v>
      </c>
      <c r="E13" s="31">
        <v>16.99</v>
      </c>
      <c r="F13" s="32" t="str">
        <f t="shared" si="1"/>
        <v/>
      </c>
      <c r="G13" s="20"/>
      <c r="H13" s="33">
        <v>11.0</v>
      </c>
      <c r="I13" s="34">
        <v>2.0</v>
      </c>
      <c r="J13" s="34">
        <v>7.0</v>
      </c>
      <c r="K13" s="35">
        <v>640.0</v>
      </c>
      <c r="L13" s="36" t="s">
        <v>76</v>
      </c>
      <c r="M13" s="30" t="s">
        <v>32</v>
      </c>
      <c r="N13" s="31">
        <v>0.04</v>
      </c>
      <c r="O13" s="34">
        <f t="shared" si="2"/>
        <v>5</v>
      </c>
      <c r="P13" s="37">
        <f t="shared" si="3"/>
        <v>2.5</v>
      </c>
      <c r="Q13" s="31">
        <f t="shared" si="4"/>
        <v>2.27182</v>
      </c>
      <c r="R13" s="37">
        <f t="shared" si="12"/>
        <v>0.44</v>
      </c>
      <c r="S13" s="31">
        <f t="shared" si="5"/>
        <v>4.998</v>
      </c>
      <c r="T13" s="30">
        <f t="shared" si="6"/>
        <v>2.2</v>
      </c>
      <c r="U13" s="38">
        <f t="array" ref="U13">INDEX(Outliers_By_Type!$G$2:$G$45, MATCH(A13, Outliers_By_Type!$A$2:$A$45, 0))</f>
        <v>0</v>
      </c>
      <c r="V13" s="30">
        <f t="array" ref="V13">INDEX(Outliers_Global!$G$2:$G$45, MATCH(A13, Outliers_By_Type!$A$2:$A$45, 0))</f>
        <v>0</v>
      </c>
      <c r="W13" s="30">
        <f t="array" ref="W13">INDEX(Outliers_Global!$F$2:$F$45, MATCH(A13, Outliers_Global!$A$2:$A$45, 0))</f>
        <v>0</v>
      </c>
      <c r="X13" s="30" t="str">
        <f t="shared" si="7"/>
        <v>20-30 €</v>
      </c>
      <c r="Y13" s="30">
        <f t="shared" si="8"/>
        <v>999</v>
      </c>
      <c r="Z13" s="30">
        <f t="shared" si="9"/>
        <v>0</v>
      </c>
      <c r="AA13" s="30">
        <f t="shared" si="10"/>
        <v>1</v>
      </c>
      <c r="AB13" s="39">
        <f t="shared" si="11"/>
        <v>0</v>
      </c>
    </row>
    <row r="14">
      <c r="A14" s="15" t="s">
        <v>77</v>
      </c>
      <c r="B14" s="16" t="s">
        <v>78</v>
      </c>
      <c r="C14" s="17" t="s">
        <v>79</v>
      </c>
      <c r="D14" s="18">
        <v>14.99</v>
      </c>
      <c r="E14" s="18">
        <v>31.99</v>
      </c>
      <c r="F14" s="19">
        <f t="shared" si="1"/>
        <v>0.5314160675</v>
      </c>
      <c r="G14" s="20"/>
      <c r="H14" s="21">
        <v>39.0</v>
      </c>
      <c r="I14" s="22">
        <v>2.0</v>
      </c>
      <c r="J14" s="22">
        <v>5.0</v>
      </c>
      <c r="K14" s="23">
        <v>1080.0</v>
      </c>
      <c r="L14" s="24" t="s">
        <v>80</v>
      </c>
      <c r="M14" s="17" t="s">
        <v>32</v>
      </c>
      <c r="N14" s="18">
        <v>0.01</v>
      </c>
      <c r="O14" s="22">
        <f t="shared" si="2"/>
        <v>3</v>
      </c>
      <c r="P14" s="25">
        <f t="shared" si="3"/>
        <v>1.5</v>
      </c>
      <c r="Q14" s="18">
        <f t="shared" si="4"/>
        <v>0.38436</v>
      </c>
      <c r="R14" s="25">
        <f t="shared" si="12"/>
        <v>2.602</v>
      </c>
      <c r="S14" s="18">
        <f t="shared" si="5"/>
        <v>4.996666667</v>
      </c>
      <c r="T14" s="17">
        <f t="shared" si="6"/>
        <v>13</v>
      </c>
      <c r="U14" s="26">
        <f t="array" ref="U14">INDEX(Outliers_By_Type!$G$2:$G$45, MATCH(A14, Outliers_By_Type!$A$2:$A$45, 0))</f>
        <v>0</v>
      </c>
      <c r="V14" s="17">
        <f t="array" ref="V14">INDEX(Outliers_Global!$G$2:$G$45, MATCH(A14, Outliers_By_Type!$A$2:$A$45, 0))</f>
        <v>0</v>
      </c>
      <c r="W14" s="17">
        <f t="array" ref="W14">INDEX(Outliers_Global!$F$2:$F$45, MATCH(A14, Outliers_Global!$A$2:$A$45, 0))</f>
        <v>0</v>
      </c>
      <c r="X14" s="17" t="str">
        <f t="shared" si="7"/>
        <v>10-20 €</v>
      </c>
      <c r="Y14" s="17">
        <f t="shared" si="8"/>
        <v>999</v>
      </c>
      <c r="Z14" s="17">
        <f t="shared" si="9"/>
        <v>1</v>
      </c>
      <c r="AA14" s="17">
        <f t="shared" si="10"/>
        <v>1</v>
      </c>
      <c r="AB14" s="27">
        <f t="shared" si="11"/>
        <v>1</v>
      </c>
    </row>
    <row r="15">
      <c r="A15" s="28" t="s">
        <v>81</v>
      </c>
      <c r="B15" s="29" t="s">
        <v>82</v>
      </c>
      <c r="C15" s="30" t="s">
        <v>83</v>
      </c>
      <c r="D15" s="31">
        <v>13.83</v>
      </c>
      <c r="E15" s="31">
        <v>24.99</v>
      </c>
      <c r="F15" s="32">
        <f t="shared" si="1"/>
        <v>0.4465786315</v>
      </c>
      <c r="G15" s="20"/>
      <c r="H15" s="33">
        <v>91.0</v>
      </c>
      <c r="I15" s="34">
        <v>3.0</v>
      </c>
      <c r="J15" s="34">
        <v>7.0</v>
      </c>
      <c r="K15" s="35">
        <v>914.9</v>
      </c>
      <c r="L15" s="36" t="s">
        <v>84</v>
      </c>
      <c r="M15" s="30" t="s">
        <v>32</v>
      </c>
      <c r="N15" s="31">
        <v>0.02</v>
      </c>
      <c r="O15" s="34">
        <f t="shared" si="2"/>
        <v>4</v>
      </c>
      <c r="P15" s="37">
        <f t="shared" si="3"/>
        <v>2</v>
      </c>
      <c r="Q15" s="31">
        <f t="shared" si="4"/>
        <v>0.15198</v>
      </c>
      <c r="R15" s="37">
        <f t="shared" si="12"/>
        <v>6.58</v>
      </c>
      <c r="S15" s="31">
        <f t="shared" si="5"/>
        <v>3.4575</v>
      </c>
      <c r="T15" s="30">
        <f t="shared" si="6"/>
        <v>22.75</v>
      </c>
      <c r="U15" s="38">
        <f t="array" ref="U15">INDEX(Outliers_By_Type!$G$2:$G$45, MATCH(A15, Outliers_By_Type!$A$2:$A$45, 0))</f>
        <v>0</v>
      </c>
      <c r="V15" s="30">
        <f t="array" ref="V15">INDEX(Outliers_Global!$G$2:$G$45, MATCH(A15, Outliers_By_Type!$A$2:$A$45, 0))</f>
        <v>0</v>
      </c>
      <c r="W15" s="30">
        <f t="array" ref="W15">INDEX(Outliers_Global!$F$2:$F$45, MATCH(A15, Outliers_Global!$A$2:$A$45, 0))</f>
        <v>0</v>
      </c>
      <c r="X15" s="30" t="str">
        <f t="shared" si="7"/>
        <v>10-20 €</v>
      </c>
      <c r="Y15" s="30">
        <f t="shared" si="8"/>
        <v>999</v>
      </c>
      <c r="Z15" s="30">
        <f t="shared" si="9"/>
        <v>0</v>
      </c>
      <c r="AA15" s="30">
        <f t="shared" si="10"/>
        <v>1</v>
      </c>
      <c r="AB15" s="39">
        <f t="shared" si="11"/>
        <v>1</v>
      </c>
    </row>
    <row r="16">
      <c r="A16" s="15" t="s">
        <v>85</v>
      </c>
      <c r="B16" s="16" t="s">
        <v>86</v>
      </c>
      <c r="C16" s="17" t="s">
        <v>87</v>
      </c>
      <c r="D16" s="18">
        <v>17.47</v>
      </c>
      <c r="E16" s="18">
        <v>19.99</v>
      </c>
      <c r="F16" s="19">
        <f t="shared" si="1"/>
        <v>0.1260630315</v>
      </c>
      <c r="G16" s="17">
        <v>3.0</v>
      </c>
      <c r="H16" s="21">
        <v>157.0</v>
      </c>
      <c r="I16" s="22">
        <v>1.0</v>
      </c>
      <c r="J16" s="22">
        <v>3.0</v>
      </c>
      <c r="K16" s="23">
        <v>495.01</v>
      </c>
      <c r="L16" s="24" t="s">
        <v>88</v>
      </c>
      <c r="M16" s="17" t="s">
        <v>32</v>
      </c>
      <c r="N16" s="18">
        <v>0.04</v>
      </c>
      <c r="O16" s="22">
        <f t="shared" si="2"/>
        <v>2</v>
      </c>
      <c r="P16" s="25">
        <f t="shared" si="3"/>
        <v>1</v>
      </c>
      <c r="Q16" s="18">
        <f t="shared" si="4"/>
        <v>0.11127</v>
      </c>
      <c r="R16" s="25">
        <f t="shared" si="12"/>
        <v>8.987</v>
      </c>
      <c r="S16" s="18">
        <f t="shared" si="5"/>
        <v>8.735</v>
      </c>
      <c r="T16" s="17">
        <f t="shared" si="6"/>
        <v>78.5</v>
      </c>
      <c r="U16" s="26">
        <f t="array" ref="U16">INDEX(Outliers_By_Type!$G$2:$G$45, MATCH(A16, Outliers_By_Type!$A$2:$A$45, 0))</f>
        <v>0</v>
      </c>
      <c r="V16" s="17">
        <f t="array" ref="V16">INDEX(Outliers_Global!$G$2:$G$45, MATCH(A16, Outliers_By_Type!$A$2:$A$45, 0))</f>
        <v>0</v>
      </c>
      <c r="W16" s="17">
        <f t="array" ref="W16">INDEX(Outliers_Global!$F$2:$F$45, MATCH(A16, Outliers_Global!$A$2:$A$45, 0))</f>
        <v>0</v>
      </c>
      <c r="X16" s="17" t="str">
        <f t="shared" si="7"/>
        <v>10-20 €</v>
      </c>
      <c r="Y16" s="17">
        <f t="shared" si="8"/>
        <v>999</v>
      </c>
      <c r="Z16" s="17">
        <f t="shared" si="9"/>
        <v>1</v>
      </c>
      <c r="AA16" s="17">
        <f t="shared" si="10"/>
        <v>1</v>
      </c>
      <c r="AB16" s="27">
        <f t="shared" si="11"/>
        <v>1</v>
      </c>
    </row>
    <row r="17">
      <c r="A17" s="28" t="s">
        <v>89</v>
      </c>
      <c r="B17" s="29" t="s">
        <v>90</v>
      </c>
      <c r="C17" s="30" t="s">
        <v>91</v>
      </c>
      <c r="D17" s="31">
        <v>29.57</v>
      </c>
      <c r="E17" s="31">
        <v>8.53</v>
      </c>
      <c r="F17" s="32" t="str">
        <f t="shared" si="1"/>
        <v/>
      </c>
      <c r="G17" s="20"/>
      <c r="H17" s="33">
        <v>64.0</v>
      </c>
      <c r="I17" s="34">
        <v>1.5</v>
      </c>
      <c r="J17" s="34">
        <v>3.0</v>
      </c>
      <c r="K17" s="35">
        <v>575.02</v>
      </c>
      <c r="L17" s="36" t="s">
        <v>92</v>
      </c>
      <c r="M17" s="30" t="s">
        <v>32</v>
      </c>
      <c r="N17" s="31">
        <v>0.05</v>
      </c>
      <c r="O17" s="34">
        <f t="shared" si="2"/>
        <v>1.5</v>
      </c>
      <c r="P17" s="37">
        <f t="shared" si="3"/>
        <v>0.75</v>
      </c>
      <c r="Q17" s="31">
        <f t="shared" si="4"/>
        <v>0.46203</v>
      </c>
      <c r="R17" s="37">
        <f t="shared" si="12"/>
        <v>2.164</v>
      </c>
      <c r="S17" s="31">
        <f t="shared" si="5"/>
        <v>19.71333333</v>
      </c>
      <c r="T17" s="30">
        <f t="shared" si="6"/>
        <v>42.667</v>
      </c>
      <c r="U17" s="38">
        <f t="array" ref="U17">INDEX(Outliers_By_Type!$G$2:$G$45, MATCH(A17, Outliers_By_Type!$A$2:$A$45, 0))</f>
        <v>0</v>
      </c>
      <c r="V17" s="30">
        <f t="array" ref="V17">INDEX(Outliers_Global!$G$2:$G$45, MATCH(A17, Outliers_By_Type!$A$2:$A$45, 0))</f>
        <v>0</v>
      </c>
      <c r="W17" s="30">
        <f t="array" ref="W17">INDEX(Outliers_Global!$F$2:$F$45, MATCH(A17, Outliers_Global!$A$2:$A$45, 0))</f>
        <v>0</v>
      </c>
      <c r="X17" s="30" t="str">
        <f t="shared" si="7"/>
        <v>20-30 €</v>
      </c>
      <c r="Y17" s="30">
        <f t="shared" si="8"/>
        <v>999</v>
      </c>
      <c r="Z17" s="30">
        <f t="shared" si="9"/>
        <v>0</v>
      </c>
      <c r="AA17" s="30">
        <f t="shared" si="10"/>
        <v>1</v>
      </c>
      <c r="AB17" s="39">
        <f t="shared" si="11"/>
        <v>1</v>
      </c>
    </row>
    <row r="18">
      <c r="A18" s="15" t="s">
        <v>93</v>
      </c>
      <c r="B18" s="16" t="s">
        <v>94</v>
      </c>
      <c r="C18" s="17" t="s">
        <v>95</v>
      </c>
      <c r="D18" s="18">
        <v>10.5</v>
      </c>
      <c r="E18" s="18">
        <v>17.99</v>
      </c>
      <c r="F18" s="19">
        <f t="shared" si="1"/>
        <v>0.4163424125</v>
      </c>
      <c r="G18" s="20"/>
      <c r="H18" s="21">
        <v>67.0</v>
      </c>
      <c r="I18" s="22">
        <v>3.0</v>
      </c>
      <c r="J18" s="22">
        <v>7.0</v>
      </c>
      <c r="K18" s="23">
        <v>299.82</v>
      </c>
      <c r="L18" s="24" t="s">
        <v>96</v>
      </c>
      <c r="M18" s="17" t="s">
        <v>32</v>
      </c>
      <c r="N18" s="18">
        <v>0.04</v>
      </c>
      <c r="O18" s="22">
        <f t="shared" si="2"/>
        <v>4</v>
      </c>
      <c r="P18" s="25">
        <f t="shared" si="3"/>
        <v>2</v>
      </c>
      <c r="Q18" s="18">
        <f t="shared" si="4"/>
        <v>0.15672</v>
      </c>
      <c r="R18" s="25">
        <f t="shared" si="12"/>
        <v>6.381</v>
      </c>
      <c r="S18" s="18">
        <f t="shared" si="5"/>
        <v>2.625</v>
      </c>
      <c r="T18" s="17">
        <f t="shared" si="6"/>
        <v>16.75</v>
      </c>
      <c r="U18" s="26">
        <f t="array" ref="U18">INDEX(Outliers_By_Type!$G$2:$G$45, MATCH(A18, Outliers_By_Type!$A$2:$A$45, 0))</f>
        <v>0</v>
      </c>
      <c r="V18" s="17">
        <f t="array" ref="V18">INDEX(Outliers_Global!$G$2:$G$45, MATCH(A18, Outliers_By_Type!$A$2:$A$45, 0))</f>
        <v>0</v>
      </c>
      <c r="W18" s="17">
        <f t="array" ref="W18">INDEX(Outliers_Global!$F$2:$F$45, MATCH(A18, Outliers_Global!$A$2:$A$45, 0))</f>
        <v>0</v>
      </c>
      <c r="X18" s="17" t="str">
        <f t="shared" si="7"/>
        <v>10-20 €</v>
      </c>
      <c r="Y18" s="17">
        <f t="shared" si="8"/>
        <v>999</v>
      </c>
      <c r="Z18" s="17">
        <f t="shared" si="9"/>
        <v>0</v>
      </c>
      <c r="AA18" s="17">
        <f t="shared" si="10"/>
        <v>1</v>
      </c>
      <c r="AB18" s="27">
        <f t="shared" si="11"/>
        <v>1</v>
      </c>
    </row>
    <row r="19">
      <c r="A19" s="28" t="s">
        <v>97</v>
      </c>
      <c r="B19" s="29" t="s">
        <v>98</v>
      </c>
      <c r="C19" s="30" t="s">
        <v>99</v>
      </c>
      <c r="D19" s="31">
        <v>24.89</v>
      </c>
      <c r="E19" s="31">
        <v>8.53</v>
      </c>
      <c r="F19" s="32" t="str">
        <f t="shared" si="1"/>
        <v/>
      </c>
      <c r="G19" s="20"/>
      <c r="H19" s="33">
        <v>65.0</v>
      </c>
      <c r="I19" s="34">
        <v>2.0</v>
      </c>
      <c r="J19" s="34">
        <v>5.0</v>
      </c>
      <c r="K19" s="35">
        <v>845.0</v>
      </c>
      <c r="L19" s="36" t="s">
        <v>100</v>
      </c>
      <c r="M19" s="30" t="s">
        <v>32</v>
      </c>
      <c r="N19" s="31">
        <v>0.03</v>
      </c>
      <c r="O19" s="34">
        <f t="shared" si="2"/>
        <v>3</v>
      </c>
      <c r="P19" s="37">
        <f t="shared" si="3"/>
        <v>1.5</v>
      </c>
      <c r="Q19" s="31">
        <f t="shared" si="4"/>
        <v>0.38292</v>
      </c>
      <c r="R19" s="37">
        <f t="shared" si="12"/>
        <v>2.611</v>
      </c>
      <c r="S19" s="31">
        <f t="shared" si="5"/>
        <v>8.296666667</v>
      </c>
      <c r="T19" s="30">
        <f t="shared" si="6"/>
        <v>21.667</v>
      </c>
      <c r="U19" s="38">
        <f t="array" ref="U19">INDEX(Outliers_By_Type!$G$2:$G$45, MATCH(A19, Outliers_By_Type!$A$2:$A$45, 0))</f>
        <v>0</v>
      </c>
      <c r="V19" s="30">
        <f t="array" ref="V19">INDEX(Outliers_Global!$G$2:$G$45, MATCH(A19, Outliers_By_Type!$A$2:$A$45, 0))</f>
        <v>0</v>
      </c>
      <c r="W19" s="30">
        <f t="array" ref="W19">INDEX(Outliers_Global!$F$2:$F$45, MATCH(A19, Outliers_Global!$A$2:$A$45, 0))</f>
        <v>0</v>
      </c>
      <c r="X19" s="30" t="str">
        <f t="shared" si="7"/>
        <v>20-30 €</v>
      </c>
      <c r="Y19" s="30">
        <f t="shared" si="8"/>
        <v>999</v>
      </c>
      <c r="Z19" s="30">
        <f t="shared" si="9"/>
        <v>0</v>
      </c>
      <c r="AA19" s="30">
        <f t="shared" si="10"/>
        <v>1</v>
      </c>
      <c r="AB19" s="39">
        <f t="shared" si="11"/>
        <v>1</v>
      </c>
    </row>
    <row r="20">
      <c r="A20" s="15" t="s">
        <v>101</v>
      </c>
      <c r="B20" s="16" t="s">
        <v>102</v>
      </c>
      <c r="C20" s="17" t="s">
        <v>103</v>
      </c>
      <c r="D20" s="18">
        <v>11.99</v>
      </c>
      <c r="E20" s="18">
        <v>15.99</v>
      </c>
      <c r="F20" s="19">
        <f t="shared" si="1"/>
        <v>0.2501563477</v>
      </c>
      <c r="G20" s="20"/>
      <c r="H20" s="21">
        <v>48002.0</v>
      </c>
      <c r="I20" s="22">
        <v>0.5</v>
      </c>
      <c r="J20" s="22">
        <v>7.0</v>
      </c>
      <c r="K20" s="23">
        <v>421.0</v>
      </c>
      <c r="L20" s="24" t="s">
        <v>104</v>
      </c>
      <c r="M20" s="17" t="s">
        <v>105</v>
      </c>
      <c r="N20" s="18">
        <v>0.03</v>
      </c>
      <c r="O20" s="22">
        <f t="shared" si="2"/>
        <v>6.5</v>
      </c>
      <c r="P20" s="25">
        <f t="shared" si="3"/>
        <v>3.25</v>
      </c>
      <c r="Q20" s="18">
        <f t="shared" si="4"/>
        <v>0.00025</v>
      </c>
      <c r="R20" s="25">
        <f t="shared" si="12"/>
        <v>4003.503</v>
      </c>
      <c r="S20" s="18">
        <f t="shared" si="5"/>
        <v>1.844615385</v>
      </c>
      <c r="T20" s="17">
        <f t="shared" si="6"/>
        <v>7384.923</v>
      </c>
      <c r="U20" s="26">
        <f t="array" ref="U20">INDEX(Outliers_By_Type!$G$2:$G$45, MATCH(A20, Outliers_By_Type!$A$2:$A$45, 0))</f>
        <v>0</v>
      </c>
      <c r="V20" s="17">
        <f t="array" ref="V20">INDEX(Outliers_Global!$G$2:$G$45, MATCH(A20, Outliers_By_Type!$A$2:$A$45, 0))</f>
        <v>0</v>
      </c>
      <c r="W20" s="17">
        <f t="array" ref="W20">INDEX(Outliers_Global!$F$2:$F$45, MATCH(A20, Outliers_Global!$A$2:$A$45, 0))</f>
        <v>1</v>
      </c>
      <c r="X20" s="17" t="str">
        <f t="shared" si="7"/>
        <v>10-20 €</v>
      </c>
      <c r="Y20" s="17">
        <f t="shared" si="8"/>
        <v>999</v>
      </c>
      <c r="Z20" s="17">
        <f t="shared" si="9"/>
        <v>1</v>
      </c>
      <c r="AA20" s="17">
        <f t="shared" si="10"/>
        <v>1</v>
      </c>
      <c r="AB20" s="27">
        <f t="shared" si="11"/>
        <v>1</v>
      </c>
    </row>
    <row r="21" ht="15.75" customHeight="1">
      <c r="A21" s="28" t="s">
        <v>106</v>
      </c>
      <c r="B21" s="29" t="s">
        <v>107</v>
      </c>
      <c r="C21" s="30" t="s">
        <v>108</v>
      </c>
      <c r="D21" s="31">
        <v>39.18</v>
      </c>
      <c r="E21" s="31">
        <v>49.99</v>
      </c>
      <c r="F21" s="32">
        <f t="shared" si="1"/>
        <v>0.2162432486</v>
      </c>
      <c r="G21" s="20"/>
      <c r="H21" s="33">
        <v>413.0</v>
      </c>
      <c r="I21" s="34">
        <v>3.0</v>
      </c>
      <c r="J21" s="34">
        <v>3.0</v>
      </c>
      <c r="K21" s="35">
        <v>1210.0</v>
      </c>
      <c r="L21" s="36" t="s">
        <v>109</v>
      </c>
      <c r="M21" s="30" t="s">
        <v>105</v>
      </c>
      <c r="N21" s="31">
        <v>0.03</v>
      </c>
      <c r="O21" s="30">
        <f t="shared" si="2"/>
        <v>0</v>
      </c>
      <c r="P21" s="37">
        <f t="shared" si="3"/>
        <v>0</v>
      </c>
      <c r="Q21" s="31">
        <f t="shared" si="4"/>
        <v>0.09487</v>
      </c>
      <c r="R21" s="37">
        <f t="shared" si="12"/>
        <v>10.541</v>
      </c>
      <c r="S21" s="31" t="str">
        <f t="shared" si="5"/>
        <v/>
      </c>
      <c r="T21" s="30">
        <f t="shared" si="6"/>
        <v>413</v>
      </c>
      <c r="U21" s="38">
        <f t="array" ref="U21">INDEX(Outliers_By_Type!$G$2:$G$45, MATCH(A21, Outliers_By_Type!$A$2:$A$45, 0))</f>
        <v>0</v>
      </c>
      <c r="V21" s="30">
        <f t="array" ref="V21">INDEX(Outliers_Global!$G$2:$G$45, MATCH(A21, Outliers_By_Type!$A$2:$A$45, 0))</f>
        <v>0</v>
      </c>
      <c r="W21" s="30">
        <f t="array" ref="W21">INDEX(Outliers_Global!$F$2:$F$45, MATCH(A21, Outliers_Global!$A$2:$A$45, 0))</f>
        <v>0</v>
      </c>
      <c r="X21" s="30" t="str">
        <f t="shared" si="7"/>
        <v>30-40 €</v>
      </c>
      <c r="Y21" s="30">
        <f t="shared" si="8"/>
        <v>999</v>
      </c>
      <c r="Z21" s="30">
        <f t="shared" si="9"/>
        <v>1</v>
      </c>
      <c r="AA21" s="30">
        <f t="shared" si="10"/>
        <v>0</v>
      </c>
      <c r="AB21" s="39">
        <f t="shared" si="11"/>
        <v>1</v>
      </c>
    </row>
    <row r="22" ht="15.75" customHeight="1">
      <c r="A22" s="15" t="s">
        <v>110</v>
      </c>
      <c r="B22" s="16" t="s">
        <v>111</v>
      </c>
      <c r="C22" s="17" t="s">
        <v>112</v>
      </c>
      <c r="D22" s="18">
        <v>9.99</v>
      </c>
      <c r="E22" s="18">
        <v>9.99</v>
      </c>
      <c r="F22" s="19" t="str">
        <f t="shared" si="1"/>
        <v/>
      </c>
      <c r="G22" s="17">
        <v>1.0</v>
      </c>
      <c r="H22" s="21">
        <v>10862.0</v>
      </c>
      <c r="I22" s="22">
        <v>0.5</v>
      </c>
      <c r="J22" s="22">
        <v>3.0</v>
      </c>
      <c r="K22" s="23">
        <v>410.0</v>
      </c>
      <c r="L22" s="24" t="s">
        <v>113</v>
      </c>
      <c r="M22" s="17" t="s">
        <v>105</v>
      </c>
      <c r="N22" s="18">
        <v>0.02</v>
      </c>
      <c r="O22" s="22">
        <f t="shared" si="2"/>
        <v>2.5</v>
      </c>
      <c r="P22" s="25">
        <f t="shared" si="3"/>
        <v>1.25</v>
      </c>
      <c r="Q22" s="18">
        <f t="shared" si="4"/>
        <v>0.00092</v>
      </c>
      <c r="R22" s="25">
        <f t="shared" si="12"/>
        <v>1087.287</v>
      </c>
      <c r="S22" s="18">
        <f t="shared" si="5"/>
        <v>3.996</v>
      </c>
      <c r="T22" s="17">
        <f t="shared" si="6"/>
        <v>4344.8</v>
      </c>
      <c r="U22" s="26">
        <f t="array" ref="U22">INDEX(Outliers_By_Type!$G$2:$G$45, MATCH(A22, Outliers_By_Type!$A$2:$A$45, 0))</f>
        <v>0</v>
      </c>
      <c r="V22" s="17">
        <f t="array" ref="V22">INDEX(Outliers_Global!$G$2:$G$45, MATCH(A22, Outliers_By_Type!$A$2:$A$45, 0))</f>
        <v>0</v>
      </c>
      <c r="W22" s="17">
        <f t="array" ref="W22">INDEX(Outliers_Global!$F$2:$F$45, MATCH(A22, Outliers_Global!$A$2:$A$45, 0))</f>
        <v>1</v>
      </c>
      <c r="X22" s="17" t="str">
        <f t="shared" si="7"/>
        <v>&lt;10 €</v>
      </c>
      <c r="Y22" s="17">
        <f t="shared" si="8"/>
        <v>999</v>
      </c>
      <c r="Z22" s="17">
        <f t="shared" si="9"/>
        <v>0</v>
      </c>
      <c r="AA22" s="17">
        <f t="shared" si="10"/>
        <v>1</v>
      </c>
      <c r="AB22" s="27">
        <f t="shared" si="11"/>
        <v>0</v>
      </c>
    </row>
    <row r="23" ht="15.75" customHeight="1">
      <c r="A23" s="28" t="s">
        <v>114</v>
      </c>
      <c r="B23" s="29" t="s">
        <v>115</v>
      </c>
      <c r="C23" s="30" t="s">
        <v>116</v>
      </c>
      <c r="D23" s="31">
        <v>41.99</v>
      </c>
      <c r="E23" s="31"/>
      <c r="F23" s="32" t="str">
        <f t="shared" si="1"/>
        <v/>
      </c>
      <c r="G23" s="20"/>
      <c r="H23" s="33">
        <v>2188.0</v>
      </c>
      <c r="I23" s="34">
        <v>0.5</v>
      </c>
      <c r="J23" s="34">
        <v>7.0</v>
      </c>
      <c r="K23" s="35">
        <v>1700.0</v>
      </c>
      <c r="L23" s="36" t="s">
        <v>117</v>
      </c>
      <c r="M23" s="30" t="s">
        <v>105</v>
      </c>
      <c r="N23" s="31">
        <v>0.02</v>
      </c>
      <c r="O23" s="34">
        <f t="shared" si="2"/>
        <v>6.5</v>
      </c>
      <c r="P23" s="37">
        <f t="shared" si="3"/>
        <v>3.25</v>
      </c>
      <c r="Q23" s="31">
        <f t="shared" si="4"/>
        <v>0.01919</v>
      </c>
      <c r="R23" s="37">
        <f t="shared" si="12"/>
        <v>52.108</v>
      </c>
      <c r="S23" s="31">
        <f t="shared" si="5"/>
        <v>6.46</v>
      </c>
      <c r="T23" s="30">
        <f t="shared" si="6"/>
        <v>336.615</v>
      </c>
      <c r="U23" s="38">
        <f t="array" ref="U23">INDEX(Outliers_By_Type!$G$2:$G$45, MATCH(A23, Outliers_By_Type!$A$2:$A$45, 0))</f>
        <v>0</v>
      </c>
      <c r="V23" s="30">
        <f t="array" ref="V23">INDEX(Outliers_Global!$G$2:$G$45, MATCH(A23, Outliers_By_Type!$A$2:$A$45, 0))</f>
        <v>0</v>
      </c>
      <c r="W23" s="30">
        <f t="array" ref="W23">INDEX(Outliers_Global!$F$2:$F$45, MATCH(A23, Outliers_Global!$A$2:$A$45, 0))</f>
        <v>1</v>
      </c>
      <c r="X23" s="30" t="str">
        <f t="shared" si="7"/>
        <v>&gt;=40 €</v>
      </c>
      <c r="Y23" s="30">
        <f t="shared" si="8"/>
        <v>999</v>
      </c>
      <c r="Z23" s="30">
        <f t="shared" si="9"/>
        <v>1</v>
      </c>
      <c r="AA23" s="30">
        <f t="shared" si="10"/>
        <v>1</v>
      </c>
      <c r="AB23" s="39">
        <f t="shared" si="11"/>
        <v>0</v>
      </c>
    </row>
    <row r="24" ht="15.75" customHeight="1">
      <c r="A24" s="15" t="s">
        <v>118</v>
      </c>
      <c r="B24" s="16" t="s">
        <v>119</v>
      </c>
      <c r="C24" s="17" t="s">
        <v>120</v>
      </c>
      <c r="D24" s="18">
        <v>13.9</v>
      </c>
      <c r="E24" s="18">
        <v>15.99</v>
      </c>
      <c r="F24" s="19">
        <f t="shared" si="1"/>
        <v>0.1307066917</v>
      </c>
      <c r="G24" s="20"/>
      <c r="H24" s="21">
        <v>29279.0</v>
      </c>
      <c r="I24" s="22">
        <v>0.25</v>
      </c>
      <c r="J24" s="22">
        <v>3.0</v>
      </c>
      <c r="K24" s="23">
        <v>470.0</v>
      </c>
      <c r="L24" s="24" t="s">
        <v>121</v>
      </c>
      <c r="M24" s="17" t="s">
        <v>105</v>
      </c>
      <c r="N24" s="18">
        <v>0.03</v>
      </c>
      <c r="O24" s="22">
        <f t="shared" si="2"/>
        <v>2.75</v>
      </c>
      <c r="P24" s="25">
        <f t="shared" si="3"/>
        <v>1.375</v>
      </c>
      <c r="Q24" s="18">
        <f t="shared" si="4"/>
        <v>0.00047</v>
      </c>
      <c r="R24" s="25">
        <f t="shared" si="12"/>
        <v>2106.403</v>
      </c>
      <c r="S24" s="18">
        <f t="shared" si="5"/>
        <v>5.054545455</v>
      </c>
      <c r="T24" s="17">
        <f t="shared" si="6"/>
        <v>10646.909</v>
      </c>
      <c r="U24" s="26">
        <f t="array" ref="U24">INDEX(Outliers_By_Type!$G$2:$G$45, MATCH(A24, Outliers_By_Type!$A$2:$A$45, 0))</f>
        <v>0</v>
      </c>
      <c r="V24" s="17">
        <f t="array" ref="V24">INDEX(Outliers_Global!$G$2:$G$45, MATCH(A24, Outliers_By_Type!$A$2:$A$45, 0))</f>
        <v>0</v>
      </c>
      <c r="W24" s="17">
        <f t="array" ref="W24">INDEX(Outliers_Global!$F$2:$F$45, MATCH(A24, Outliers_Global!$A$2:$A$45, 0))</f>
        <v>1</v>
      </c>
      <c r="X24" s="17" t="str">
        <f t="shared" si="7"/>
        <v>10-20 €</v>
      </c>
      <c r="Y24" s="17">
        <f t="shared" si="8"/>
        <v>999</v>
      </c>
      <c r="Z24" s="17">
        <f t="shared" si="9"/>
        <v>1</v>
      </c>
      <c r="AA24" s="17">
        <f t="shared" si="10"/>
        <v>1</v>
      </c>
      <c r="AB24" s="27">
        <f t="shared" si="11"/>
        <v>0</v>
      </c>
    </row>
    <row r="25" ht="15.75" customHeight="1">
      <c r="A25" s="28" t="s">
        <v>122</v>
      </c>
      <c r="B25" s="29" t="s">
        <v>123</v>
      </c>
      <c r="C25" s="30" t="s">
        <v>124</v>
      </c>
      <c r="D25" s="31">
        <v>16.46</v>
      </c>
      <c r="E25" s="31">
        <v>16.46</v>
      </c>
      <c r="F25" s="32" t="str">
        <f t="shared" si="1"/>
        <v/>
      </c>
      <c r="G25" s="20"/>
      <c r="H25" s="33">
        <v>48002.0</v>
      </c>
      <c r="I25" s="34">
        <v>0.5</v>
      </c>
      <c r="J25" s="34">
        <v>7.0</v>
      </c>
      <c r="K25" s="35">
        <v>362.9</v>
      </c>
      <c r="L25" s="36" t="s">
        <v>125</v>
      </c>
      <c r="M25" s="30" t="s">
        <v>105</v>
      </c>
      <c r="N25" s="31">
        <v>0.06</v>
      </c>
      <c r="O25" s="34">
        <f t="shared" si="2"/>
        <v>6.5</v>
      </c>
      <c r="P25" s="37">
        <f t="shared" si="3"/>
        <v>3.25</v>
      </c>
      <c r="Q25" s="31">
        <f t="shared" si="4"/>
        <v>0.00034</v>
      </c>
      <c r="R25" s="37">
        <f t="shared" si="12"/>
        <v>2916.282</v>
      </c>
      <c r="S25" s="31">
        <f t="shared" si="5"/>
        <v>2.532307692</v>
      </c>
      <c r="T25" s="30">
        <f t="shared" si="6"/>
        <v>7384.923</v>
      </c>
      <c r="U25" s="38">
        <f t="array" ref="U25">INDEX(Outliers_By_Type!$G$2:$G$45, MATCH(A25, Outliers_By_Type!$A$2:$A$45, 0))</f>
        <v>0</v>
      </c>
      <c r="V25" s="30">
        <f t="array" ref="V25">INDEX(Outliers_Global!$G$2:$G$45, MATCH(A25, Outliers_By_Type!$A$2:$A$45, 0))</f>
        <v>0</v>
      </c>
      <c r="W25" s="30">
        <f t="array" ref="W25">INDEX(Outliers_Global!$F$2:$F$45, MATCH(A25, Outliers_Global!$A$2:$A$45, 0))</f>
        <v>1</v>
      </c>
      <c r="X25" s="30" t="str">
        <f t="shared" si="7"/>
        <v>10-20 €</v>
      </c>
      <c r="Y25" s="30">
        <f t="shared" si="8"/>
        <v>999</v>
      </c>
      <c r="Z25" s="30">
        <f t="shared" si="9"/>
        <v>0</v>
      </c>
      <c r="AA25" s="30">
        <f t="shared" si="10"/>
        <v>0</v>
      </c>
      <c r="AB25" s="39">
        <f t="shared" si="11"/>
        <v>0</v>
      </c>
    </row>
    <row r="26" ht="15.75" customHeight="1">
      <c r="A26" s="15" t="s">
        <v>126</v>
      </c>
      <c r="B26" s="16" t="s">
        <v>127</v>
      </c>
      <c r="C26" s="17" t="s">
        <v>128</v>
      </c>
      <c r="D26" s="18">
        <v>81.19</v>
      </c>
      <c r="E26" s="18">
        <v>21.99</v>
      </c>
      <c r="F26" s="19" t="str">
        <f t="shared" si="1"/>
        <v/>
      </c>
      <c r="G26" s="17">
        <v>12.0</v>
      </c>
      <c r="H26" s="21">
        <v>0.0</v>
      </c>
      <c r="I26" s="22">
        <v>0.5</v>
      </c>
      <c r="J26" s="22">
        <v>7.0</v>
      </c>
      <c r="K26" s="23">
        <v>2560.0</v>
      </c>
      <c r="L26" s="24" t="s">
        <v>129</v>
      </c>
      <c r="M26" s="17" t="s">
        <v>105</v>
      </c>
      <c r="N26" s="18">
        <v>0.03</v>
      </c>
      <c r="O26" s="22">
        <f t="shared" si="2"/>
        <v>6.5</v>
      </c>
      <c r="P26" s="25">
        <f t="shared" si="3"/>
        <v>3.25</v>
      </c>
      <c r="Q26" s="18" t="str">
        <f t="shared" si="4"/>
        <v>#N/A</v>
      </c>
      <c r="R26" s="25">
        <f t="shared" si="12"/>
        <v>0</v>
      </c>
      <c r="S26" s="18">
        <f t="shared" si="5"/>
        <v>12.49076923</v>
      </c>
      <c r="T26" s="17">
        <f t="shared" si="6"/>
        <v>0</v>
      </c>
      <c r="U26" s="26">
        <f t="array" ref="U26">INDEX(Outliers_By_Type!$G$2:$G$45, MATCH(A26, Outliers_By_Type!$A$2:$A$45, 0))</f>
        <v>1</v>
      </c>
      <c r="V26" s="17">
        <f t="array" ref="V26">INDEX(Outliers_Global!$G$2:$G$45, MATCH(A26, Outliers_By_Type!$A$2:$A$45, 0))</f>
        <v>0</v>
      </c>
      <c r="W26" s="17">
        <f t="array" ref="W26">INDEX(Outliers_Global!$F$2:$F$45, MATCH(A26, Outliers_Global!$A$2:$A$45, 0))</f>
        <v>0</v>
      </c>
      <c r="X26" s="17" t="str">
        <f t="shared" si="7"/>
        <v>&gt;=40 €</v>
      </c>
      <c r="Y26" s="17">
        <f t="shared" si="8"/>
        <v>999</v>
      </c>
      <c r="Z26" s="17">
        <f t="shared" si="9"/>
        <v>0</v>
      </c>
      <c r="AA26" s="17">
        <f t="shared" si="10"/>
        <v>1</v>
      </c>
      <c r="AB26" s="27">
        <f t="shared" si="11"/>
        <v>0</v>
      </c>
    </row>
    <row r="27" ht="15.75" customHeight="1">
      <c r="A27" s="28" t="s">
        <v>130</v>
      </c>
      <c r="B27" s="29" t="s">
        <v>131</v>
      </c>
      <c r="C27" s="30" t="s">
        <v>132</v>
      </c>
      <c r="D27" s="31">
        <v>32.32</v>
      </c>
      <c r="E27" s="31">
        <v>34.99</v>
      </c>
      <c r="F27" s="32">
        <f t="shared" si="1"/>
        <v>0.07630751643</v>
      </c>
      <c r="G27" s="20"/>
      <c r="H27" s="33">
        <v>8166.0</v>
      </c>
      <c r="I27" s="34">
        <v>1.0</v>
      </c>
      <c r="J27" s="34">
        <v>7.0</v>
      </c>
      <c r="K27" s="35">
        <v>1347.0</v>
      </c>
      <c r="L27" s="36" t="s">
        <v>133</v>
      </c>
      <c r="M27" s="30" t="s">
        <v>105</v>
      </c>
      <c r="N27" s="31">
        <v>0.02</v>
      </c>
      <c r="O27" s="34">
        <f t="shared" si="2"/>
        <v>6</v>
      </c>
      <c r="P27" s="37">
        <f t="shared" si="3"/>
        <v>3</v>
      </c>
      <c r="Q27" s="31">
        <f t="shared" si="4"/>
        <v>0.00396</v>
      </c>
      <c r="R27" s="37">
        <f t="shared" si="12"/>
        <v>252.661</v>
      </c>
      <c r="S27" s="31">
        <f t="shared" si="5"/>
        <v>5.386666667</v>
      </c>
      <c r="T27" s="30">
        <f t="shared" si="6"/>
        <v>1361</v>
      </c>
      <c r="U27" s="38">
        <f t="array" ref="U27">INDEX(Outliers_By_Type!$G$2:$G$45, MATCH(A27, Outliers_By_Type!$A$2:$A$45, 0))</f>
        <v>0</v>
      </c>
      <c r="V27" s="30">
        <f t="array" ref="V27">INDEX(Outliers_Global!$G$2:$G$45, MATCH(A27, Outliers_By_Type!$A$2:$A$45, 0))</f>
        <v>0</v>
      </c>
      <c r="W27" s="30">
        <f t="array" ref="W27">INDEX(Outliers_Global!$F$2:$F$45, MATCH(A27, Outliers_Global!$A$2:$A$45, 0))</f>
        <v>1</v>
      </c>
      <c r="X27" s="30" t="str">
        <f t="shared" si="7"/>
        <v>30-40 €</v>
      </c>
      <c r="Y27" s="30">
        <f t="shared" si="8"/>
        <v>999</v>
      </c>
      <c r="Z27" s="30">
        <f t="shared" si="9"/>
        <v>1</v>
      </c>
      <c r="AA27" s="30">
        <f t="shared" si="10"/>
        <v>0</v>
      </c>
      <c r="AB27" s="39">
        <f t="shared" si="11"/>
        <v>0</v>
      </c>
    </row>
    <row r="28" ht="15.75" customHeight="1">
      <c r="A28" s="15" t="s">
        <v>134</v>
      </c>
      <c r="B28" s="16" t="s">
        <v>135</v>
      </c>
      <c r="C28" s="17" t="s">
        <v>136</v>
      </c>
      <c r="D28" s="18">
        <v>12.6</v>
      </c>
      <c r="E28" s="18">
        <v>21.99</v>
      </c>
      <c r="F28" s="19">
        <f t="shared" si="1"/>
        <v>0.4270122783</v>
      </c>
      <c r="G28" s="20"/>
      <c r="H28" s="21">
        <v>8765.0</v>
      </c>
      <c r="I28" s="22">
        <v>3.0</v>
      </c>
      <c r="J28" s="22">
        <v>7.0</v>
      </c>
      <c r="K28" s="23">
        <v>195.0</v>
      </c>
      <c r="L28" s="24" t="s">
        <v>137</v>
      </c>
      <c r="M28" s="17" t="s">
        <v>105</v>
      </c>
      <c r="N28" s="18">
        <v>0.06</v>
      </c>
      <c r="O28" s="22">
        <f t="shared" si="2"/>
        <v>4</v>
      </c>
      <c r="P28" s="25">
        <f t="shared" si="3"/>
        <v>2</v>
      </c>
      <c r="Q28" s="18">
        <f t="shared" si="4"/>
        <v>0.00144</v>
      </c>
      <c r="R28" s="25">
        <f t="shared" si="12"/>
        <v>695.635</v>
      </c>
      <c r="S28" s="18">
        <f t="shared" si="5"/>
        <v>3.15</v>
      </c>
      <c r="T28" s="17">
        <f t="shared" si="6"/>
        <v>2191.25</v>
      </c>
      <c r="U28" s="26">
        <f t="array" ref="U28">INDEX(Outliers_By_Type!$G$2:$G$45, MATCH(A28, Outliers_By_Type!$A$2:$A$45, 0))</f>
        <v>0</v>
      </c>
      <c r="V28" s="17">
        <f t="array" ref="V28">INDEX(Outliers_Global!$G$2:$G$45, MATCH(A28, Outliers_By_Type!$A$2:$A$45, 0))</f>
        <v>0</v>
      </c>
      <c r="W28" s="17">
        <f t="array" ref="W28">INDEX(Outliers_Global!$F$2:$F$45, MATCH(A28, Outliers_Global!$A$2:$A$45, 0))</f>
        <v>1</v>
      </c>
      <c r="X28" s="17" t="str">
        <f t="shared" si="7"/>
        <v>10-20 €</v>
      </c>
      <c r="Y28" s="17">
        <f t="shared" si="8"/>
        <v>999</v>
      </c>
      <c r="Z28" s="17">
        <f t="shared" si="9"/>
        <v>0</v>
      </c>
      <c r="AA28" s="17">
        <f t="shared" si="10"/>
        <v>1</v>
      </c>
      <c r="AB28" s="27">
        <f t="shared" si="11"/>
        <v>0</v>
      </c>
    </row>
    <row r="29" ht="15.75" customHeight="1">
      <c r="A29" s="28" t="s">
        <v>138</v>
      </c>
      <c r="B29" s="29" t="s">
        <v>139</v>
      </c>
      <c r="C29" s="30" t="s">
        <v>140</v>
      </c>
      <c r="D29" s="31">
        <v>206.99</v>
      </c>
      <c r="E29" s="31">
        <v>64.59</v>
      </c>
      <c r="F29" s="32" t="str">
        <f t="shared" si="1"/>
        <v/>
      </c>
      <c r="G29" s="20"/>
      <c r="H29" s="33">
        <v>1.0</v>
      </c>
      <c r="I29" s="34">
        <v>0.5</v>
      </c>
      <c r="J29" s="34">
        <v>7.0</v>
      </c>
      <c r="K29" s="35">
        <v>1910.0</v>
      </c>
      <c r="L29" s="36" t="s">
        <v>141</v>
      </c>
      <c r="M29" s="30" t="s">
        <v>105</v>
      </c>
      <c r="N29" s="31">
        <v>0.1</v>
      </c>
      <c r="O29" s="34">
        <f t="shared" si="2"/>
        <v>6.5</v>
      </c>
      <c r="P29" s="37">
        <f t="shared" si="3"/>
        <v>3.25</v>
      </c>
      <c r="Q29" s="31">
        <f t="shared" si="4"/>
        <v>206.99</v>
      </c>
      <c r="R29" s="37">
        <f t="shared" si="12"/>
        <v>0.005</v>
      </c>
      <c r="S29" s="31">
        <f t="shared" si="5"/>
        <v>31.84461538</v>
      </c>
      <c r="T29" s="30">
        <f t="shared" si="6"/>
        <v>0.154</v>
      </c>
      <c r="U29" s="38">
        <f t="array" ref="U29">INDEX(Outliers_By_Type!$G$2:$G$45, MATCH(A29, Outliers_By_Type!$A$2:$A$45, 0))</f>
        <v>1</v>
      </c>
      <c r="V29" s="30">
        <f t="array" ref="V29">INDEX(Outliers_Global!$G$2:$G$45, MATCH(A29, Outliers_By_Type!$A$2:$A$45, 0))</f>
        <v>0</v>
      </c>
      <c r="W29" s="30">
        <f t="array" ref="W29">INDEX(Outliers_Global!$F$2:$F$45, MATCH(A29, Outliers_Global!$A$2:$A$45, 0))</f>
        <v>0</v>
      </c>
      <c r="X29" s="30" t="str">
        <f t="shared" si="7"/>
        <v>&gt;=40 €</v>
      </c>
      <c r="Y29" s="30">
        <f t="shared" si="8"/>
        <v>999</v>
      </c>
      <c r="Z29" s="30">
        <f t="shared" si="9"/>
        <v>0</v>
      </c>
      <c r="AA29" s="30">
        <f t="shared" si="10"/>
        <v>1</v>
      </c>
      <c r="AB29" s="39">
        <f t="shared" si="11"/>
        <v>0</v>
      </c>
    </row>
    <row r="30" ht="15.75" customHeight="1">
      <c r="A30" s="15" t="s">
        <v>142</v>
      </c>
      <c r="B30" s="16" t="s">
        <v>143</v>
      </c>
      <c r="C30" s="17" t="s">
        <v>144</v>
      </c>
      <c r="D30" s="18">
        <v>23.71</v>
      </c>
      <c r="E30" s="18">
        <v>24.97</v>
      </c>
      <c r="F30" s="19">
        <f t="shared" si="1"/>
        <v>0.05046055266</v>
      </c>
      <c r="G30" s="20"/>
      <c r="H30" s="21">
        <v>38.0</v>
      </c>
      <c r="I30" s="22">
        <v>3.0</v>
      </c>
      <c r="J30" s="22">
        <v>7.0</v>
      </c>
      <c r="K30" s="23"/>
      <c r="L30" s="24" t="s">
        <v>145</v>
      </c>
      <c r="M30" s="17" t="s">
        <v>105</v>
      </c>
      <c r="N30" s="18"/>
      <c r="O30" s="22">
        <f t="shared" si="2"/>
        <v>4</v>
      </c>
      <c r="P30" s="25">
        <f t="shared" si="3"/>
        <v>2</v>
      </c>
      <c r="Q30" s="18">
        <f t="shared" si="4"/>
        <v>0.62395</v>
      </c>
      <c r="R30" s="25">
        <f t="shared" si="12"/>
        <v>1.603</v>
      </c>
      <c r="S30" s="18">
        <f t="shared" si="5"/>
        <v>5.9275</v>
      </c>
      <c r="T30" s="17">
        <f t="shared" si="6"/>
        <v>9.5</v>
      </c>
      <c r="U30" s="26">
        <f t="array" ref="U30">INDEX(Outliers_By_Type!$G$2:$G$45, MATCH(A30, Outliers_By_Type!$A$2:$A$45, 0))</f>
        <v>0</v>
      </c>
      <c r="V30" s="17">
        <f t="array" ref="V30">INDEX(Outliers_Global!$G$2:$G$45, MATCH(A30, Outliers_By_Type!$A$2:$A$45, 0))</f>
        <v>0</v>
      </c>
      <c r="W30" s="17">
        <f t="array" ref="W30">INDEX(Outliers_Global!$F$2:$F$45, MATCH(A30, Outliers_Global!$A$2:$A$45, 0))</f>
        <v>0</v>
      </c>
      <c r="X30" s="17" t="str">
        <f t="shared" si="7"/>
        <v>20-30 €</v>
      </c>
      <c r="Y30" s="17">
        <f t="shared" si="8"/>
        <v>999</v>
      </c>
      <c r="Z30" s="17">
        <f t="shared" si="9"/>
        <v>1</v>
      </c>
      <c r="AA30" s="17">
        <f t="shared" si="10"/>
        <v>1</v>
      </c>
      <c r="AB30" s="27">
        <f t="shared" si="11"/>
        <v>0</v>
      </c>
    </row>
    <row r="31" ht="15.75" customHeight="1">
      <c r="A31" s="28" t="s">
        <v>146</v>
      </c>
      <c r="B31" s="29" t="s">
        <v>147</v>
      </c>
      <c r="C31" s="30" t="s">
        <v>148</v>
      </c>
      <c r="D31" s="31">
        <v>16.99</v>
      </c>
      <c r="E31" s="31">
        <v>32.99</v>
      </c>
      <c r="F31" s="32">
        <f t="shared" si="1"/>
        <v>0.4849954532</v>
      </c>
      <c r="G31" s="30">
        <v>17.0</v>
      </c>
      <c r="H31" s="33">
        <v>40.0</v>
      </c>
      <c r="I31" s="34">
        <v>0.75</v>
      </c>
      <c r="J31" s="34">
        <v>7.0</v>
      </c>
      <c r="K31" s="35">
        <v>645.0</v>
      </c>
      <c r="L31" s="36" t="s">
        <v>149</v>
      </c>
      <c r="M31" s="30" t="s">
        <v>105</v>
      </c>
      <c r="N31" s="31">
        <v>0.03</v>
      </c>
      <c r="O31" s="34">
        <f t="shared" si="2"/>
        <v>6.25</v>
      </c>
      <c r="P31" s="37">
        <f t="shared" si="3"/>
        <v>3.125</v>
      </c>
      <c r="Q31" s="31">
        <f t="shared" si="4"/>
        <v>0.42475</v>
      </c>
      <c r="R31" s="37">
        <f t="shared" si="12"/>
        <v>2.354</v>
      </c>
      <c r="S31" s="31">
        <f t="shared" si="5"/>
        <v>2.7184</v>
      </c>
      <c r="T31" s="30">
        <f t="shared" si="6"/>
        <v>6.4</v>
      </c>
      <c r="U31" s="38">
        <f t="array" ref="U31">INDEX(Outliers_By_Type!$G$2:$G$45, MATCH(A31, Outliers_By_Type!$A$2:$A$45, 0))</f>
        <v>0</v>
      </c>
      <c r="V31" s="30">
        <f t="array" ref="V31">INDEX(Outliers_Global!$G$2:$G$45, MATCH(A31, Outliers_By_Type!$A$2:$A$45, 0))</f>
        <v>0</v>
      </c>
      <c r="W31" s="30">
        <f t="array" ref="W31">INDEX(Outliers_Global!$F$2:$F$45, MATCH(A31, Outliers_Global!$A$2:$A$45, 0))</f>
        <v>0</v>
      </c>
      <c r="X31" s="30" t="str">
        <f t="shared" si="7"/>
        <v>10-20 €</v>
      </c>
      <c r="Y31" s="30">
        <f t="shared" si="8"/>
        <v>999</v>
      </c>
      <c r="Z31" s="30">
        <f t="shared" si="9"/>
        <v>1</v>
      </c>
      <c r="AA31" s="30">
        <f t="shared" si="10"/>
        <v>1</v>
      </c>
      <c r="AB31" s="39">
        <f t="shared" si="11"/>
        <v>0</v>
      </c>
    </row>
    <row r="32" ht="15.75" customHeight="1">
      <c r="A32" s="15" t="s">
        <v>150</v>
      </c>
      <c r="B32" s="16" t="s">
        <v>151</v>
      </c>
      <c r="C32" s="17" t="s">
        <v>152</v>
      </c>
      <c r="D32" s="18">
        <v>12.99</v>
      </c>
      <c r="E32" s="18">
        <v>22.99</v>
      </c>
      <c r="F32" s="19">
        <f t="shared" si="1"/>
        <v>0.4349717268</v>
      </c>
      <c r="G32" s="20"/>
      <c r="H32" s="21">
        <v>15.0</v>
      </c>
      <c r="I32" s="22">
        <v>0.75</v>
      </c>
      <c r="J32" s="22">
        <v>7.0</v>
      </c>
      <c r="K32" s="23">
        <v>280.0</v>
      </c>
      <c r="L32" s="24" t="s">
        <v>153</v>
      </c>
      <c r="M32" s="17" t="s">
        <v>105</v>
      </c>
      <c r="N32" s="18">
        <v>0.05</v>
      </c>
      <c r="O32" s="22">
        <f t="shared" si="2"/>
        <v>6.25</v>
      </c>
      <c r="P32" s="25">
        <f t="shared" si="3"/>
        <v>3.125</v>
      </c>
      <c r="Q32" s="18">
        <f t="shared" si="4"/>
        <v>0.866</v>
      </c>
      <c r="R32" s="25">
        <f t="shared" si="12"/>
        <v>1.155</v>
      </c>
      <c r="S32" s="18">
        <f t="shared" si="5"/>
        <v>2.0784</v>
      </c>
      <c r="T32" s="17">
        <f t="shared" si="6"/>
        <v>2.4</v>
      </c>
      <c r="U32" s="26">
        <f t="array" ref="U32">INDEX(Outliers_By_Type!$G$2:$G$45, MATCH(A32, Outliers_By_Type!$A$2:$A$45, 0))</f>
        <v>0</v>
      </c>
      <c r="V32" s="17">
        <f t="array" ref="V32">INDEX(Outliers_Global!$G$2:$G$45, MATCH(A32, Outliers_By_Type!$A$2:$A$45, 0))</f>
        <v>0</v>
      </c>
      <c r="W32" s="17">
        <f t="array" ref="W32">INDEX(Outliers_Global!$F$2:$F$45, MATCH(A32, Outliers_Global!$A$2:$A$45, 0))</f>
        <v>0</v>
      </c>
      <c r="X32" s="17" t="str">
        <f t="shared" si="7"/>
        <v>10-20 €</v>
      </c>
      <c r="Y32" s="17">
        <f t="shared" si="8"/>
        <v>999</v>
      </c>
      <c r="Z32" s="17">
        <f t="shared" si="9"/>
        <v>1</v>
      </c>
      <c r="AA32" s="17">
        <f t="shared" si="10"/>
        <v>1</v>
      </c>
      <c r="AB32" s="27">
        <f t="shared" si="11"/>
        <v>0</v>
      </c>
    </row>
    <row r="33" ht="15.75" customHeight="1">
      <c r="A33" s="28" t="s">
        <v>154</v>
      </c>
      <c r="B33" s="29" t="s">
        <v>155</v>
      </c>
      <c r="C33" s="30" t="s">
        <v>156</v>
      </c>
      <c r="D33" s="31">
        <v>21.75</v>
      </c>
      <c r="E33" s="31">
        <v>22.99</v>
      </c>
      <c r="F33" s="32">
        <f t="shared" si="1"/>
        <v>0.05393649413</v>
      </c>
      <c r="G33" s="30">
        <v>3.0</v>
      </c>
      <c r="H33" s="33">
        <v>117.0</v>
      </c>
      <c r="I33" s="34">
        <v>0.75</v>
      </c>
      <c r="J33" s="34">
        <v>7.0</v>
      </c>
      <c r="K33" s="35">
        <v>415.0</v>
      </c>
      <c r="L33" s="36" t="s">
        <v>157</v>
      </c>
      <c r="M33" s="30" t="s">
        <v>105</v>
      </c>
      <c r="N33" s="31">
        <v>0.05</v>
      </c>
      <c r="O33" s="34">
        <f t="shared" si="2"/>
        <v>6.25</v>
      </c>
      <c r="P33" s="37">
        <f t="shared" si="3"/>
        <v>3.125</v>
      </c>
      <c r="Q33" s="31">
        <f t="shared" si="4"/>
        <v>0.1859</v>
      </c>
      <c r="R33" s="37">
        <f t="shared" si="12"/>
        <v>5.379</v>
      </c>
      <c r="S33" s="31">
        <f t="shared" si="5"/>
        <v>3.48</v>
      </c>
      <c r="T33" s="30">
        <f t="shared" si="6"/>
        <v>18.72</v>
      </c>
      <c r="U33" s="38">
        <f t="array" ref="U33">INDEX(Outliers_By_Type!$G$2:$G$45, MATCH(A33, Outliers_By_Type!$A$2:$A$45, 0))</f>
        <v>0</v>
      </c>
      <c r="V33" s="30">
        <f t="array" ref="V33">INDEX(Outliers_Global!$G$2:$G$45, MATCH(A33, Outliers_By_Type!$A$2:$A$45, 0))</f>
        <v>0</v>
      </c>
      <c r="W33" s="30">
        <f t="array" ref="W33">INDEX(Outliers_Global!$F$2:$F$45, MATCH(A33, Outliers_Global!$A$2:$A$45, 0))</f>
        <v>0</v>
      </c>
      <c r="X33" s="30" t="str">
        <f t="shared" si="7"/>
        <v>20-30 €</v>
      </c>
      <c r="Y33" s="30">
        <f t="shared" si="8"/>
        <v>999</v>
      </c>
      <c r="Z33" s="30">
        <f t="shared" si="9"/>
        <v>1</v>
      </c>
      <c r="AA33" s="30">
        <f t="shared" si="10"/>
        <v>1</v>
      </c>
      <c r="AB33" s="39">
        <f t="shared" si="11"/>
        <v>1</v>
      </c>
    </row>
    <row r="34" ht="15.75" customHeight="1">
      <c r="A34" s="15" t="s">
        <v>158</v>
      </c>
      <c r="B34" s="16" t="s">
        <v>159</v>
      </c>
      <c r="C34" s="17" t="s">
        <v>160</v>
      </c>
      <c r="D34" s="18">
        <v>14.49</v>
      </c>
      <c r="E34" s="18">
        <v>15.49</v>
      </c>
      <c r="F34" s="19">
        <f t="shared" si="1"/>
        <v>0.06455777921</v>
      </c>
      <c r="G34" s="20"/>
      <c r="H34" s="21">
        <v>159.0</v>
      </c>
      <c r="I34" s="22">
        <v>0.5</v>
      </c>
      <c r="J34" s="22">
        <v>7.0</v>
      </c>
      <c r="K34" s="23"/>
      <c r="L34" s="24" t="s">
        <v>161</v>
      </c>
      <c r="M34" s="17" t="s">
        <v>105</v>
      </c>
      <c r="N34" s="18"/>
      <c r="O34" s="22">
        <f t="shared" si="2"/>
        <v>6.5</v>
      </c>
      <c r="P34" s="25">
        <f t="shared" si="3"/>
        <v>3.25</v>
      </c>
      <c r="Q34" s="18">
        <f t="shared" si="4"/>
        <v>0.09113</v>
      </c>
      <c r="R34" s="25">
        <f t="shared" si="12"/>
        <v>10.973</v>
      </c>
      <c r="S34" s="18">
        <f t="shared" si="5"/>
        <v>2.229230769</v>
      </c>
      <c r="T34" s="17">
        <f t="shared" si="6"/>
        <v>24.462</v>
      </c>
      <c r="U34" s="26">
        <f t="array" ref="U34">INDEX(Outliers_By_Type!$G$2:$G$45, MATCH(A34, Outliers_By_Type!$A$2:$A$45, 0))</f>
        <v>0</v>
      </c>
      <c r="V34" s="17">
        <f t="array" ref="V34">INDEX(Outliers_Global!$G$2:$G$45, MATCH(A34, Outliers_By_Type!$A$2:$A$45, 0))</f>
        <v>0</v>
      </c>
      <c r="W34" s="17">
        <f t="array" ref="W34">INDEX(Outliers_Global!$F$2:$F$45, MATCH(A34, Outliers_Global!$A$2:$A$45, 0))</f>
        <v>0</v>
      </c>
      <c r="X34" s="17" t="str">
        <f t="shared" si="7"/>
        <v>10-20 €</v>
      </c>
      <c r="Y34" s="17">
        <f t="shared" si="8"/>
        <v>999</v>
      </c>
      <c r="Z34" s="17">
        <f t="shared" si="9"/>
        <v>1</v>
      </c>
      <c r="AA34" s="17">
        <f t="shared" si="10"/>
        <v>1</v>
      </c>
      <c r="AB34" s="27">
        <f t="shared" si="11"/>
        <v>0</v>
      </c>
    </row>
    <row r="35" ht="15.75" customHeight="1">
      <c r="A35" s="28" t="s">
        <v>162</v>
      </c>
      <c r="B35" s="29" t="s">
        <v>163</v>
      </c>
      <c r="C35" s="30" t="s">
        <v>164</v>
      </c>
      <c r="D35" s="31">
        <v>13.23</v>
      </c>
      <c r="E35" s="31">
        <v>14.99</v>
      </c>
      <c r="F35" s="32">
        <f t="shared" si="1"/>
        <v>0.1174116077</v>
      </c>
      <c r="G35" s="30">
        <v>3.0</v>
      </c>
      <c r="H35" s="33">
        <v>93.0</v>
      </c>
      <c r="I35" s="34">
        <v>0.5</v>
      </c>
      <c r="J35" s="34">
        <v>7.0</v>
      </c>
      <c r="K35" s="35"/>
      <c r="L35" s="36" t="s">
        <v>165</v>
      </c>
      <c r="M35" s="30" t="s">
        <v>105</v>
      </c>
      <c r="N35" s="31"/>
      <c r="O35" s="34">
        <f t="shared" si="2"/>
        <v>6.5</v>
      </c>
      <c r="P35" s="37">
        <f t="shared" si="3"/>
        <v>3.25</v>
      </c>
      <c r="Q35" s="31">
        <f t="shared" si="4"/>
        <v>0.14226</v>
      </c>
      <c r="R35" s="37">
        <f t="shared" si="12"/>
        <v>7.029</v>
      </c>
      <c r="S35" s="31">
        <f t="shared" si="5"/>
        <v>2.035384615</v>
      </c>
      <c r="T35" s="30">
        <f t="shared" si="6"/>
        <v>14.308</v>
      </c>
      <c r="U35" s="38">
        <f t="array" ref="U35">INDEX(Outliers_By_Type!$G$2:$G$45, MATCH(A35, Outliers_By_Type!$A$2:$A$45, 0))</f>
        <v>0</v>
      </c>
      <c r="V35" s="30">
        <f t="array" ref="V35">INDEX(Outliers_Global!$G$2:$G$45, MATCH(A35, Outliers_By_Type!$A$2:$A$45, 0))</f>
        <v>0</v>
      </c>
      <c r="W35" s="30">
        <f t="array" ref="W35">INDEX(Outliers_Global!$F$2:$F$45, MATCH(A35, Outliers_Global!$A$2:$A$45, 0))</f>
        <v>0</v>
      </c>
      <c r="X35" s="30" t="str">
        <f t="shared" si="7"/>
        <v>10-20 €</v>
      </c>
      <c r="Y35" s="30">
        <f t="shared" si="8"/>
        <v>999</v>
      </c>
      <c r="Z35" s="30">
        <f t="shared" si="9"/>
        <v>1</v>
      </c>
      <c r="AA35" s="30">
        <f t="shared" si="10"/>
        <v>0</v>
      </c>
      <c r="AB35" s="39">
        <f t="shared" si="11"/>
        <v>1</v>
      </c>
    </row>
    <row r="36" ht="15.75" customHeight="1">
      <c r="A36" s="15" t="s">
        <v>166</v>
      </c>
      <c r="B36" s="16" t="s">
        <v>167</v>
      </c>
      <c r="C36" s="17" t="s">
        <v>168</v>
      </c>
      <c r="D36" s="18">
        <v>15.99</v>
      </c>
      <c r="E36" s="18">
        <v>16.74</v>
      </c>
      <c r="F36" s="19">
        <f t="shared" si="1"/>
        <v>0.04480286738</v>
      </c>
      <c r="G36" s="17">
        <v>8.0</v>
      </c>
      <c r="H36" s="21">
        <v>24.0</v>
      </c>
      <c r="I36" s="22">
        <v>1.0</v>
      </c>
      <c r="J36" s="22">
        <v>7.0</v>
      </c>
      <c r="K36" s="23">
        <v>400.0</v>
      </c>
      <c r="L36" s="24" t="s">
        <v>169</v>
      </c>
      <c r="M36" s="17" t="s">
        <v>105</v>
      </c>
      <c r="N36" s="18">
        <v>0.04</v>
      </c>
      <c r="O36" s="22">
        <f t="shared" si="2"/>
        <v>6</v>
      </c>
      <c r="P36" s="25">
        <f t="shared" si="3"/>
        <v>3</v>
      </c>
      <c r="Q36" s="18">
        <f t="shared" si="4"/>
        <v>0.66625</v>
      </c>
      <c r="R36" s="25">
        <f t="shared" si="12"/>
        <v>1.501</v>
      </c>
      <c r="S36" s="18">
        <f t="shared" si="5"/>
        <v>2.665</v>
      </c>
      <c r="T36" s="17">
        <f t="shared" si="6"/>
        <v>4</v>
      </c>
      <c r="U36" s="26">
        <f t="array" ref="U36">INDEX(Outliers_By_Type!$G$2:$G$45, MATCH(A36, Outliers_By_Type!$A$2:$A$45, 0))</f>
        <v>0</v>
      </c>
      <c r="V36" s="17">
        <f t="array" ref="V36">INDEX(Outliers_Global!$G$2:$G$45, MATCH(A36, Outliers_By_Type!$A$2:$A$45, 0))</f>
        <v>0</v>
      </c>
      <c r="W36" s="17">
        <f t="array" ref="W36">INDEX(Outliers_Global!$F$2:$F$45, MATCH(A36, Outliers_Global!$A$2:$A$45, 0))</f>
        <v>0</v>
      </c>
      <c r="X36" s="17" t="str">
        <f t="shared" si="7"/>
        <v>10-20 €</v>
      </c>
      <c r="Y36" s="17">
        <f t="shared" si="8"/>
        <v>999</v>
      </c>
      <c r="Z36" s="17">
        <f t="shared" si="9"/>
        <v>1</v>
      </c>
      <c r="AA36" s="17">
        <f t="shared" si="10"/>
        <v>1</v>
      </c>
      <c r="AB36" s="27">
        <f t="shared" si="11"/>
        <v>0</v>
      </c>
    </row>
    <row r="37" ht="15.75" customHeight="1">
      <c r="A37" s="28" t="s">
        <v>170</v>
      </c>
      <c r="B37" s="29" t="s">
        <v>171</v>
      </c>
      <c r="C37" s="30" t="s">
        <v>172</v>
      </c>
      <c r="D37" s="31">
        <v>39.18</v>
      </c>
      <c r="E37" s="31">
        <v>49.99</v>
      </c>
      <c r="F37" s="32">
        <f t="shared" si="1"/>
        <v>0.2162432486</v>
      </c>
      <c r="G37" s="20"/>
      <c r="H37" s="33">
        <v>19.0</v>
      </c>
      <c r="I37" s="34">
        <v>0.75</v>
      </c>
      <c r="J37" s="34">
        <v>3.0</v>
      </c>
      <c r="K37" s="35">
        <v>1300.0</v>
      </c>
      <c r="L37" s="36" t="s">
        <v>173</v>
      </c>
      <c r="M37" s="30" t="s">
        <v>105</v>
      </c>
      <c r="N37" s="31">
        <v>0.03</v>
      </c>
      <c r="O37" s="34">
        <f t="shared" si="2"/>
        <v>2.25</v>
      </c>
      <c r="P37" s="37">
        <f t="shared" si="3"/>
        <v>1.125</v>
      </c>
      <c r="Q37" s="31">
        <f t="shared" si="4"/>
        <v>2.06211</v>
      </c>
      <c r="R37" s="37">
        <f t="shared" si="12"/>
        <v>0.485</v>
      </c>
      <c r="S37" s="31">
        <f t="shared" si="5"/>
        <v>17.41333333</v>
      </c>
      <c r="T37" s="30">
        <f t="shared" si="6"/>
        <v>8.444</v>
      </c>
      <c r="U37" s="38">
        <f t="array" ref="U37">INDEX(Outliers_By_Type!$G$2:$G$45, MATCH(A37, Outliers_By_Type!$A$2:$A$45, 0))</f>
        <v>0</v>
      </c>
      <c r="V37" s="30">
        <f t="array" ref="V37">INDEX(Outliers_Global!$G$2:$G$45, MATCH(A37, Outliers_By_Type!$A$2:$A$45, 0))</f>
        <v>0</v>
      </c>
      <c r="W37" s="30">
        <f t="array" ref="W37">INDEX(Outliers_Global!$F$2:$F$45, MATCH(A37, Outliers_Global!$A$2:$A$45, 0))</f>
        <v>0</v>
      </c>
      <c r="X37" s="30" t="str">
        <f t="shared" si="7"/>
        <v>30-40 €</v>
      </c>
      <c r="Y37" s="30">
        <f t="shared" si="8"/>
        <v>999</v>
      </c>
      <c r="Z37" s="30">
        <f t="shared" si="9"/>
        <v>1</v>
      </c>
      <c r="AA37" s="30">
        <f t="shared" si="10"/>
        <v>1</v>
      </c>
      <c r="AB37" s="39">
        <f t="shared" si="11"/>
        <v>1</v>
      </c>
    </row>
    <row r="38" ht="15.75" customHeight="1">
      <c r="A38" s="15" t="s">
        <v>174</v>
      </c>
      <c r="B38" s="16" t="s">
        <v>175</v>
      </c>
      <c r="C38" s="17" t="s">
        <v>176</v>
      </c>
      <c r="D38" s="18">
        <v>10.99</v>
      </c>
      <c r="E38" s="18">
        <v>14.99</v>
      </c>
      <c r="F38" s="19">
        <f t="shared" si="1"/>
        <v>0.266844563</v>
      </c>
      <c r="G38" s="20"/>
      <c r="H38" s="21">
        <v>136.0</v>
      </c>
      <c r="I38" s="22">
        <v>1.0</v>
      </c>
      <c r="J38" s="22">
        <v>7.0</v>
      </c>
      <c r="K38" s="23"/>
      <c r="L38" s="24" t="s">
        <v>177</v>
      </c>
      <c r="M38" s="17" t="s">
        <v>105</v>
      </c>
      <c r="N38" s="18">
        <v>31.4</v>
      </c>
      <c r="O38" s="22">
        <f t="shared" si="2"/>
        <v>6</v>
      </c>
      <c r="P38" s="25">
        <f t="shared" si="3"/>
        <v>3</v>
      </c>
      <c r="Q38" s="18">
        <f t="shared" si="4"/>
        <v>0.08081</v>
      </c>
      <c r="R38" s="25">
        <f t="shared" si="12"/>
        <v>12.375</v>
      </c>
      <c r="S38" s="18">
        <f t="shared" si="5"/>
        <v>1.831666667</v>
      </c>
      <c r="T38" s="17">
        <f t="shared" si="6"/>
        <v>22.667</v>
      </c>
      <c r="U38" s="26">
        <f t="array" ref="U38">INDEX(Outliers_By_Type!$G$2:$G$45, MATCH(A38, Outliers_By_Type!$A$2:$A$45, 0))</f>
        <v>0</v>
      </c>
      <c r="V38" s="17">
        <f t="array" ref="V38">INDEX(Outliers_Global!$G$2:$G$45, MATCH(A38, Outliers_By_Type!$A$2:$A$45, 0))</f>
        <v>1</v>
      </c>
      <c r="W38" s="17">
        <f t="array" ref="W38">INDEX(Outliers_Global!$F$2:$F$45, MATCH(A38, Outliers_Global!$A$2:$A$45, 0))</f>
        <v>0</v>
      </c>
      <c r="X38" s="17" t="str">
        <f t="shared" si="7"/>
        <v>10-20 €</v>
      </c>
      <c r="Y38" s="17">
        <f t="shared" si="8"/>
        <v>999</v>
      </c>
      <c r="Z38" s="17">
        <f t="shared" si="9"/>
        <v>1</v>
      </c>
      <c r="AA38" s="17">
        <f t="shared" si="10"/>
        <v>1</v>
      </c>
      <c r="AB38" s="27">
        <f t="shared" si="11"/>
        <v>0</v>
      </c>
    </row>
    <row r="39" ht="15.75" customHeight="1">
      <c r="A39" s="28" t="s">
        <v>178</v>
      </c>
      <c r="B39" s="29" t="s">
        <v>179</v>
      </c>
      <c r="C39" s="30" t="s">
        <v>180</v>
      </c>
      <c r="D39" s="31">
        <v>15.72</v>
      </c>
      <c r="E39" s="31">
        <v>19.99</v>
      </c>
      <c r="F39" s="32">
        <f t="shared" si="1"/>
        <v>0.2136068034</v>
      </c>
      <c r="G39" s="20"/>
      <c r="H39" s="33">
        <v>241.0</v>
      </c>
      <c r="I39" s="34">
        <v>1.0</v>
      </c>
      <c r="J39" s="34">
        <v>1.0</v>
      </c>
      <c r="K39" s="35">
        <v>226.8</v>
      </c>
      <c r="L39" s="36" t="s">
        <v>181</v>
      </c>
      <c r="M39" s="30" t="s">
        <v>182</v>
      </c>
      <c r="N39" s="31">
        <v>0.07</v>
      </c>
      <c r="O39" s="30">
        <f t="shared" si="2"/>
        <v>0</v>
      </c>
      <c r="P39" s="37">
        <f t="shared" si="3"/>
        <v>0</v>
      </c>
      <c r="Q39" s="31">
        <f t="shared" si="4"/>
        <v>0.06523</v>
      </c>
      <c r="R39" s="37">
        <f t="shared" si="12"/>
        <v>15.331</v>
      </c>
      <c r="S39" s="31" t="str">
        <f t="shared" si="5"/>
        <v/>
      </c>
      <c r="T39" s="30">
        <f t="shared" si="6"/>
        <v>241</v>
      </c>
      <c r="U39" s="38">
        <f t="array" ref="U39">INDEX(Outliers_By_Type!$G$2:$G$45, MATCH(A39, Outliers_By_Type!$A$2:$A$45, 0))</f>
        <v>0</v>
      </c>
      <c r="V39" s="30">
        <f t="array" ref="V39">INDEX(Outliers_Global!$G$2:$G$45, MATCH(A39, Outliers_By_Type!$A$2:$A$45, 0))</f>
        <v>0</v>
      </c>
      <c r="W39" s="30">
        <f t="array" ref="W39">INDEX(Outliers_Global!$F$2:$F$45, MATCH(A39, Outliers_Global!$A$2:$A$45, 0))</f>
        <v>0</v>
      </c>
      <c r="X39" s="30" t="str">
        <f t="shared" si="7"/>
        <v>10-20 €</v>
      </c>
      <c r="Y39" s="30">
        <f t="shared" si="8"/>
        <v>999</v>
      </c>
      <c r="Z39" s="30">
        <f t="shared" si="9"/>
        <v>1</v>
      </c>
      <c r="AA39" s="30">
        <f t="shared" si="10"/>
        <v>1</v>
      </c>
      <c r="AB39" s="39">
        <f t="shared" si="11"/>
        <v>0</v>
      </c>
    </row>
    <row r="40" ht="15.75" customHeight="1">
      <c r="A40" s="15" t="s">
        <v>183</v>
      </c>
      <c r="B40" s="16" t="s">
        <v>184</v>
      </c>
      <c r="C40" s="17" t="s">
        <v>185</v>
      </c>
      <c r="D40" s="18">
        <v>12.99</v>
      </c>
      <c r="E40" s="18"/>
      <c r="F40" s="19" t="str">
        <f t="shared" si="1"/>
        <v/>
      </c>
      <c r="G40" s="20"/>
      <c r="H40" s="21">
        <v>604.0</v>
      </c>
      <c r="I40" s="22"/>
      <c r="J40" s="22"/>
      <c r="K40" s="23">
        <v>60.0</v>
      </c>
      <c r="L40" s="24" t="s">
        <v>186</v>
      </c>
      <c r="M40" s="17" t="s">
        <v>182</v>
      </c>
      <c r="N40" s="18">
        <v>0.2</v>
      </c>
      <c r="O40" s="17">
        <f t="shared" si="2"/>
        <v>0</v>
      </c>
      <c r="P40" s="25">
        <f t="shared" si="3"/>
        <v>0</v>
      </c>
      <c r="Q40" s="18">
        <f t="shared" si="4"/>
        <v>0.02151</v>
      </c>
      <c r="R40" s="25">
        <f t="shared" si="12"/>
        <v>46.497</v>
      </c>
      <c r="S40" s="18" t="str">
        <f t="shared" si="5"/>
        <v/>
      </c>
      <c r="T40" s="17">
        <f t="shared" si="6"/>
        <v>604</v>
      </c>
      <c r="U40" s="26">
        <f t="array" ref="U40">INDEX(Outliers_By_Type!$G$2:$G$45, MATCH(A40, Outliers_By_Type!$A$2:$A$45, 0))</f>
        <v>0</v>
      </c>
      <c r="V40" s="17">
        <f t="array" ref="V40">INDEX(Outliers_Global!$G$2:$G$45, MATCH(A40, Outliers_By_Type!$A$2:$A$45, 0))</f>
        <v>1</v>
      </c>
      <c r="W40" s="17">
        <f t="array" ref="W40">INDEX(Outliers_Global!$F$2:$F$45, MATCH(A40, Outliers_Global!$A$2:$A$45, 0))</f>
        <v>0</v>
      </c>
      <c r="X40" s="17" t="str">
        <f t="shared" si="7"/>
        <v>10-20 €</v>
      </c>
      <c r="Y40" s="17">
        <f t="shared" si="8"/>
        <v>999</v>
      </c>
      <c r="Z40" s="17">
        <f t="shared" si="9"/>
        <v>1</v>
      </c>
      <c r="AA40" s="17">
        <f t="shared" si="10"/>
        <v>1</v>
      </c>
      <c r="AB40" s="27">
        <f t="shared" si="11"/>
        <v>1</v>
      </c>
    </row>
    <row r="41" ht="15.75" customHeight="1">
      <c r="A41" s="28" t="s">
        <v>187</v>
      </c>
      <c r="B41" s="29" t="s">
        <v>188</v>
      </c>
      <c r="C41" s="30" t="s">
        <v>189</v>
      </c>
      <c r="D41" s="31">
        <v>21.24</v>
      </c>
      <c r="E41" s="31">
        <v>24.99</v>
      </c>
      <c r="F41" s="32">
        <f t="shared" si="1"/>
        <v>0.150060024</v>
      </c>
      <c r="G41" s="20"/>
      <c r="H41" s="33">
        <v>51.0</v>
      </c>
      <c r="I41" s="34">
        <v>0.0</v>
      </c>
      <c r="J41" s="34"/>
      <c r="K41" s="35">
        <v>199.6</v>
      </c>
      <c r="L41" s="36" t="s">
        <v>190</v>
      </c>
      <c r="M41" s="30" t="s">
        <v>182</v>
      </c>
      <c r="N41" s="31">
        <v>0.1</v>
      </c>
      <c r="O41" s="30">
        <f t="shared" si="2"/>
        <v>0</v>
      </c>
      <c r="P41" s="37">
        <f t="shared" si="3"/>
        <v>0</v>
      </c>
      <c r="Q41" s="31">
        <f t="shared" si="4"/>
        <v>0.41647</v>
      </c>
      <c r="R41" s="37">
        <f t="shared" si="12"/>
        <v>2.401</v>
      </c>
      <c r="S41" s="31" t="str">
        <f t="shared" si="5"/>
        <v/>
      </c>
      <c r="T41" s="30">
        <f t="shared" si="6"/>
        <v>51</v>
      </c>
      <c r="U41" s="38">
        <f t="array" ref="U41">INDEX(Outliers_By_Type!$G$2:$G$45, MATCH(A41, Outliers_By_Type!$A$2:$A$45, 0))</f>
        <v>0</v>
      </c>
      <c r="V41" s="30">
        <f t="array" ref="V41">INDEX(Outliers_Global!$G$2:$G$45, MATCH(A41, Outliers_By_Type!$A$2:$A$45, 0))</f>
        <v>0</v>
      </c>
      <c r="W41" s="30">
        <f t="array" ref="W41">INDEX(Outliers_Global!$F$2:$F$45, MATCH(A41, Outliers_Global!$A$2:$A$45, 0))</f>
        <v>0</v>
      </c>
      <c r="X41" s="30" t="str">
        <f t="shared" si="7"/>
        <v>20-30 €</v>
      </c>
      <c r="Y41" s="30">
        <f t="shared" si="8"/>
        <v>999</v>
      </c>
      <c r="Z41" s="30">
        <f t="shared" si="9"/>
        <v>0</v>
      </c>
      <c r="AA41" s="30">
        <f t="shared" si="10"/>
        <v>0</v>
      </c>
      <c r="AB41" s="39">
        <f t="shared" si="11"/>
        <v>0</v>
      </c>
    </row>
    <row r="42" ht="15.75" customHeight="1">
      <c r="A42" s="15" t="s">
        <v>191</v>
      </c>
      <c r="B42" s="16" t="s">
        <v>192</v>
      </c>
      <c r="C42" s="17" t="s">
        <v>193</v>
      </c>
      <c r="D42" s="18">
        <v>9.75</v>
      </c>
      <c r="E42" s="18">
        <v>12.99</v>
      </c>
      <c r="F42" s="19">
        <f t="shared" si="1"/>
        <v>0.2494226328</v>
      </c>
      <c r="G42" s="20"/>
      <c r="H42" s="21">
        <v>136.0</v>
      </c>
      <c r="I42" s="22">
        <v>1.0</v>
      </c>
      <c r="J42" s="22">
        <v>1.0</v>
      </c>
      <c r="K42" s="23">
        <v>140.61</v>
      </c>
      <c r="L42" s="24" t="s">
        <v>194</v>
      </c>
      <c r="M42" s="17" t="s">
        <v>182</v>
      </c>
      <c r="N42" s="18">
        <v>0.07</v>
      </c>
      <c r="O42" s="17">
        <f t="shared" si="2"/>
        <v>0</v>
      </c>
      <c r="P42" s="25">
        <f t="shared" si="3"/>
        <v>0</v>
      </c>
      <c r="Q42" s="18">
        <f t="shared" si="4"/>
        <v>0.07169</v>
      </c>
      <c r="R42" s="25">
        <f t="shared" si="12"/>
        <v>13.949</v>
      </c>
      <c r="S42" s="18" t="str">
        <f t="shared" si="5"/>
        <v/>
      </c>
      <c r="T42" s="17">
        <f t="shared" si="6"/>
        <v>136</v>
      </c>
      <c r="U42" s="26">
        <f t="array" ref="U42">INDEX(Outliers_By_Type!$G$2:$G$45, MATCH(A42, Outliers_By_Type!$A$2:$A$45, 0))</f>
        <v>0</v>
      </c>
      <c r="V42" s="17">
        <f t="array" ref="V42">INDEX(Outliers_Global!$G$2:$G$45, MATCH(A42, Outliers_By_Type!$A$2:$A$45, 0))</f>
        <v>0</v>
      </c>
      <c r="W42" s="17">
        <f t="array" ref="W42">INDEX(Outliers_Global!$F$2:$F$45, MATCH(A42, Outliers_Global!$A$2:$A$45, 0))</f>
        <v>0</v>
      </c>
      <c r="X42" s="17" t="str">
        <f t="shared" si="7"/>
        <v>&lt;10 €</v>
      </c>
      <c r="Y42" s="17">
        <f t="shared" si="8"/>
        <v>999</v>
      </c>
      <c r="Z42" s="17">
        <f t="shared" si="9"/>
        <v>1</v>
      </c>
      <c r="AA42" s="17">
        <f t="shared" si="10"/>
        <v>0</v>
      </c>
      <c r="AB42" s="27">
        <f t="shared" si="11"/>
        <v>1</v>
      </c>
    </row>
    <row r="43" ht="15.75" customHeight="1">
      <c r="A43" s="28" t="s">
        <v>195</v>
      </c>
      <c r="B43" s="29" t="s">
        <v>196</v>
      </c>
      <c r="C43" s="30" t="s">
        <v>197</v>
      </c>
      <c r="D43" s="31">
        <v>9.55</v>
      </c>
      <c r="E43" s="31">
        <v>12.99</v>
      </c>
      <c r="F43" s="32">
        <f t="shared" si="1"/>
        <v>0.2648190916</v>
      </c>
      <c r="G43" s="20"/>
      <c r="H43" s="33">
        <v>133.0</v>
      </c>
      <c r="I43" s="34">
        <v>0.25</v>
      </c>
      <c r="J43" s="34">
        <v>3.0</v>
      </c>
      <c r="K43" s="35">
        <v>30.84</v>
      </c>
      <c r="L43" s="36" t="s">
        <v>198</v>
      </c>
      <c r="M43" s="30" t="s">
        <v>182</v>
      </c>
      <c r="N43" s="31">
        <v>0.31</v>
      </c>
      <c r="O43" s="34">
        <f t="shared" si="2"/>
        <v>2.75</v>
      </c>
      <c r="P43" s="37">
        <f t="shared" si="3"/>
        <v>1.375</v>
      </c>
      <c r="Q43" s="31">
        <f t="shared" si="4"/>
        <v>0.0718</v>
      </c>
      <c r="R43" s="37">
        <f t="shared" si="12"/>
        <v>13.927</v>
      </c>
      <c r="S43" s="31">
        <f t="shared" si="5"/>
        <v>3.472727273</v>
      </c>
      <c r="T43" s="30">
        <f t="shared" si="6"/>
        <v>48.364</v>
      </c>
      <c r="U43" s="38">
        <f t="array" ref="U43">INDEX(Outliers_By_Type!$G$2:$G$45, MATCH(A43, Outliers_By_Type!$A$2:$A$45, 0))</f>
        <v>0</v>
      </c>
      <c r="V43" s="30">
        <f t="array" ref="V43">INDEX(Outliers_Global!$G$2:$G$45, MATCH(A43, Outliers_By_Type!$A$2:$A$45, 0))</f>
        <v>1</v>
      </c>
      <c r="W43" s="30">
        <f t="array" ref="W43">INDEX(Outliers_Global!$F$2:$F$45, MATCH(A43, Outliers_Global!$A$2:$A$45, 0))</f>
        <v>0</v>
      </c>
      <c r="X43" s="30" t="str">
        <f t="shared" si="7"/>
        <v>&lt;10 €</v>
      </c>
      <c r="Y43" s="30">
        <f t="shared" si="8"/>
        <v>999</v>
      </c>
      <c r="Z43" s="30">
        <f t="shared" si="9"/>
        <v>1</v>
      </c>
      <c r="AA43" s="30">
        <f t="shared" si="10"/>
        <v>1</v>
      </c>
      <c r="AB43" s="39">
        <f t="shared" si="11"/>
        <v>0</v>
      </c>
    </row>
    <row r="44" ht="15.75" customHeight="1">
      <c r="A44" s="15" t="s">
        <v>199</v>
      </c>
      <c r="B44" s="16" t="s">
        <v>200</v>
      </c>
      <c r="C44" s="17" t="s">
        <v>201</v>
      </c>
      <c r="D44" s="18">
        <v>23.99</v>
      </c>
      <c r="E44" s="18">
        <v>29.99</v>
      </c>
      <c r="F44" s="19">
        <f t="shared" si="1"/>
        <v>0.2000666889</v>
      </c>
      <c r="G44" s="20"/>
      <c r="H44" s="21">
        <v>147.0</v>
      </c>
      <c r="I44" s="22">
        <v>1.0</v>
      </c>
      <c r="J44" s="22">
        <v>1.0</v>
      </c>
      <c r="K44" s="23">
        <v>276.69</v>
      </c>
      <c r="L44" s="24" t="s">
        <v>202</v>
      </c>
      <c r="M44" s="17" t="s">
        <v>182</v>
      </c>
      <c r="N44" s="18">
        <v>0.09</v>
      </c>
      <c r="O44" s="17">
        <f t="shared" si="2"/>
        <v>0</v>
      </c>
      <c r="P44" s="25">
        <f t="shared" si="3"/>
        <v>0</v>
      </c>
      <c r="Q44" s="18">
        <f t="shared" si="4"/>
        <v>0.1632</v>
      </c>
      <c r="R44" s="25">
        <f t="shared" si="12"/>
        <v>6.128</v>
      </c>
      <c r="S44" s="18" t="str">
        <f t="shared" si="5"/>
        <v/>
      </c>
      <c r="T44" s="17">
        <f t="shared" si="6"/>
        <v>147</v>
      </c>
      <c r="U44" s="26">
        <f t="array" ref="U44">INDEX(Outliers_By_Type!$G$2:$G$45, MATCH(A44, Outliers_By_Type!$A$2:$A$45, 0))</f>
        <v>0</v>
      </c>
      <c r="V44" s="17">
        <f t="array" ref="V44">INDEX(Outliers_Global!$G$2:$G$45, MATCH(A44, Outliers_By_Type!$A$2:$A$45, 0))</f>
        <v>0</v>
      </c>
      <c r="W44" s="17">
        <f t="array" ref="W44">INDEX(Outliers_Global!$F$2:$F$45, MATCH(A44, Outliers_Global!$A$2:$A$45, 0))</f>
        <v>0</v>
      </c>
      <c r="X44" s="17" t="str">
        <f t="shared" si="7"/>
        <v>20-30 €</v>
      </c>
      <c r="Y44" s="17">
        <f t="shared" si="8"/>
        <v>999</v>
      </c>
      <c r="Z44" s="17">
        <f t="shared" si="9"/>
        <v>1</v>
      </c>
      <c r="AA44" s="17">
        <f t="shared" si="10"/>
        <v>0</v>
      </c>
      <c r="AB44" s="27">
        <f t="shared" si="11"/>
        <v>1</v>
      </c>
    </row>
    <row r="45" ht="15.75" customHeight="1">
      <c r="A45" s="40" t="s">
        <v>203</v>
      </c>
      <c r="B45" s="41" t="s">
        <v>204</v>
      </c>
      <c r="C45" s="42" t="s">
        <v>205</v>
      </c>
      <c r="D45" s="43">
        <v>8.76</v>
      </c>
      <c r="E45" s="43">
        <v>11.99</v>
      </c>
      <c r="F45" s="44">
        <f t="shared" si="1"/>
        <v>0.2693911593</v>
      </c>
      <c r="G45" s="20"/>
      <c r="H45" s="45">
        <v>11.0</v>
      </c>
      <c r="I45" s="46">
        <v>0.25</v>
      </c>
      <c r="J45" s="46">
        <v>0.25</v>
      </c>
      <c r="K45" s="47">
        <v>27.0</v>
      </c>
      <c r="L45" s="48" t="s">
        <v>206</v>
      </c>
      <c r="M45" s="42" t="s">
        <v>182</v>
      </c>
      <c r="N45" s="43">
        <v>0.32</v>
      </c>
      <c r="O45" s="42">
        <f t="shared" si="2"/>
        <v>0</v>
      </c>
      <c r="P45" s="49">
        <f t="shared" si="3"/>
        <v>0</v>
      </c>
      <c r="Q45" s="43">
        <f t="shared" si="4"/>
        <v>0.79636</v>
      </c>
      <c r="R45" s="49">
        <f t="shared" si="12"/>
        <v>1.256</v>
      </c>
      <c r="S45" s="43" t="str">
        <f t="shared" si="5"/>
        <v/>
      </c>
      <c r="T45" s="42">
        <f t="shared" si="6"/>
        <v>11</v>
      </c>
      <c r="U45" s="50">
        <f t="array" ref="U45">INDEX(Outliers_By_Type!$G$2:$G$45, MATCH(A45, Outliers_By_Type!$A$2:$A$45, 0))</f>
        <v>0</v>
      </c>
      <c r="V45" s="42">
        <f t="array" ref="V45">INDEX(Outliers_Global!$G$2:$G$45, MATCH(A45, Outliers_By_Type!$A$2:$A$45, 0))</f>
        <v>1</v>
      </c>
      <c r="W45" s="42">
        <f t="array" ref="W45">INDEX(Outliers_Global!$F$2:$F$45, MATCH(A45, Outliers_Global!$A$2:$A$45, 0))</f>
        <v>0</v>
      </c>
      <c r="X45" s="42" t="str">
        <f t="shared" si="7"/>
        <v>&lt;10 €</v>
      </c>
      <c r="Y45" s="42">
        <f t="shared" si="8"/>
        <v>999</v>
      </c>
      <c r="Z45" s="42">
        <f t="shared" si="9"/>
        <v>1</v>
      </c>
      <c r="AA45" s="42">
        <f t="shared" si="10"/>
        <v>1</v>
      </c>
      <c r="AB45" s="51">
        <f t="shared" si="11"/>
        <v>0</v>
      </c>
    </row>
    <row r="46" ht="15.75" customHeight="1">
      <c r="D46" s="52"/>
      <c r="E46" s="52"/>
      <c r="F46" s="53"/>
      <c r="H46" s="54"/>
      <c r="I46" s="55"/>
      <c r="J46" s="55"/>
      <c r="K46" s="53"/>
      <c r="L46" s="56"/>
      <c r="N46" s="52"/>
      <c r="P46" s="57"/>
      <c r="Q46" s="57"/>
      <c r="R46" s="57"/>
      <c r="S46" s="57"/>
    </row>
    <row r="47" ht="15.75" customHeight="1">
      <c r="D47" s="52"/>
      <c r="E47" s="52"/>
      <c r="F47" s="53"/>
      <c r="H47" s="54"/>
      <c r="I47" s="55"/>
      <c r="J47" s="55"/>
      <c r="K47" s="53"/>
      <c r="L47" s="56"/>
      <c r="N47" s="52"/>
      <c r="P47" s="57"/>
      <c r="Q47" s="57"/>
      <c r="R47" s="57"/>
      <c r="S47" s="57"/>
    </row>
    <row r="48" ht="15.75" customHeight="1">
      <c r="D48" s="52"/>
      <c r="E48" s="52"/>
      <c r="F48" s="53"/>
      <c r="H48" s="54"/>
      <c r="I48" s="55"/>
      <c r="J48" s="55"/>
      <c r="K48" s="53"/>
      <c r="L48" s="56"/>
      <c r="N48" s="52"/>
      <c r="P48" s="57"/>
      <c r="Q48" s="57"/>
      <c r="R48" s="57"/>
      <c r="S48" s="57"/>
    </row>
    <row r="49" ht="15.75" customHeight="1">
      <c r="D49" s="52"/>
      <c r="E49" s="52"/>
      <c r="F49" s="53"/>
      <c r="H49" s="54"/>
      <c r="I49" s="55"/>
      <c r="J49" s="55"/>
      <c r="K49" s="53"/>
      <c r="L49" s="56"/>
      <c r="N49" s="52"/>
      <c r="P49" s="57"/>
      <c r="Q49" s="57"/>
      <c r="R49" s="57"/>
      <c r="S49" s="57"/>
    </row>
    <row r="50" ht="15.75" customHeight="1">
      <c r="D50" s="52"/>
      <c r="E50" s="52"/>
      <c r="F50" s="53"/>
      <c r="H50" s="54"/>
      <c r="I50" s="55"/>
      <c r="J50" s="55"/>
      <c r="K50" s="53"/>
      <c r="L50" s="56"/>
      <c r="N50" s="52"/>
      <c r="P50" s="57"/>
      <c r="Q50" s="57"/>
      <c r="R50" s="57"/>
      <c r="S50" s="57"/>
    </row>
    <row r="51" ht="15.75" customHeight="1">
      <c r="D51" s="52"/>
      <c r="E51" s="52"/>
      <c r="F51" s="53"/>
      <c r="H51" s="54"/>
      <c r="I51" s="55"/>
      <c r="J51" s="55"/>
      <c r="K51" s="53"/>
      <c r="L51" s="56"/>
      <c r="N51" s="52"/>
      <c r="P51" s="57"/>
      <c r="Q51" s="57"/>
      <c r="R51" s="57"/>
      <c r="S51" s="57"/>
    </row>
    <row r="52" ht="15.75" customHeight="1">
      <c r="D52" s="52"/>
      <c r="E52" s="52"/>
      <c r="F52" s="53"/>
      <c r="H52" s="54"/>
      <c r="I52" s="55"/>
      <c r="J52" s="55"/>
      <c r="K52" s="53"/>
      <c r="L52" s="56"/>
      <c r="N52" s="52"/>
      <c r="P52" s="57"/>
      <c r="Q52" s="57"/>
      <c r="R52" s="57"/>
      <c r="S52" s="57"/>
    </row>
    <row r="53" ht="15.75" customHeight="1">
      <c r="D53" s="52"/>
      <c r="E53" s="52"/>
      <c r="F53" s="53"/>
      <c r="H53" s="54"/>
      <c r="I53" s="55"/>
      <c r="J53" s="55"/>
      <c r="K53" s="53"/>
      <c r="L53" s="56"/>
      <c r="N53" s="52"/>
      <c r="P53" s="57"/>
      <c r="Q53" s="57"/>
      <c r="R53" s="57"/>
      <c r="S53" s="57"/>
    </row>
    <row r="54" ht="15.75" customHeight="1">
      <c r="D54" s="52"/>
      <c r="E54" s="52"/>
      <c r="F54" s="53"/>
      <c r="H54" s="54"/>
      <c r="I54" s="55"/>
      <c r="J54" s="55"/>
      <c r="K54" s="53"/>
      <c r="L54" s="56"/>
      <c r="N54" s="52"/>
      <c r="P54" s="57"/>
      <c r="Q54" s="57"/>
      <c r="R54" s="57"/>
      <c r="S54" s="57"/>
    </row>
    <row r="55" ht="15.75" customHeight="1">
      <c r="D55" s="52"/>
      <c r="E55" s="52"/>
      <c r="F55" s="53"/>
      <c r="H55" s="54"/>
      <c r="I55" s="55"/>
      <c r="J55" s="55"/>
      <c r="K55" s="53"/>
      <c r="L55" s="56"/>
      <c r="N55" s="52"/>
      <c r="P55" s="57"/>
      <c r="Q55" s="57"/>
      <c r="R55" s="57"/>
      <c r="S55" s="57"/>
    </row>
    <row r="56" ht="15.75" customHeight="1">
      <c r="D56" s="52"/>
      <c r="E56" s="52"/>
      <c r="F56" s="53"/>
      <c r="H56" s="54"/>
      <c r="I56" s="55"/>
      <c r="J56" s="55"/>
      <c r="K56" s="53"/>
      <c r="L56" s="56"/>
      <c r="N56" s="52"/>
      <c r="P56" s="57"/>
      <c r="Q56" s="57"/>
      <c r="R56" s="57"/>
      <c r="S56" s="57"/>
    </row>
    <row r="57" ht="15.75" customHeight="1">
      <c r="D57" s="52"/>
      <c r="E57" s="52"/>
      <c r="F57" s="53"/>
      <c r="H57" s="54"/>
      <c r="I57" s="55"/>
      <c r="J57" s="55"/>
      <c r="K57" s="53"/>
      <c r="L57" s="56"/>
      <c r="N57" s="52"/>
      <c r="P57" s="57"/>
      <c r="Q57" s="57"/>
      <c r="R57" s="57"/>
      <c r="S57" s="57"/>
    </row>
    <row r="58" ht="15.75" customHeight="1">
      <c r="D58" s="52"/>
      <c r="E58" s="52"/>
      <c r="F58" s="53"/>
      <c r="H58" s="54"/>
      <c r="I58" s="55"/>
      <c r="J58" s="55"/>
      <c r="K58" s="53"/>
      <c r="L58" s="56"/>
      <c r="N58" s="52"/>
      <c r="P58" s="57"/>
      <c r="Q58" s="57"/>
      <c r="R58" s="57"/>
      <c r="S58" s="57"/>
    </row>
    <row r="59" ht="15.75" customHeight="1">
      <c r="D59" s="52"/>
      <c r="E59" s="52"/>
      <c r="F59" s="53"/>
      <c r="H59" s="54"/>
      <c r="I59" s="55"/>
      <c r="J59" s="55"/>
      <c r="K59" s="53"/>
      <c r="L59" s="56"/>
      <c r="N59" s="52"/>
      <c r="P59" s="57"/>
      <c r="Q59" s="57"/>
      <c r="R59" s="57"/>
      <c r="S59" s="57"/>
    </row>
    <row r="60" ht="15.75" customHeight="1">
      <c r="D60" s="52"/>
      <c r="E60" s="52"/>
      <c r="F60" s="53"/>
      <c r="H60" s="54"/>
      <c r="I60" s="55"/>
      <c r="J60" s="55"/>
      <c r="K60" s="53"/>
      <c r="L60" s="56"/>
      <c r="N60" s="52"/>
      <c r="P60" s="57"/>
      <c r="Q60" s="57"/>
      <c r="R60" s="57"/>
      <c r="S60" s="57"/>
    </row>
    <row r="61" ht="15.75" customHeight="1">
      <c r="D61" s="52"/>
      <c r="E61" s="52"/>
      <c r="F61" s="53"/>
      <c r="H61" s="54"/>
      <c r="I61" s="55"/>
      <c r="J61" s="55"/>
      <c r="K61" s="53"/>
      <c r="L61" s="56"/>
      <c r="N61" s="52"/>
      <c r="P61" s="57"/>
      <c r="Q61" s="57"/>
      <c r="R61" s="57"/>
      <c r="S61" s="57"/>
    </row>
    <row r="62" ht="15.75" customHeight="1">
      <c r="D62" s="52"/>
      <c r="E62" s="52"/>
      <c r="F62" s="53"/>
      <c r="H62" s="54"/>
      <c r="I62" s="55"/>
      <c r="J62" s="55"/>
      <c r="K62" s="53"/>
      <c r="L62" s="56"/>
      <c r="N62" s="52"/>
      <c r="P62" s="57"/>
      <c r="Q62" s="57"/>
      <c r="R62" s="57"/>
      <c r="S62" s="57"/>
    </row>
    <row r="63" ht="15.75" customHeight="1">
      <c r="D63" s="52"/>
      <c r="E63" s="52"/>
      <c r="F63" s="53"/>
      <c r="H63" s="54"/>
      <c r="I63" s="55"/>
      <c r="J63" s="55"/>
      <c r="K63" s="53"/>
      <c r="L63" s="56"/>
      <c r="N63" s="52"/>
      <c r="P63" s="57"/>
      <c r="Q63" s="57"/>
      <c r="R63" s="57"/>
      <c r="S63" s="57"/>
    </row>
    <row r="64" ht="15.75" customHeight="1">
      <c r="D64" s="52"/>
      <c r="E64" s="52"/>
      <c r="F64" s="53"/>
      <c r="H64" s="54"/>
      <c r="I64" s="55"/>
      <c r="J64" s="55"/>
      <c r="K64" s="53"/>
      <c r="L64" s="56"/>
      <c r="N64" s="52"/>
      <c r="P64" s="57"/>
      <c r="Q64" s="57"/>
      <c r="R64" s="57"/>
      <c r="S64" s="57"/>
    </row>
    <row r="65" ht="15.75" customHeight="1">
      <c r="D65" s="52"/>
      <c r="E65" s="52"/>
      <c r="F65" s="53"/>
      <c r="H65" s="54"/>
      <c r="I65" s="55"/>
      <c r="J65" s="55"/>
      <c r="K65" s="53"/>
      <c r="L65" s="56"/>
      <c r="N65" s="52"/>
      <c r="P65" s="57"/>
      <c r="Q65" s="57"/>
      <c r="R65" s="57"/>
      <c r="S65" s="57"/>
    </row>
    <row r="66" ht="15.75" customHeight="1">
      <c r="D66" s="52"/>
      <c r="E66" s="52"/>
      <c r="F66" s="53"/>
      <c r="H66" s="54"/>
      <c r="I66" s="55"/>
      <c r="J66" s="55"/>
      <c r="K66" s="53"/>
      <c r="L66" s="56"/>
      <c r="N66" s="52"/>
      <c r="P66" s="57"/>
      <c r="Q66" s="57"/>
      <c r="R66" s="57"/>
      <c r="S66" s="57"/>
    </row>
    <row r="67" ht="15.75" customHeight="1">
      <c r="D67" s="52"/>
      <c r="E67" s="52"/>
      <c r="F67" s="53"/>
      <c r="H67" s="54"/>
      <c r="I67" s="55"/>
      <c r="J67" s="55"/>
      <c r="K67" s="53"/>
      <c r="L67" s="56"/>
      <c r="N67" s="52"/>
      <c r="P67" s="57"/>
      <c r="Q67" s="57"/>
      <c r="R67" s="57"/>
      <c r="S67" s="57"/>
    </row>
    <row r="68" ht="15.75" customHeight="1">
      <c r="D68" s="52"/>
      <c r="E68" s="52"/>
      <c r="F68" s="53"/>
      <c r="H68" s="54"/>
      <c r="I68" s="55"/>
      <c r="J68" s="55"/>
      <c r="K68" s="53"/>
      <c r="L68" s="56"/>
      <c r="N68" s="52"/>
      <c r="P68" s="57"/>
      <c r="Q68" s="57"/>
      <c r="R68" s="57"/>
      <c r="S68" s="57"/>
    </row>
    <row r="69" ht="15.75" customHeight="1">
      <c r="D69" s="52"/>
      <c r="E69" s="52"/>
      <c r="F69" s="53"/>
      <c r="H69" s="54"/>
      <c r="I69" s="55"/>
      <c r="J69" s="55"/>
      <c r="K69" s="53"/>
      <c r="L69" s="56"/>
      <c r="N69" s="52"/>
      <c r="P69" s="57"/>
      <c r="Q69" s="57"/>
      <c r="R69" s="57"/>
      <c r="S69" s="57"/>
    </row>
    <row r="70" ht="15.75" customHeight="1">
      <c r="D70" s="52"/>
      <c r="E70" s="52"/>
      <c r="F70" s="53"/>
      <c r="H70" s="54"/>
      <c r="I70" s="55"/>
      <c r="J70" s="55"/>
      <c r="K70" s="53"/>
      <c r="L70" s="56"/>
      <c r="N70" s="52"/>
      <c r="P70" s="57"/>
      <c r="Q70" s="57"/>
      <c r="R70" s="57"/>
      <c r="S70" s="57"/>
    </row>
    <row r="71" ht="15.75" customHeight="1">
      <c r="D71" s="52"/>
      <c r="E71" s="52"/>
      <c r="F71" s="53"/>
      <c r="H71" s="54"/>
      <c r="I71" s="55"/>
      <c r="J71" s="55"/>
      <c r="K71" s="53"/>
      <c r="L71" s="56"/>
      <c r="N71" s="52"/>
      <c r="P71" s="57"/>
      <c r="Q71" s="57"/>
      <c r="R71" s="57"/>
      <c r="S71" s="57"/>
    </row>
    <row r="72" ht="15.75" customHeight="1">
      <c r="D72" s="52"/>
      <c r="E72" s="52"/>
      <c r="F72" s="53"/>
      <c r="H72" s="54"/>
      <c r="I72" s="55"/>
      <c r="J72" s="55"/>
      <c r="K72" s="53"/>
      <c r="L72" s="56"/>
      <c r="N72" s="52"/>
      <c r="P72" s="57"/>
      <c r="Q72" s="57"/>
      <c r="R72" s="57"/>
      <c r="S72" s="57"/>
    </row>
    <row r="73" ht="15.75" customHeight="1">
      <c r="D73" s="52"/>
      <c r="E73" s="52"/>
      <c r="F73" s="53"/>
      <c r="H73" s="54"/>
      <c r="I73" s="55"/>
      <c r="J73" s="55"/>
      <c r="K73" s="53"/>
      <c r="L73" s="56"/>
      <c r="N73" s="52"/>
      <c r="P73" s="57"/>
      <c r="Q73" s="57"/>
      <c r="R73" s="57"/>
      <c r="S73" s="57"/>
    </row>
    <row r="74" ht="15.75" customHeight="1">
      <c r="D74" s="52"/>
      <c r="E74" s="52"/>
      <c r="F74" s="53"/>
      <c r="H74" s="54"/>
      <c r="I74" s="55"/>
      <c r="J74" s="55"/>
      <c r="K74" s="53"/>
      <c r="L74" s="56"/>
      <c r="N74" s="52"/>
      <c r="P74" s="57"/>
      <c r="Q74" s="57"/>
      <c r="R74" s="57"/>
      <c r="S74" s="57"/>
    </row>
    <row r="75" ht="15.75" customHeight="1">
      <c r="D75" s="52"/>
      <c r="E75" s="52"/>
      <c r="F75" s="53"/>
      <c r="H75" s="54"/>
      <c r="I75" s="55"/>
      <c r="J75" s="55"/>
      <c r="K75" s="53"/>
      <c r="L75" s="56"/>
      <c r="N75" s="52"/>
      <c r="P75" s="57"/>
      <c r="Q75" s="57"/>
      <c r="R75" s="57"/>
      <c r="S75" s="57"/>
    </row>
    <row r="76" ht="15.75" customHeight="1">
      <c r="D76" s="52"/>
      <c r="E76" s="52"/>
      <c r="F76" s="53"/>
      <c r="H76" s="54"/>
      <c r="I76" s="55"/>
      <c r="J76" s="55"/>
      <c r="K76" s="53"/>
      <c r="L76" s="56"/>
      <c r="N76" s="52"/>
      <c r="P76" s="57"/>
      <c r="Q76" s="57"/>
      <c r="R76" s="57"/>
      <c r="S76" s="57"/>
    </row>
    <row r="77" ht="15.75" customHeight="1">
      <c r="D77" s="52"/>
      <c r="E77" s="52"/>
      <c r="F77" s="53"/>
      <c r="H77" s="54"/>
      <c r="I77" s="55"/>
      <c r="J77" s="55"/>
      <c r="K77" s="53"/>
      <c r="L77" s="56"/>
      <c r="N77" s="52"/>
      <c r="P77" s="57"/>
      <c r="Q77" s="57"/>
      <c r="R77" s="57"/>
      <c r="S77" s="57"/>
    </row>
    <row r="78" ht="15.75" customHeight="1">
      <c r="D78" s="52"/>
      <c r="E78" s="52"/>
      <c r="F78" s="53"/>
      <c r="H78" s="54"/>
      <c r="I78" s="55"/>
      <c r="J78" s="55"/>
      <c r="K78" s="53"/>
      <c r="L78" s="56"/>
      <c r="N78" s="52"/>
      <c r="P78" s="57"/>
      <c r="Q78" s="57"/>
      <c r="R78" s="57"/>
      <c r="S78" s="57"/>
    </row>
    <row r="79" ht="15.75" customHeight="1">
      <c r="D79" s="52"/>
      <c r="E79" s="52"/>
      <c r="F79" s="53"/>
      <c r="H79" s="54"/>
      <c r="I79" s="55"/>
      <c r="J79" s="55"/>
      <c r="K79" s="53"/>
      <c r="L79" s="56"/>
      <c r="N79" s="52"/>
      <c r="P79" s="57"/>
      <c r="Q79" s="57"/>
      <c r="R79" s="57"/>
      <c r="S79" s="57"/>
    </row>
    <row r="80" ht="15.75" customHeight="1">
      <c r="D80" s="52"/>
      <c r="E80" s="52"/>
      <c r="F80" s="53"/>
      <c r="H80" s="54"/>
      <c r="I80" s="55"/>
      <c r="J80" s="55"/>
      <c r="K80" s="53"/>
      <c r="L80" s="56"/>
      <c r="N80" s="52"/>
      <c r="P80" s="57"/>
      <c r="Q80" s="57"/>
      <c r="R80" s="57"/>
      <c r="S80" s="57"/>
    </row>
    <row r="81" ht="15.75" customHeight="1">
      <c r="D81" s="52"/>
      <c r="E81" s="52"/>
      <c r="F81" s="53"/>
      <c r="H81" s="54"/>
      <c r="I81" s="55"/>
      <c r="J81" s="55"/>
      <c r="K81" s="53"/>
      <c r="L81" s="56"/>
      <c r="N81" s="52"/>
      <c r="P81" s="57"/>
      <c r="Q81" s="57"/>
      <c r="R81" s="57"/>
      <c r="S81" s="57"/>
    </row>
    <row r="82" ht="15.75" customHeight="1">
      <c r="D82" s="52"/>
      <c r="E82" s="52"/>
      <c r="F82" s="53"/>
      <c r="H82" s="54"/>
      <c r="I82" s="55"/>
      <c r="J82" s="55"/>
      <c r="K82" s="53"/>
      <c r="L82" s="56"/>
      <c r="N82" s="52"/>
      <c r="P82" s="57"/>
      <c r="Q82" s="57"/>
      <c r="R82" s="57"/>
      <c r="S82" s="57"/>
    </row>
    <row r="83" ht="15.75" customHeight="1">
      <c r="D83" s="52"/>
      <c r="E83" s="52"/>
      <c r="F83" s="53"/>
      <c r="H83" s="54"/>
      <c r="I83" s="55"/>
      <c r="J83" s="55"/>
      <c r="K83" s="53"/>
      <c r="L83" s="56"/>
      <c r="N83" s="52"/>
      <c r="P83" s="57"/>
      <c r="Q83" s="57"/>
      <c r="R83" s="57"/>
      <c r="S83" s="57"/>
    </row>
    <row r="84" ht="15.75" customHeight="1">
      <c r="D84" s="52"/>
      <c r="E84" s="52"/>
      <c r="F84" s="53"/>
      <c r="H84" s="54"/>
      <c r="I84" s="55"/>
      <c r="J84" s="55"/>
      <c r="K84" s="53"/>
      <c r="L84" s="56"/>
      <c r="N84" s="52"/>
      <c r="P84" s="57"/>
      <c r="Q84" s="57"/>
      <c r="R84" s="57"/>
      <c r="S84" s="57"/>
    </row>
    <row r="85" ht="15.75" customHeight="1">
      <c r="D85" s="52"/>
      <c r="E85" s="52"/>
      <c r="F85" s="53"/>
      <c r="H85" s="54"/>
      <c r="I85" s="55"/>
      <c r="J85" s="55"/>
      <c r="K85" s="53"/>
      <c r="L85" s="56"/>
      <c r="N85" s="52"/>
      <c r="P85" s="57"/>
      <c r="Q85" s="57"/>
      <c r="R85" s="57"/>
      <c r="S85" s="57"/>
    </row>
    <row r="86" ht="15.75" customHeight="1">
      <c r="D86" s="52"/>
      <c r="E86" s="52"/>
      <c r="F86" s="53"/>
      <c r="H86" s="54"/>
      <c r="I86" s="55"/>
      <c r="J86" s="55"/>
      <c r="K86" s="53"/>
      <c r="L86" s="56"/>
      <c r="N86" s="52"/>
      <c r="P86" s="57"/>
      <c r="Q86" s="57"/>
      <c r="R86" s="57"/>
      <c r="S86" s="57"/>
    </row>
    <row r="87" ht="15.75" customHeight="1">
      <c r="D87" s="52"/>
      <c r="E87" s="52"/>
      <c r="F87" s="53"/>
      <c r="H87" s="54"/>
      <c r="I87" s="55"/>
      <c r="J87" s="55"/>
      <c r="K87" s="53"/>
      <c r="L87" s="56"/>
      <c r="N87" s="52"/>
      <c r="P87" s="57"/>
      <c r="Q87" s="57"/>
      <c r="R87" s="57"/>
      <c r="S87" s="57"/>
    </row>
    <row r="88" ht="15.75" customHeight="1">
      <c r="D88" s="52"/>
      <c r="E88" s="52"/>
      <c r="F88" s="53"/>
      <c r="H88" s="54"/>
      <c r="I88" s="55"/>
      <c r="J88" s="55"/>
      <c r="K88" s="53"/>
      <c r="L88" s="56"/>
      <c r="N88" s="52"/>
      <c r="P88" s="57"/>
      <c r="Q88" s="57"/>
      <c r="R88" s="57"/>
      <c r="S88" s="57"/>
    </row>
    <row r="89" ht="15.75" customHeight="1">
      <c r="D89" s="52"/>
      <c r="E89" s="52"/>
      <c r="F89" s="53"/>
      <c r="H89" s="54"/>
      <c r="I89" s="55"/>
      <c r="J89" s="55"/>
      <c r="K89" s="53"/>
      <c r="L89" s="56"/>
      <c r="N89" s="52"/>
      <c r="P89" s="57"/>
      <c r="Q89" s="57"/>
      <c r="R89" s="57"/>
      <c r="S89" s="57"/>
    </row>
    <row r="90" ht="15.75" customHeight="1">
      <c r="D90" s="52"/>
      <c r="E90" s="52"/>
      <c r="F90" s="53"/>
      <c r="H90" s="54"/>
      <c r="I90" s="55"/>
      <c r="J90" s="55"/>
      <c r="K90" s="53"/>
      <c r="L90" s="56"/>
      <c r="N90" s="52"/>
      <c r="P90" s="57"/>
      <c r="Q90" s="57"/>
      <c r="R90" s="57"/>
      <c r="S90" s="57"/>
    </row>
    <row r="91" ht="15.75" customHeight="1">
      <c r="D91" s="52"/>
      <c r="E91" s="52"/>
      <c r="F91" s="53"/>
      <c r="H91" s="54"/>
      <c r="I91" s="55"/>
      <c r="J91" s="55"/>
      <c r="K91" s="53"/>
      <c r="L91" s="56"/>
      <c r="N91" s="52"/>
      <c r="P91" s="57"/>
      <c r="Q91" s="57"/>
      <c r="R91" s="57"/>
      <c r="S91" s="57"/>
    </row>
    <row r="92" ht="15.75" customHeight="1">
      <c r="D92" s="52"/>
      <c r="E92" s="52"/>
      <c r="F92" s="53"/>
      <c r="H92" s="54"/>
      <c r="I92" s="55"/>
      <c r="J92" s="55"/>
      <c r="K92" s="53"/>
      <c r="L92" s="56"/>
      <c r="N92" s="52"/>
      <c r="P92" s="57"/>
      <c r="Q92" s="57"/>
      <c r="R92" s="57"/>
      <c r="S92" s="57"/>
    </row>
    <row r="93" ht="15.75" customHeight="1">
      <c r="D93" s="52"/>
      <c r="E93" s="52"/>
      <c r="F93" s="53"/>
      <c r="H93" s="54"/>
      <c r="I93" s="55"/>
      <c r="J93" s="55"/>
      <c r="K93" s="53"/>
      <c r="L93" s="56"/>
      <c r="N93" s="52"/>
      <c r="P93" s="57"/>
      <c r="Q93" s="57"/>
      <c r="R93" s="57"/>
      <c r="S93" s="57"/>
    </row>
    <row r="94" ht="15.75" customHeight="1">
      <c r="D94" s="52"/>
      <c r="E94" s="52"/>
      <c r="F94" s="53"/>
      <c r="H94" s="54"/>
      <c r="I94" s="55"/>
      <c r="J94" s="55"/>
      <c r="K94" s="53"/>
      <c r="L94" s="56"/>
      <c r="N94" s="52"/>
      <c r="P94" s="57"/>
      <c r="Q94" s="57"/>
      <c r="R94" s="57"/>
      <c r="S94" s="57"/>
    </row>
    <row r="95" ht="15.75" customHeight="1">
      <c r="D95" s="52"/>
      <c r="E95" s="52"/>
      <c r="F95" s="53"/>
      <c r="H95" s="54"/>
      <c r="I95" s="55"/>
      <c r="J95" s="55"/>
      <c r="K95" s="53"/>
      <c r="L95" s="56"/>
      <c r="N95" s="52"/>
      <c r="P95" s="57"/>
      <c r="Q95" s="57"/>
      <c r="R95" s="57"/>
      <c r="S95" s="57"/>
    </row>
    <row r="96" ht="15.75" customHeight="1">
      <c r="D96" s="52"/>
      <c r="E96" s="52"/>
      <c r="F96" s="53"/>
      <c r="H96" s="54"/>
      <c r="I96" s="55"/>
      <c r="J96" s="55"/>
      <c r="K96" s="53"/>
      <c r="L96" s="56"/>
      <c r="N96" s="52"/>
      <c r="P96" s="57"/>
      <c r="Q96" s="57"/>
      <c r="R96" s="57"/>
      <c r="S96" s="57"/>
    </row>
    <row r="97" ht="15.75" customHeight="1">
      <c r="D97" s="52"/>
      <c r="E97" s="52"/>
      <c r="F97" s="53"/>
      <c r="H97" s="54"/>
      <c r="I97" s="55"/>
      <c r="J97" s="55"/>
      <c r="K97" s="53"/>
      <c r="L97" s="56"/>
      <c r="N97" s="52"/>
      <c r="P97" s="57"/>
      <c r="Q97" s="57"/>
      <c r="R97" s="57"/>
      <c r="S97" s="57"/>
    </row>
    <row r="98" ht="15.75" customHeight="1">
      <c r="D98" s="52"/>
      <c r="E98" s="52"/>
      <c r="F98" s="53"/>
      <c r="H98" s="54"/>
      <c r="I98" s="55"/>
      <c r="J98" s="55"/>
      <c r="K98" s="53"/>
      <c r="L98" s="56"/>
      <c r="N98" s="52"/>
      <c r="P98" s="57"/>
      <c r="Q98" s="57"/>
      <c r="R98" s="57"/>
      <c r="S98" s="57"/>
    </row>
    <row r="99" ht="15.75" customHeight="1">
      <c r="D99" s="52"/>
      <c r="E99" s="52"/>
      <c r="F99" s="53"/>
      <c r="H99" s="54"/>
      <c r="I99" s="55"/>
      <c r="J99" s="55"/>
      <c r="K99" s="53"/>
      <c r="L99" s="56"/>
      <c r="N99" s="52"/>
      <c r="P99" s="57"/>
      <c r="Q99" s="57"/>
      <c r="R99" s="57"/>
      <c r="S99" s="57"/>
    </row>
    <row r="100" ht="15.75" customHeight="1">
      <c r="D100" s="52"/>
      <c r="E100" s="52"/>
      <c r="F100" s="53"/>
      <c r="H100" s="54"/>
      <c r="I100" s="55"/>
      <c r="J100" s="55"/>
      <c r="K100" s="53"/>
      <c r="L100" s="56"/>
      <c r="N100" s="52"/>
      <c r="P100" s="57"/>
      <c r="Q100" s="57"/>
      <c r="R100" s="57"/>
      <c r="S100" s="57"/>
    </row>
    <row r="101" ht="15.75" customHeight="1">
      <c r="D101" s="52"/>
      <c r="E101" s="52"/>
      <c r="F101" s="53"/>
      <c r="H101" s="54"/>
      <c r="I101" s="55"/>
      <c r="J101" s="55"/>
      <c r="K101" s="53"/>
      <c r="L101" s="56"/>
      <c r="N101" s="52"/>
      <c r="P101" s="57"/>
      <c r="Q101" s="57"/>
      <c r="R101" s="57"/>
      <c r="S101" s="57"/>
    </row>
    <row r="102" ht="15.75" customHeight="1">
      <c r="D102" s="52"/>
      <c r="E102" s="52"/>
      <c r="F102" s="53"/>
      <c r="H102" s="54"/>
      <c r="I102" s="55"/>
      <c r="J102" s="55"/>
      <c r="K102" s="53"/>
      <c r="L102" s="56"/>
      <c r="N102" s="52"/>
      <c r="P102" s="57"/>
      <c r="Q102" s="57"/>
      <c r="R102" s="57"/>
      <c r="S102" s="57"/>
    </row>
    <row r="103" ht="15.75" customHeight="1">
      <c r="D103" s="52"/>
      <c r="E103" s="52"/>
      <c r="F103" s="53"/>
      <c r="H103" s="54"/>
      <c r="I103" s="55"/>
      <c r="J103" s="55"/>
      <c r="K103" s="53"/>
      <c r="L103" s="56"/>
      <c r="N103" s="52"/>
      <c r="P103" s="57"/>
      <c r="Q103" s="57"/>
      <c r="R103" s="57"/>
      <c r="S103" s="57"/>
    </row>
    <row r="104" ht="15.75" customHeight="1">
      <c r="D104" s="52"/>
      <c r="E104" s="52"/>
      <c r="F104" s="53"/>
      <c r="H104" s="54"/>
      <c r="I104" s="55"/>
      <c r="J104" s="55"/>
      <c r="K104" s="53"/>
      <c r="L104" s="56"/>
      <c r="N104" s="52"/>
      <c r="P104" s="57"/>
      <c r="Q104" s="57"/>
      <c r="R104" s="57"/>
      <c r="S104" s="57"/>
    </row>
    <row r="105" ht="15.75" customHeight="1">
      <c r="D105" s="52"/>
      <c r="E105" s="52"/>
      <c r="F105" s="53"/>
      <c r="H105" s="54"/>
      <c r="I105" s="55"/>
      <c r="J105" s="55"/>
      <c r="K105" s="53"/>
      <c r="L105" s="56"/>
      <c r="N105" s="52"/>
      <c r="P105" s="57"/>
      <c r="Q105" s="57"/>
      <c r="R105" s="57"/>
      <c r="S105" s="57"/>
    </row>
    <row r="106" ht="15.75" customHeight="1">
      <c r="D106" s="52"/>
      <c r="E106" s="52"/>
      <c r="F106" s="53"/>
      <c r="H106" s="54"/>
      <c r="I106" s="55"/>
      <c r="J106" s="55"/>
      <c r="K106" s="53"/>
      <c r="L106" s="56"/>
      <c r="N106" s="52"/>
      <c r="P106" s="57"/>
      <c r="Q106" s="57"/>
      <c r="R106" s="57"/>
      <c r="S106" s="57"/>
    </row>
    <row r="107" ht="15.75" customHeight="1">
      <c r="D107" s="52"/>
      <c r="E107" s="52"/>
      <c r="F107" s="53"/>
      <c r="H107" s="54"/>
      <c r="I107" s="55"/>
      <c r="J107" s="55"/>
      <c r="K107" s="53"/>
      <c r="L107" s="56"/>
      <c r="N107" s="52"/>
      <c r="P107" s="57"/>
      <c r="Q107" s="57"/>
      <c r="R107" s="57"/>
      <c r="S107" s="57"/>
    </row>
    <row r="108" ht="15.75" customHeight="1">
      <c r="D108" s="52"/>
      <c r="E108" s="52"/>
      <c r="F108" s="53"/>
      <c r="H108" s="54"/>
      <c r="I108" s="55"/>
      <c r="J108" s="55"/>
      <c r="K108" s="53"/>
      <c r="L108" s="56"/>
      <c r="N108" s="52"/>
      <c r="P108" s="57"/>
      <c r="Q108" s="57"/>
      <c r="R108" s="57"/>
      <c r="S108" s="57"/>
    </row>
    <row r="109" ht="15.75" customHeight="1">
      <c r="D109" s="52"/>
      <c r="E109" s="52"/>
      <c r="F109" s="53"/>
      <c r="H109" s="54"/>
      <c r="I109" s="55"/>
      <c r="J109" s="55"/>
      <c r="K109" s="53"/>
      <c r="L109" s="56"/>
      <c r="N109" s="52"/>
      <c r="P109" s="57"/>
      <c r="Q109" s="57"/>
      <c r="R109" s="57"/>
      <c r="S109" s="57"/>
    </row>
    <row r="110" ht="15.75" customHeight="1">
      <c r="D110" s="52"/>
      <c r="E110" s="52"/>
      <c r="F110" s="53"/>
      <c r="H110" s="54"/>
      <c r="I110" s="55"/>
      <c r="J110" s="55"/>
      <c r="K110" s="53"/>
      <c r="L110" s="56"/>
      <c r="N110" s="52"/>
      <c r="P110" s="57"/>
      <c r="Q110" s="57"/>
      <c r="R110" s="57"/>
      <c r="S110" s="57"/>
    </row>
    <row r="111" ht="15.75" customHeight="1">
      <c r="D111" s="52"/>
      <c r="E111" s="52"/>
      <c r="F111" s="53"/>
      <c r="H111" s="54"/>
      <c r="I111" s="55"/>
      <c r="J111" s="55"/>
      <c r="K111" s="53"/>
      <c r="L111" s="56"/>
      <c r="N111" s="52"/>
      <c r="P111" s="57"/>
      <c r="Q111" s="57"/>
      <c r="R111" s="57"/>
      <c r="S111" s="57"/>
    </row>
    <row r="112" ht="15.75" customHeight="1">
      <c r="D112" s="52"/>
      <c r="E112" s="52"/>
      <c r="F112" s="53"/>
      <c r="H112" s="54"/>
      <c r="I112" s="55"/>
      <c r="J112" s="55"/>
      <c r="K112" s="53"/>
      <c r="L112" s="56"/>
      <c r="N112" s="52"/>
      <c r="P112" s="57"/>
      <c r="Q112" s="57"/>
      <c r="R112" s="57"/>
      <c r="S112" s="57"/>
    </row>
    <row r="113" ht="15.75" customHeight="1">
      <c r="D113" s="52"/>
      <c r="E113" s="52"/>
      <c r="F113" s="53"/>
      <c r="H113" s="54"/>
      <c r="I113" s="55"/>
      <c r="J113" s="55"/>
      <c r="K113" s="53"/>
      <c r="L113" s="56"/>
      <c r="N113" s="52"/>
      <c r="P113" s="57"/>
      <c r="Q113" s="57"/>
      <c r="R113" s="57"/>
      <c r="S113" s="57"/>
    </row>
    <row r="114" ht="15.75" customHeight="1">
      <c r="D114" s="52"/>
      <c r="E114" s="52"/>
      <c r="F114" s="53"/>
      <c r="H114" s="54"/>
      <c r="I114" s="55"/>
      <c r="J114" s="55"/>
      <c r="K114" s="53"/>
      <c r="L114" s="56"/>
      <c r="N114" s="52"/>
      <c r="P114" s="57"/>
      <c r="Q114" s="57"/>
      <c r="R114" s="57"/>
      <c r="S114" s="57"/>
    </row>
    <row r="115" ht="15.75" customHeight="1">
      <c r="D115" s="52"/>
      <c r="E115" s="52"/>
      <c r="F115" s="53"/>
      <c r="H115" s="54"/>
      <c r="I115" s="55"/>
      <c r="J115" s="55"/>
      <c r="K115" s="53"/>
      <c r="L115" s="56"/>
      <c r="N115" s="52"/>
      <c r="P115" s="57"/>
      <c r="Q115" s="57"/>
      <c r="R115" s="57"/>
      <c r="S115" s="57"/>
    </row>
    <row r="116" ht="15.75" customHeight="1">
      <c r="D116" s="52"/>
      <c r="E116" s="52"/>
      <c r="F116" s="53"/>
      <c r="H116" s="54"/>
      <c r="I116" s="55"/>
      <c r="J116" s="55"/>
      <c r="K116" s="53"/>
      <c r="L116" s="56"/>
      <c r="N116" s="52"/>
      <c r="P116" s="57"/>
      <c r="Q116" s="57"/>
      <c r="R116" s="57"/>
      <c r="S116" s="57"/>
    </row>
    <row r="117" ht="15.75" customHeight="1">
      <c r="D117" s="52"/>
      <c r="E117" s="52"/>
      <c r="F117" s="53"/>
      <c r="H117" s="54"/>
      <c r="I117" s="55"/>
      <c r="J117" s="55"/>
      <c r="K117" s="53"/>
      <c r="L117" s="56"/>
      <c r="N117" s="52"/>
      <c r="P117" s="57"/>
      <c r="Q117" s="57"/>
      <c r="R117" s="57"/>
      <c r="S117" s="57"/>
    </row>
    <row r="118" ht="15.75" customHeight="1">
      <c r="D118" s="52"/>
      <c r="E118" s="52"/>
      <c r="F118" s="53"/>
      <c r="H118" s="54"/>
      <c r="I118" s="55"/>
      <c r="J118" s="55"/>
      <c r="K118" s="53"/>
      <c r="L118" s="56"/>
      <c r="N118" s="52"/>
      <c r="P118" s="57"/>
      <c r="Q118" s="57"/>
      <c r="R118" s="57"/>
      <c r="S118" s="57"/>
    </row>
    <row r="119" ht="15.75" customHeight="1">
      <c r="D119" s="52"/>
      <c r="E119" s="52"/>
      <c r="F119" s="53"/>
      <c r="H119" s="54"/>
      <c r="I119" s="55"/>
      <c r="J119" s="55"/>
      <c r="K119" s="53"/>
      <c r="L119" s="56"/>
      <c r="N119" s="52"/>
      <c r="P119" s="57"/>
      <c r="Q119" s="57"/>
      <c r="R119" s="57"/>
      <c r="S119" s="57"/>
    </row>
    <row r="120" ht="15.75" customHeight="1">
      <c r="D120" s="52"/>
      <c r="E120" s="52"/>
      <c r="F120" s="53"/>
      <c r="H120" s="54"/>
      <c r="I120" s="55"/>
      <c r="J120" s="55"/>
      <c r="K120" s="53"/>
      <c r="L120" s="56"/>
      <c r="N120" s="52"/>
      <c r="P120" s="57"/>
      <c r="Q120" s="57"/>
      <c r="R120" s="57"/>
      <c r="S120" s="57"/>
    </row>
    <row r="121" ht="15.75" customHeight="1">
      <c r="D121" s="52"/>
      <c r="E121" s="52"/>
      <c r="F121" s="53"/>
      <c r="H121" s="54"/>
      <c r="I121" s="55"/>
      <c r="J121" s="55"/>
      <c r="K121" s="53"/>
      <c r="L121" s="56"/>
      <c r="N121" s="52"/>
      <c r="P121" s="57"/>
      <c r="Q121" s="57"/>
      <c r="R121" s="57"/>
      <c r="S121" s="57"/>
    </row>
    <row r="122" ht="15.75" customHeight="1">
      <c r="D122" s="52"/>
      <c r="E122" s="52"/>
      <c r="F122" s="53"/>
      <c r="H122" s="54"/>
      <c r="I122" s="55"/>
      <c r="J122" s="55"/>
      <c r="K122" s="53"/>
      <c r="L122" s="56"/>
      <c r="N122" s="52"/>
      <c r="P122" s="57"/>
      <c r="Q122" s="57"/>
      <c r="R122" s="57"/>
      <c r="S122" s="57"/>
    </row>
    <row r="123" ht="15.75" customHeight="1">
      <c r="D123" s="52"/>
      <c r="E123" s="52"/>
      <c r="F123" s="53"/>
      <c r="H123" s="54"/>
      <c r="I123" s="55"/>
      <c r="J123" s="55"/>
      <c r="K123" s="53"/>
      <c r="L123" s="56"/>
      <c r="N123" s="52"/>
      <c r="P123" s="57"/>
      <c r="Q123" s="57"/>
      <c r="R123" s="57"/>
      <c r="S123" s="57"/>
    </row>
    <row r="124" ht="15.75" customHeight="1">
      <c r="D124" s="52"/>
      <c r="E124" s="52"/>
      <c r="F124" s="53"/>
      <c r="H124" s="54"/>
      <c r="I124" s="55"/>
      <c r="J124" s="55"/>
      <c r="K124" s="53"/>
      <c r="L124" s="56"/>
      <c r="N124" s="52"/>
      <c r="P124" s="57"/>
      <c r="Q124" s="57"/>
      <c r="R124" s="57"/>
      <c r="S124" s="57"/>
    </row>
    <row r="125" ht="15.75" customHeight="1">
      <c r="D125" s="52"/>
      <c r="E125" s="52"/>
      <c r="F125" s="53"/>
      <c r="H125" s="54"/>
      <c r="I125" s="55"/>
      <c r="J125" s="55"/>
      <c r="K125" s="53"/>
      <c r="L125" s="56"/>
      <c r="N125" s="52"/>
      <c r="P125" s="57"/>
      <c r="Q125" s="57"/>
      <c r="R125" s="57"/>
      <c r="S125" s="57"/>
    </row>
    <row r="126" ht="15.75" customHeight="1">
      <c r="D126" s="52"/>
      <c r="E126" s="52"/>
      <c r="F126" s="53"/>
      <c r="H126" s="54"/>
      <c r="I126" s="55"/>
      <c r="J126" s="55"/>
      <c r="K126" s="53"/>
      <c r="L126" s="56"/>
      <c r="N126" s="52"/>
      <c r="P126" s="57"/>
      <c r="Q126" s="57"/>
      <c r="R126" s="57"/>
      <c r="S126" s="57"/>
    </row>
    <row r="127" ht="15.75" customHeight="1">
      <c r="D127" s="52"/>
      <c r="E127" s="52"/>
      <c r="F127" s="53"/>
      <c r="H127" s="54"/>
      <c r="I127" s="55"/>
      <c r="J127" s="55"/>
      <c r="K127" s="53"/>
      <c r="L127" s="56"/>
      <c r="N127" s="52"/>
      <c r="P127" s="57"/>
      <c r="Q127" s="57"/>
      <c r="R127" s="57"/>
      <c r="S127" s="57"/>
    </row>
    <row r="128" ht="15.75" customHeight="1">
      <c r="D128" s="52"/>
      <c r="E128" s="52"/>
      <c r="F128" s="53"/>
      <c r="H128" s="54"/>
      <c r="I128" s="55"/>
      <c r="J128" s="55"/>
      <c r="K128" s="53"/>
      <c r="L128" s="56"/>
      <c r="N128" s="52"/>
      <c r="P128" s="57"/>
      <c r="Q128" s="57"/>
      <c r="R128" s="57"/>
      <c r="S128" s="57"/>
    </row>
    <row r="129" ht="15.75" customHeight="1">
      <c r="D129" s="52"/>
      <c r="E129" s="52"/>
      <c r="F129" s="53"/>
      <c r="H129" s="54"/>
      <c r="I129" s="55"/>
      <c r="J129" s="55"/>
      <c r="K129" s="53"/>
      <c r="L129" s="56"/>
      <c r="N129" s="52"/>
      <c r="P129" s="57"/>
      <c r="Q129" s="57"/>
      <c r="R129" s="57"/>
      <c r="S129" s="57"/>
    </row>
    <row r="130" ht="15.75" customHeight="1">
      <c r="D130" s="52"/>
      <c r="E130" s="52"/>
      <c r="F130" s="53"/>
      <c r="H130" s="54"/>
      <c r="I130" s="55"/>
      <c r="J130" s="55"/>
      <c r="K130" s="53"/>
      <c r="L130" s="56"/>
      <c r="N130" s="52"/>
      <c r="P130" s="57"/>
      <c r="Q130" s="57"/>
      <c r="R130" s="57"/>
      <c r="S130" s="57"/>
    </row>
    <row r="131" ht="15.75" customHeight="1">
      <c r="D131" s="52"/>
      <c r="E131" s="52"/>
      <c r="F131" s="53"/>
      <c r="H131" s="54"/>
      <c r="I131" s="55"/>
      <c r="J131" s="55"/>
      <c r="K131" s="53"/>
      <c r="L131" s="56"/>
      <c r="N131" s="52"/>
      <c r="P131" s="57"/>
      <c r="Q131" s="57"/>
      <c r="R131" s="57"/>
      <c r="S131" s="57"/>
    </row>
    <row r="132" ht="15.75" customHeight="1">
      <c r="D132" s="52"/>
      <c r="E132" s="52"/>
      <c r="F132" s="53"/>
      <c r="H132" s="54"/>
      <c r="I132" s="55"/>
      <c r="J132" s="55"/>
      <c r="K132" s="53"/>
      <c r="L132" s="56"/>
      <c r="N132" s="52"/>
      <c r="P132" s="57"/>
      <c r="Q132" s="57"/>
      <c r="R132" s="57"/>
      <c r="S132" s="57"/>
    </row>
    <row r="133" ht="15.75" customHeight="1">
      <c r="D133" s="52"/>
      <c r="E133" s="52"/>
      <c r="F133" s="53"/>
      <c r="H133" s="54"/>
      <c r="I133" s="55"/>
      <c r="J133" s="55"/>
      <c r="K133" s="53"/>
      <c r="L133" s="56"/>
      <c r="N133" s="52"/>
      <c r="P133" s="57"/>
      <c r="Q133" s="57"/>
      <c r="R133" s="57"/>
      <c r="S133" s="57"/>
    </row>
    <row r="134" ht="15.75" customHeight="1">
      <c r="D134" s="52"/>
      <c r="E134" s="52"/>
      <c r="F134" s="53"/>
      <c r="H134" s="54"/>
      <c r="I134" s="55"/>
      <c r="J134" s="55"/>
      <c r="K134" s="53"/>
      <c r="L134" s="56"/>
      <c r="N134" s="52"/>
      <c r="P134" s="57"/>
      <c r="Q134" s="57"/>
      <c r="R134" s="57"/>
      <c r="S134" s="57"/>
    </row>
    <row r="135" ht="15.75" customHeight="1">
      <c r="D135" s="52"/>
      <c r="E135" s="52"/>
      <c r="F135" s="53"/>
      <c r="H135" s="54"/>
      <c r="I135" s="55"/>
      <c r="J135" s="55"/>
      <c r="K135" s="53"/>
      <c r="L135" s="56"/>
      <c r="N135" s="52"/>
      <c r="P135" s="57"/>
      <c r="Q135" s="57"/>
      <c r="R135" s="57"/>
      <c r="S135" s="57"/>
    </row>
    <row r="136" ht="15.75" customHeight="1">
      <c r="D136" s="52"/>
      <c r="E136" s="52"/>
      <c r="F136" s="53"/>
      <c r="H136" s="54"/>
      <c r="I136" s="55"/>
      <c r="J136" s="55"/>
      <c r="K136" s="53"/>
      <c r="L136" s="56"/>
      <c r="N136" s="52"/>
      <c r="P136" s="57"/>
      <c r="Q136" s="57"/>
      <c r="R136" s="57"/>
      <c r="S136" s="57"/>
    </row>
    <row r="137" ht="15.75" customHeight="1">
      <c r="D137" s="52"/>
      <c r="E137" s="52"/>
      <c r="F137" s="53"/>
      <c r="H137" s="54"/>
      <c r="I137" s="55"/>
      <c r="J137" s="55"/>
      <c r="K137" s="53"/>
      <c r="L137" s="56"/>
      <c r="N137" s="52"/>
      <c r="P137" s="57"/>
      <c r="Q137" s="57"/>
      <c r="R137" s="57"/>
      <c r="S137" s="57"/>
    </row>
    <row r="138" ht="15.75" customHeight="1">
      <c r="D138" s="52"/>
      <c r="E138" s="52"/>
      <c r="F138" s="53"/>
      <c r="H138" s="54"/>
      <c r="I138" s="55"/>
      <c r="J138" s="55"/>
      <c r="K138" s="53"/>
      <c r="L138" s="56"/>
      <c r="N138" s="52"/>
      <c r="P138" s="57"/>
      <c r="Q138" s="57"/>
      <c r="R138" s="57"/>
      <c r="S138" s="57"/>
    </row>
    <row r="139" ht="15.75" customHeight="1">
      <c r="D139" s="52"/>
      <c r="E139" s="52"/>
      <c r="F139" s="53"/>
      <c r="H139" s="54"/>
      <c r="I139" s="55"/>
      <c r="J139" s="55"/>
      <c r="K139" s="53"/>
      <c r="L139" s="56"/>
      <c r="N139" s="52"/>
      <c r="P139" s="57"/>
      <c r="Q139" s="57"/>
      <c r="R139" s="57"/>
      <c r="S139" s="57"/>
    </row>
    <row r="140" ht="15.75" customHeight="1">
      <c r="D140" s="52"/>
      <c r="E140" s="52"/>
      <c r="F140" s="53"/>
      <c r="H140" s="54"/>
      <c r="I140" s="55"/>
      <c r="J140" s="55"/>
      <c r="K140" s="53"/>
      <c r="L140" s="56"/>
      <c r="N140" s="52"/>
      <c r="P140" s="57"/>
      <c r="Q140" s="57"/>
      <c r="R140" s="57"/>
      <c r="S140" s="57"/>
    </row>
    <row r="141" ht="15.75" customHeight="1">
      <c r="D141" s="52"/>
      <c r="E141" s="52"/>
      <c r="F141" s="53"/>
      <c r="H141" s="54"/>
      <c r="I141" s="55"/>
      <c r="J141" s="55"/>
      <c r="K141" s="53"/>
      <c r="L141" s="56"/>
      <c r="N141" s="52"/>
      <c r="P141" s="57"/>
      <c r="Q141" s="57"/>
      <c r="R141" s="57"/>
      <c r="S141" s="57"/>
    </row>
    <row r="142" ht="15.75" customHeight="1">
      <c r="D142" s="52"/>
      <c r="E142" s="52"/>
      <c r="F142" s="53"/>
      <c r="H142" s="54"/>
      <c r="I142" s="55"/>
      <c r="J142" s="55"/>
      <c r="K142" s="53"/>
      <c r="L142" s="56"/>
      <c r="N142" s="52"/>
      <c r="P142" s="57"/>
      <c r="Q142" s="57"/>
      <c r="R142" s="57"/>
      <c r="S142" s="57"/>
    </row>
    <row r="143" ht="15.75" customHeight="1">
      <c r="D143" s="52"/>
      <c r="E143" s="52"/>
      <c r="F143" s="53"/>
      <c r="H143" s="54"/>
      <c r="I143" s="55"/>
      <c r="J143" s="55"/>
      <c r="K143" s="53"/>
      <c r="L143" s="56"/>
      <c r="N143" s="52"/>
      <c r="P143" s="57"/>
      <c r="Q143" s="57"/>
      <c r="R143" s="57"/>
      <c r="S143" s="57"/>
    </row>
    <row r="144" ht="15.75" customHeight="1">
      <c r="D144" s="52"/>
      <c r="E144" s="52"/>
      <c r="F144" s="53"/>
      <c r="H144" s="54"/>
      <c r="I144" s="55"/>
      <c r="J144" s="55"/>
      <c r="K144" s="53"/>
      <c r="L144" s="56"/>
      <c r="N144" s="52"/>
      <c r="P144" s="57"/>
      <c r="Q144" s="57"/>
      <c r="R144" s="57"/>
      <c r="S144" s="57"/>
    </row>
    <row r="145" ht="15.75" customHeight="1">
      <c r="D145" s="52"/>
      <c r="E145" s="52"/>
      <c r="F145" s="53"/>
      <c r="H145" s="54"/>
      <c r="I145" s="55"/>
      <c r="J145" s="55"/>
      <c r="K145" s="53"/>
      <c r="L145" s="56"/>
      <c r="N145" s="52"/>
      <c r="P145" s="57"/>
      <c r="Q145" s="57"/>
      <c r="R145" s="57"/>
      <c r="S145" s="57"/>
    </row>
    <row r="146" ht="15.75" customHeight="1">
      <c r="D146" s="52"/>
      <c r="E146" s="52"/>
      <c r="F146" s="53"/>
      <c r="H146" s="54"/>
      <c r="I146" s="55"/>
      <c r="J146" s="55"/>
      <c r="K146" s="53"/>
      <c r="L146" s="56"/>
      <c r="N146" s="52"/>
      <c r="P146" s="57"/>
      <c r="Q146" s="57"/>
      <c r="R146" s="57"/>
      <c r="S146" s="57"/>
    </row>
    <row r="147" ht="15.75" customHeight="1">
      <c r="D147" s="52"/>
      <c r="E147" s="52"/>
      <c r="F147" s="53"/>
      <c r="H147" s="54"/>
      <c r="I147" s="55"/>
      <c r="J147" s="55"/>
      <c r="K147" s="53"/>
      <c r="L147" s="56"/>
      <c r="N147" s="52"/>
      <c r="P147" s="57"/>
      <c r="Q147" s="57"/>
      <c r="R147" s="57"/>
      <c r="S147" s="57"/>
    </row>
    <row r="148" ht="15.75" customHeight="1">
      <c r="D148" s="52"/>
      <c r="E148" s="52"/>
      <c r="F148" s="53"/>
      <c r="H148" s="54"/>
      <c r="I148" s="55"/>
      <c r="J148" s="55"/>
      <c r="K148" s="53"/>
      <c r="L148" s="56"/>
      <c r="N148" s="52"/>
      <c r="P148" s="57"/>
      <c r="Q148" s="57"/>
      <c r="R148" s="57"/>
      <c r="S148" s="57"/>
    </row>
    <row r="149" ht="15.75" customHeight="1">
      <c r="D149" s="52"/>
      <c r="E149" s="52"/>
      <c r="F149" s="53"/>
      <c r="H149" s="54"/>
      <c r="I149" s="55"/>
      <c r="J149" s="55"/>
      <c r="K149" s="53"/>
      <c r="L149" s="56"/>
      <c r="N149" s="52"/>
      <c r="P149" s="57"/>
      <c r="Q149" s="57"/>
      <c r="R149" s="57"/>
      <c r="S149" s="57"/>
    </row>
    <row r="150" ht="15.75" customHeight="1">
      <c r="D150" s="52"/>
      <c r="E150" s="52"/>
      <c r="F150" s="53"/>
      <c r="H150" s="54"/>
      <c r="I150" s="55"/>
      <c r="J150" s="55"/>
      <c r="K150" s="53"/>
      <c r="L150" s="56"/>
      <c r="N150" s="52"/>
      <c r="P150" s="57"/>
      <c r="Q150" s="57"/>
      <c r="R150" s="57"/>
      <c r="S150" s="57"/>
    </row>
    <row r="151" ht="15.75" customHeight="1">
      <c r="D151" s="52"/>
      <c r="E151" s="52"/>
      <c r="F151" s="53"/>
      <c r="H151" s="54"/>
      <c r="I151" s="55"/>
      <c r="J151" s="55"/>
      <c r="K151" s="53"/>
      <c r="L151" s="56"/>
      <c r="N151" s="52"/>
      <c r="P151" s="57"/>
      <c r="Q151" s="57"/>
      <c r="R151" s="57"/>
      <c r="S151" s="57"/>
    </row>
    <row r="152" ht="15.75" customHeight="1">
      <c r="D152" s="52"/>
      <c r="E152" s="52"/>
      <c r="F152" s="53"/>
      <c r="H152" s="54"/>
      <c r="I152" s="55"/>
      <c r="J152" s="55"/>
      <c r="K152" s="53"/>
      <c r="L152" s="56"/>
      <c r="N152" s="52"/>
      <c r="P152" s="57"/>
      <c r="Q152" s="57"/>
      <c r="R152" s="57"/>
      <c r="S152" s="57"/>
    </row>
    <row r="153" ht="15.75" customHeight="1">
      <c r="D153" s="52"/>
      <c r="E153" s="52"/>
      <c r="F153" s="53"/>
      <c r="H153" s="54"/>
      <c r="I153" s="55"/>
      <c r="J153" s="55"/>
      <c r="K153" s="53"/>
      <c r="L153" s="56"/>
      <c r="N153" s="52"/>
      <c r="P153" s="57"/>
      <c r="Q153" s="57"/>
      <c r="R153" s="57"/>
      <c r="S153" s="57"/>
    </row>
    <row r="154" ht="15.75" customHeight="1">
      <c r="D154" s="52"/>
      <c r="E154" s="52"/>
      <c r="F154" s="53"/>
      <c r="H154" s="54"/>
      <c r="I154" s="55"/>
      <c r="J154" s="55"/>
      <c r="K154" s="53"/>
      <c r="L154" s="56"/>
      <c r="N154" s="52"/>
      <c r="P154" s="57"/>
      <c r="Q154" s="57"/>
      <c r="R154" s="57"/>
      <c r="S154" s="57"/>
    </row>
    <row r="155" ht="15.75" customHeight="1">
      <c r="D155" s="52"/>
      <c r="E155" s="52"/>
      <c r="F155" s="53"/>
      <c r="H155" s="54"/>
      <c r="I155" s="55"/>
      <c r="J155" s="55"/>
      <c r="K155" s="53"/>
      <c r="L155" s="56"/>
      <c r="N155" s="52"/>
      <c r="P155" s="57"/>
      <c r="Q155" s="57"/>
      <c r="R155" s="57"/>
      <c r="S155" s="57"/>
    </row>
    <row r="156" ht="15.75" customHeight="1">
      <c r="D156" s="52"/>
      <c r="E156" s="52"/>
      <c r="F156" s="53"/>
      <c r="H156" s="54"/>
      <c r="I156" s="55"/>
      <c r="J156" s="55"/>
      <c r="K156" s="53"/>
      <c r="L156" s="56"/>
      <c r="N156" s="52"/>
      <c r="P156" s="57"/>
      <c r="Q156" s="57"/>
      <c r="R156" s="57"/>
      <c r="S156" s="57"/>
    </row>
    <row r="157" ht="15.75" customHeight="1">
      <c r="D157" s="52"/>
      <c r="E157" s="52"/>
      <c r="F157" s="53"/>
      <c r="H157" s="54"/>
      <c r="I157" s="55"/>
      <c r="J157" s="55"/>
      <c r="K157" s="53"/>
      <c r="L157" s="56"/>
      <c r="N157" s="52"/>
      <c r="P157" s="57"/>
      <c r="Q157" s="57"/>
      <c r="R157" s="57"/>
      <c r="S157" s="57"/>
    </row>
    <row r="158" ht="15.75" customHeight="1">
      <c r="D158" s="52"/>
      <c r="E158" s="52"/>
      <c r="F158" s="53"/>
      <c r="H158" s="54"/>
      <c r="I158" s="55"/>
      <c r="J158" s="55"/>
      <c r="K158" s="53"/>
      <c r="L158" s="56"/>
      <c r="N158" s="52"/>
      <c r="P158" s="57"/>
      <c r="Q158" s="57"/>
      <c r="R158" s="57"/>
      <c r="S158" s="57"/>
    </row>
    <row r="159" ht="15.75" customHeight="1">
      <c r="D159" s="52"/>
      <c r="E159" s="52"/>
      <c r="F159" s="53"/>
      <c r="H159" s="54"/>
      <c r="I159" s="55"/>
      <c r="J159" s="55"/>
      <c r="K159" s="53"/>
      <c r="L159" s="56"/>
      <c r="N159" s="52"/>
      <c r="P159" s="57"/>
      <c r="Q159" s="57"/>
      <c r="R159" s="57"/>
      <c r="S159" s="57"/>
    </row>
    <row r="160" ht="15.75" customHeight="1">
      <c r="D160" s="52"/>
      <c r="E160" s="52"/>
      <c r="F160" s="53"/>
      <c r="H160" s="54"/>
      <c r="I160" s="55"/>
      <c r="J160" s="55"/>
      <c r="K160" s="53"/>
      <c r="L160" s="56"/>
      <c r="N160" s="52"/>
      <c r="P160" s="57"/>
      <c r="Q160" s="57"/>
      <c r="R160" s="57"/>
      <c r="S160" s="57"/>
    </row>
    <row r="161" ht="15.75" customHeight="1">
      <c r="D161" s="52"/>
      <c r="E161" s="52"/>
      <c r="F161" s="53"/>
      <c r="H161" s="54"/>
      <c r="I161" s="55"/>
      <c r="J161" s="55"/>
      <c r="K161" s="53"/>
      <c r="L161" s="56"/>
      <c r="N161" s="52"/>
      <c r="P161" s="57"/>
      <c r="Q161" s="57"/>
      <c r="R161" s="57"/>
      <c r="S161" s="57"/>
    </row>
    <row r="162" ht="15.75" customHeight="1">
      <c r="D162" s="52"/>
      <c r="E162" s="52"/>
      <c r="F162" s="53"/>
      <c r="H162" s="54"/>
      <c r="I162" s="55"/>
      <c r="J162" s="55"/>
      <c r="K162" s="53"/>
      <c r="L162" s="56"/>
      <c r="N162" s="52"/>
      <c r="P162" s="57"/>
      <c r="Q162" s="57"/>
      <c r="R162" s="57"/>
      <c r="S162" s="57"/>
    </row>
    <row r="163" ht="15.75" customHeight="1">
      <c r="D163" s="52"/>
      <c r="E163" s="52"/>
      <c r="F163" s="53"/>
      <c r="H163" s="54"/>
      <c r="I163" s="55"/>
      <c r="J163" s="55"/>
      <c r="K163" s="53"/>
      <c r="L163" s="56"/>
      <c r="N163" s="52"/>
      <c r="P163" s="57"/>
      <c r="Q163" s="57"/>
      <c r="R163" s="57"/>
      <c r="S163" s="57"/>
    </row>
    <row r="164" ht="15.75" customHeight="1">
      <c r="D164" s="52"/>
      <c r="E164" s="52"/>
      <c r="F164" s="53"/>
      <c r="H164" s="54"/>
      <c r="I164" s="55"/>
      <c r="J164" s="55"/>
      <c r="K164" s="53"/>
      <c r="L164" s="56"/>
      <c r="N164" s="52"/>
      <c r="P164" s="57"/>
      <c r="Q164" s="57"/>
      <c r="R164" s="57"/>
      <c r="S164" s="57"/>
    </row>
    <row r="165" ht="15.75" customHeight="1">
      <c r="D165" s="52"/>
      <c r="E165" s="52"/>
      <c r="F165" s="53"/>
      <c r="H165" s="54"/>
      <c r="I165" s="55"/>
      <c r="J165" s="55"/>
      <c r="K165" s="53"/>
      <c r="L165" s="56"/>
      <c r="N165" s="52"/>
      <c r="P165" s="57"/>
      <c r="Q165" s="57"/>
      <c r="R165" s="57"/>
      <c r="S165" s="57"/>
    </row>
    <row r="166" ht="15.75" customHeight="1">
      <c r="D166" s="52"/>
      <c r="E166" s="52"/>
      <c r="F166" s="53"/>
      <c r="H166" s="54"/>
      <c r="I166" s="55"/>
      <c r="J166" s="55"/>
      <c r="K166" s="53"/>
      <c r="L166" s="56"/>
      <c r="N166" s="52"/>
      <c r="P166" s="57"/>
      <c r="Q166" s="57"/>
      <c r="R166" s="57"/>
      <c r="S166" s="57"/>
    </row>
    <row r="167" ht="15.75" customHeight="1">
      <c r="D167" s="52"/>
      <c r="E167" s="52"/>
      <c r="F167" s="53"/>
      <c r="H167" s="54"/>
      <c r="I167" s="55"/>
      <c r="J167" s="55"/>
      <c r="K167" s="53"/>
      <c r="L167" s="56"/>
      <c r="N167" s="52"/>
      <c r="P167" s="57"/>
      <c r="Q167" s="57"/>
      <c r="R167" s="57"/>
      <c r="S167" s="57"/>
    </row>
    <row r="168" ht="15.75" customHeight="1">
      <c r="D168" s="52"/>
      <c r="E168" s="52"/>
      <c r="F168" s="53"/>
      <c r="H168" s="54"/>
      <c r="I168" s="55"/>
      <c r="J168" s="55"/>
      <c r="K168" s="53"/>
      <c r="L168" s="56"/>
      <c r="N168" s="52"/>
      <c r="P168" s="57"/>
      <c r="Q168" s="57"/>
      <c r="R168" s="57"/>
      <c r="S168" s="57"/>
    </row>
    <row r="169" ht="15.75" customHeight="1">
      <c r="D169" s="52"/>
      <c r="E169" s="52"/>
      <c r="F169" s="53"/>
      <c r="H169" s="54"/>
      <c r="I169" s="55"/>
      <c r="J169" s="55"/>
      <c r="K169" s="53"/>
      <c r="L169" s="56"/>
      <c r="N169" s="52"/>
      <c r="P169" s="57"/>
      <c r="Q169" s="57"/>
      <c r="R169" s="57"/>
      <c r="S169" s="57"/>
    </row>
    <row r="170" ht="15.75" customHeight="1">
      <c r="D170" s="52"/>
      <c r="E170" s="52"/>
      <c r="F170" s="53"/>
      <c r="H170" s="54"/>
      <c r="I170" s="55"/>
      <c r="J170" s="55"/>
      <c r="K170" s="53"/>
      <c r="L170" s="56"/>
      <c r="N170" s="52"/>
      <c r="P170" s="57"/>
      <c r="Q170" s="57"/>
      <c r="R170" s="57"/>
      <c r="S170" s="57"/>
    </row>
    <row r="171" ht="15.75" customHeight="1">
      <c r="D171" s="52"/>
      <c r="E171" s="52"/>
      <c r="F171" s="53"/>
      <c r="H171" s="54"/>
      <c r="I171" s="55"/>
      <c r="J171" s="55"/>
      <c r="K171" s="53"/>
      <c r="L171" s="56"/>
      <c r="N171" s="52"/>
      <c r="P171" s="57"/>
      <c r="Q171" s="57"/>
      <c r="R171" s="57"/>
      <c r="S171" s="57"/>
    </row>
    <row r="172" ht="15.75" customHeight="1">
      <c r="D172" s="52"/>
      <c r="E172" s="52"/>
      <c r="F172" s="53"/>
      <c r="H172" s="54"/>
      <c r="I172" s="55"/>
      <c r="J172" s="55"/>
      <c r="K172" s="53"/>
      <c r="L172" s="56"/>
      <c r="N172" s="52"/>
      <c r="P172" s="57"/>
      <c r="Q172" s="57"/>
      <c r="R172" s="57"/>
      <c r="S172" s="57"/>
    </row>
    <row r="173" ht="15.75" customHeight="1">
      <c r="D173" s="52"/>
      <c r="E173" s="52"/>
      <c r="F173" s="53"/>
      <c r="H173" s="54"/>
      <c r="I173" s="55"/>
      <c r="J173" s="55"/>
      <c r="K173" s="53"/>
      <c r="L173" s="56"/>
      <c r="N173" s="52"/>
      <c r="P173" s="57"/>
      <c r="Q173" s="57"/>
      <c r="R173" s="57"/>
      <c r="S173" s="57"/>
    </row>
    <row r="174" ht="15.75" customHeight="1">
      <c r="D174" s="52"/>
      <c r="E174" s="52"/>
      <c r="F174" s="53"/>
      <c r="H174" s="54"/>
      <c r="I174" s="55"/>
      <c r="J174" s="55"/>
      <c r="K174" s="53"/>
      <c r="L174" s="56"/>
      <c r="N174" s="52"/>
      <c r="P174" s="57"/>
      <c r="Q174" s="57"/>
      <c r="R174" s="57"/>
      <c r="S174" s="57"/>
    </row>
    <row r="175" ht="15.75" customHeight="1">
      <c r="D175" s="52"/>
      <c r="E175" s="52"/>
      <c r="F175" s="53"/>
      <c r="H175" s="54"/>
      <c r="I175" s="55"/>
      <c r="J175" s="55"/>
      <c r="K175" s="53"/>
      <c r="L175" s="56"/>
      <c r="N175" s="52"/>
      <c r="P175" s="57"/>
      <c r="Q175" s="57"/>
      <c r="R175" s="57"/>
      <c r="S175" s="57"/>
    </row>
    <row r="176" ht="15.75" customHeight="1">
      <c r="D176" s="52"/>
      <c r="E176" s="52"/>
      <c r="F176" s="53"/>
      <c r="H176" s="54"/>
      <c r="I176" s="55"/>
      <c r="J176" s="55"/>
      <c r="K176" s="53"/>
      <c r="L176" s="56"/>
      <c r="N176" s="52"/>
      <c r="P176" s="57"/>
      <c r="Q176" s="57"/>
      <c r="R176" s="57"/>
      <c r="S176" s="57"/>
    </row>
    <row r="177" ht="15.75" customHeight="1">
      <c r="D177" s="52"/>
      <c r="E177" s="52"/>
      <c r="F177" s="53"/>
      <c r="H177" s="54"/>
      <c r="I177" s="55"/>
      <c r="J177" s="55"/>
      <c r="K177" s="53"/>
      <c r="L177" s="56"/>
      <c r="N177" s="52"/>
      <c r="P177" s="57"/>
      <c r="Q177" s="57"/>
      <c r="R177" s="57"/>
      <c r="S177" s="57"/>
    </row>
    <row r="178" ht="15.75" customHeight="1">
      <c r="D178" s="52"/>
      <c r="E178" s="52"/>
      <c r="F178" s="53"/>
      <c r="H178" s="54"/>
      <c r="I178" s="55"/>
      <c r="J178" s="55"/>
      <c r="K178" s="53"/>
      <c r="L178" s="56"/>
      <c r="N178" s="52"/>
      <c r="P178" s="57"/>
      <c r="Q178" s="57"/>
      <c r="R178" s="57"/>
      <c r="S178" s="57"/>
    </row>
    <row r="179" ht="15.75" customHeight="1">
      <c r="D179" s="52"/>
      <c r="E179" s="52"/>
      <c r="F179" s="53"/>
      <c r="H179" s="54"/>
      <c r="I179" s="55"/>
      <c r="J179" s="55"/>
      <c r="K179" s="53"/>
      <c r="L179" s="56"/>
      <c r="N179" s="52"/>
      <c r="P179" s="57"/>
      <c r="Q179" s="57"/>
      <c r="R179" s="57"/>
      <c r="S179" s="57"/>
    </row>
    <row r="180" ht="15.75" customHeight="1">
      <c r="D180" s="52"/>
      <c r="E180" s="52"/>
      <c r="F180" s="53"/>
      <c r="H180" s="54"/>
      <c r="I180" s="55"/>
      <c r="J180" s="55"/>
      <c r="K180" s="53"/>
      <c r="L180" s="56"/>
      <c r="N180" s="52"/>
      <c r="P180" s="57"/>
      <c r="Q180" s="57"/>
      <c r="R180" s="57"/>
      <c r="S180" s="57"/>
    </row>
    <row r="181" ht="15.75" customHeight="1">
      <c r="D181" s="52"/>
      <c r="E181" s="52"/>
      <c r="F181" s="53"/>
      <c r="H181" s="54"/>
      <c r="I181" s="55"/>
      <c r="J181" s="55"/>
      <c r="K181" s="53"/>
      <c r="L181" s="56"/>
      <c r="N181" s="52"/>
      <c r="P181" s="57"/>
      <c r="Q181" s="57"/>
      <c r="R181" s="57"/>
      <c r="S181" s="57"/>
    </row>
    <row r="182" ht="15.75" customHeight="1">
      <c r="D182" s="52"/>
      <c r="E182" s="52"/>
      <c r="F182" s="53"/>
      <c r="H182" s="54"/>
      <c r="I182" s="55"/>
      <c r="J182" s="55"/>
      <c r="K182" s="53"/>
      <c r="L182" s="56"/>
      <c r="N182" s="52"/>
      <c r="P182" s="57"/>
      <c r="Q182" s="57"/>
      <c r="R182" s="57"/>
      <c r="S182" s="57"/>
    </row>
    <row r="183" ht="15.75" customHeight="1">
      <c r="D183" s="52"/>
      <c r="E183" s="52"/>
      <c r="F183" s="53"/>
      <c r="H183" s="54"/>
      <c r="I183" s="55"/>
      <c r="J183" s="55"/>
      <c r="K183" s="53"/>
      <c r="L183" s="56"/>
      <c r="N183" s="52"/>
      <c r="P183" s="57"/>
      <c r="Q183" s="57"/>
      <c r="R183" s="57"/>
      <c r="S183" s="57"/>
    </row>
    <row r="184" ht="15.75" customHeight="1">
      <c r="D184" s="52"/>
      <c r="E184" s="52"/>
      <c r="F184" s="53"/>
      <c r="H184" s="54"/>
      <c r="I184" s="55"/>
      <c r="J184" s="55"/>
      <c r="K184" s="53"/>
      <c r="L184" s="56"/>
      <c r="N184" s="52"/>
      <c r="P184" s="57"/>
      <c r="Q184" s="57"/>
      <c r="R184" s="57"/>
      <c r="S184" s="57"/>
    </row>
    <row r="185" ht="15.75" customHeight="1">
      <c r="D185" s="52"/>
      <c r="E185" s="52"/>
      <c r="F185" s="53"/>
      <c r="H185" s="54"/>
      <c r="I185" s="55"/>
      <c r="J185" s="55"/>
      <c r="K185" s="53"/>
      <c r="L185" s="56"/>
      <c r="N185" s="52"/>
      <c r="P185" s="57"/>
      <c r="Q185" s="57"/>
      <c r="R185" s="57"/>
      <c r="S185" s="57"/>
    </row>
    <row r="186" ht="15.75" customHeight="1">
      <c r="D186" s="52"/>
      <c r="E186" s="52"/>
      <c r="F186" s="53"/>
      <c r="H186" s="54"/>
      <c r="I186" s="55"/>
      <c r="J186" s="55"/>
      <c r="K186" s="53"/>
      <c r="L186" s="56"/>
      <c r="N186" s="52"/>
      <c r="P186" s="57"/>
      <c r="Q186" s="57"/>
      <c r="R186" s="57"/>
      <c r="S186" s="57"/>
    </row>
    <row r="187" ht="15.75" customHeight="1">
      <c r="D187" s="52"/>
      <c r="E187" s="52"/>
      <c r="F187" s="53"/>
      <c r="H187" s="54"/>
      <c r="I187" s="55"/>
      <c r="J187" s="55"/>
      <c r="K187" s="53"/>
      <c r="L187" s="56"/>
      <c r="N187" s="52"/>
      <c r="P187" s="57"/>
      <c r="Q187" s="57"/>
      <c r="R187" s="57"/>
      <c r="S187" s="57"/>
    </row>
    <row r="188" ht="15.75" customHeight="1">
      <c r="D188" s="52"/>
      <c r="E188" s="52"/>
      <c r="F188" s="53"/>
      <c r="H188" s="54"/>
      <c r="I188" s="55"/>
      <c r="J188" s="55"/>
      <c r="K188" s="53"/>
      <c r="L188" s="56"/>
      <c r="N188" s="52"/>
      <c r="P188" s="57"/>
      <c r="Q188" s="57"/>
      <c r="R188" s="57"/>
      <c r="S188" s="57"/>
    </row>
    <row r="189" ht="15.75" customHeight="1">
      <c r="D189" s="52"/>
      <c r="E189" s="52"/>
      <c r="F189" s="53"/>
      <c r="H189" s="54"/>
      <c r="I189" s="55"/>
      <c r="J189" s="55"/>
      <c r="K189" s="53"/>
      <c r="L189" s="56"/>
      <c r="N189" s="52"/>
      <c r="P189" s="57"/>
      <c r="Q189" s="57"/>
      <c r="R189" s="57"/>
      <c r="S189" s="57"/>
    </row>
    <row r="190" ht="15.75" customHeight="1">
      <c r="D190" s="52"/>
      <c r="E190" s="52"/>
      <c r="F190" s="53"/>
      <c r="H190" s="54"/>
      <c r="I190" s="55"/>
      <c r="J190" s="55"/>
      <c r="K190" s="53"/>
      <c r="L190" s="56"/>
      <c r="N190" s="52"/>
      <c r="P190" s="57"/>
      <c r="Q190" s="57"/>
      <c r="R190" s="57"/>
      <c r="S190" s="57"/>
    </row>
    <row r="191" ht="15.75" customHeight="1">
      <c r="D191" s="52"/>
      <c r="E191" s="52"/>
      <c r="F191" s="53"/>
      <c r="H191" s="54"/>
      <c r="I191" s="55"/>
      <c r="J191" s="55"/>
      <c r="K191" s="53"/>
      <c r="L191" s="56"/>
      <c r="N191" s="52"/>
      <c r="P191" s="57"/>
      <c r="Q191" s="57"/>
      <c r="R191" s="57"/>
      <c r="S191" s="57"/>
    </row>
    <row r="192" ht="15.75" customHeight="1">
      <c r="D192" s="52"/>
      <c r="E192" s="52"/>
      <c r="F192" s="53"/>
      <c r="H192" s="54"/>
      <c r="I192" s="55"/>
      <c r="J192" s="55"/>
      <c r="K192" s="53"/>
      <c r="L192" s="56"/>
      <c r="N192" s="52"/>
      <c r="P192" s="57"/>
      <c r="Q192" s="57"/>
      <c r="R192" s="57"/>
      <c r="S192" s="57"/>
    </row>
    <row r="193" ht="15.75" customHeight="1">
      <c r="D193" s="52"/>
      <c r="E193" s="52"/>
      <c r="F193" s="53"/>
      <c r="H193" s="54"/>
      <c r="I193" s="55"/>
      <c r="J193" s="55"/>
      <c r="K193" s="53"/>
      <c r="L193" s="56"/>
      <c r="N193" s="52"/>
      <c r="P193" s="57"/>
      <c r="Q193" s="57"/>
      <c r="R193" s="57"/>
      <c r="S193" s="57"/>
    </row>
    <row r="194" ht="15.75" customHeight="1">
      <c r="D194" s="52"/>
      <c r="E194" s="52"/>
      <c r="F194" s="53"/>
      <c r="H194" s="54"/>
      <c r="I194" s="55"/>
      <c r="J194" s="55"/>
      <c r="K194" s="53"/>
      <c r="L194" s="56"/>
      <c r="N194" s="52"/>
      <c r="P194" s="57"/>
      <c r="Q194" s="57"/>
      <c r="R194" s="57"/>
      <c r="S194" s="57"/>
    </row>
    <row r="195" ht="15.75" customHeight="1">
      <c r="D195" s="52"/>
      <c r="E195" s="52"/>
      <c r="F195" s="53"/>
      <c r="H195" s="54"/>
      <c r="I195" s="55"/>
      <c r="J195" s="55"/>
      <c r="K195" s="53"/>
      <c r="L195" s="56"/>
      <c r="N195" s="52"/>
      <c r="P195" s="57"/>
      <c r="Q195" s="57"/>
      <c r="R195" s="57"/>
      <c r="S195" s="57"/>
    </row>
    <row r="196" ht="15.75" customHeight="1">
      <c r="D196" s="52"/>
      <c r="E196" s="52"/>
      <c r="F196" s="53"/>
      <c r="H196" s="54"/>
      <c r="I196" s="55"/>
      <c r="J196" s="55"/>
      <c r="K196" s="53"/>
      <c r="L196" s="56"/>
      <c r="N196" s="52"/>
      <c r="P196" s="57"/>
      <c r="Q196" s="57"/>
      <c r="R196" s="57"/>
      <c r="S196" s="57"/>
    </row>
    <row r="197" ht="15.75" customHeight="1">
      <c r="D197" s="52"/>
      <c r="E197" s="52"/>
      <c r="F197" s="53"/>
      <c r="H197" s="54"/>
      <c r="I197" s="55"/>
      <c r="J197" s="55"/>
      <c r="K197" s="53"/>
      <c r="L197" s="56"/>
      <c r="N197" s="52"/>
      <c r="P197" s="57"/>
      <c r="Q197" s="57"/>
      <c r="R197" s="57"/>
      <c r="S197" s="57"/>
    </row>
    <row r="198" ht="15.75" customHeight="1">
      <c r="D198" s="52"/>
      <c r="E198" s="52"/>
      <c r="F198" s="53"/>
      <c r="H198" s="54"/>
      <c r="I198" s="55"/>
      <c r="J198" s="55"/>
      <c r="K198" s="53"/>
      <c r="L198" s="56"/>
      <c r="N198" s="52"/>
      <c r="P198" s="57"/>
      <c r="Q198" s="57"/>
      <c r="R198" s="57"/>
      <c r="S198" s="57"/>
    </row>
    <row r="199" ht="15.75" customHeight="1">
      <c r="D199" s="52"/>
      <c r="E199" s="52"/>
      <c r="F199" s="53"/>
      <c r="H199" s="54"/>
      <c r="I199" s="55"/>
      <c r="J199" s="55"/>
      <c r="K199" s="53"/>
      <c r="L199" s="56"/>
      <c r="N199" s="52"/>
      <c r="P199" s="57"/>
      <c r="Q199" s="57"/>
      <c r="R199" s="57"/>
      <c r="S199" s="57"/>
    </row>
    <row r="200" ht="15.75" customHeight="1">
      <c r="D200" s="52"/>
      <c r="E200" s="52"/>
      <c r="F200" s="53"/>
      <c r="H200" s="54"/>
      <c r="I200" s="55"/>
      <c r="J200" s="55"/>
      <c r="K200" s="53"/>
      <c r="L200" s="56"/>
      <c r="N200" s="52"/>
      <c r="P200" s="57"/>
      <c r="Q200" s="57"/>
      <c r="R200" s="57"/>
      <c r="S200" s="57"/>
    </row>
    <row r="201" ht="15.75" customHeight="1">
      <c r="D201" s="52"/>
      <c r="E201" s="52"/>
      <c r="F201" s="53"/>
      <c r="H201" s="54"/>
      <c r="I201" s="55"/>
      <c r="J201" s="55"/>
      <c r="K201" s="53"/>
      <c r="L201" s="56"/>
      <c r="N201" s="52"/>
      <c r="P201" s="57"/>
      <c r="Q201" s="57"/>
      <c r="R201" s="57"/>
      <c r="S201" s="57"/>
    </row>
    <row r="202" ht="15.75" customHeight="1">
      <c r="D202" s="52"/>
      <c r="E202" s="52"/>
      <c r="F202" s="53"/>
      <c r="H202" s="54"/>
      <c r="I202" s="55"/>
      <c r="J202" s="55"/>
      <c r="K202" s="53"/>
      <c r="L202" s="56"/>
      <c r="N202" s="52"/>
      <c r="P202" s="57"/>
      <c r="Q202" s="57"/>
      <c r="R202" s="57"/>
      <c r="S202" s="57"/>
    </row>
    <row r="203" ht="15.75" customHeight="1">
      <c r="D203" s="52"/>
      <c r="E203" s="52"/>
      <c r="F203" s="53"/>
      <c r="H203" s="54"/>
      <c r="I203" s="55"/>
      <c r="J203" s="55"/>
      <c r="K203" s="53"/>
      <c r="L203" s="56"/>
      <c r="N203" s="52"/>
      <c r="P203" s="57"/>
      <c r="Q203" s="57"/>
      <c r="R203" s="57"/>
      <c r="S203" s="57"/>
    </row>
    <row r="204" ht="15.75" customHeight="1">
      <c r="D204" s="52"/>
      <c r="E204" s="52"/>
      <c r="F204" s="53"/>
      <c r="H204" s="54"/>
      <c r="I204" s="55"/>
      <c r="J204" s="55"/>
      <c r="K204" s="53"/>
      <c r="L204" s="56"/>
      <c r="N204" s="52"/>
      <c r="P204" s="57"/>
      <c r="Q204" s="57"/>
      <c r="R204" s="57"/>
      <c r="S204" s="57"/>
    </row>
    <row r="205" ht="15.75" customHeight="1">
      <c r="D205" s="52"/>
      <c r="E205" s="52"/>
      <c r="F205" s="53"/>
      <c r="H205" s="54"/>
      <c r="I205" s="55"/>
      <c r="J205" s="55"/>
      <c r="K205" s="53"/>
      <c r="L205" s="56"/>
      <c r="N205" s="52"/>
      <c r="P205" s="57"/>
      <c r="Q205" s="57"/>
      <c r="R205" s="57"/>
      <c r="S205" s="57"/>
    </row>
    <row r="206" ht="15.75" customHeight="1">
      <c r="D206" s="52"/>
      <c r="E206" s="52"/>
      <c r="F206" s="53"/>
      <c r="H206" s="54"/>
      <c r="I206" s="55"/>
      <c r="J206" s="55"/>
      <c r="K206" s="53"/>
      <c r="L206" s="56"/>
      <c r="N206" s="52"/>
      <c r="P206" s="57"/>
      <c r="Q206" s="57"/>
      <c r="R206" s="57"/>
      <c r="S206" s="57"/>
    </row>
    <row r="207" ht="15.75" customHeight="1">
      <c r="D207" s="52"/>
      <c r="E207" s="52"/>
      <c r="F207" s="53"/>
      <c r="H207" s="54"/>
      <c r="I207" s="55"/>
      <c r="J207" s="55"/>
      <c r="K207" s="53"/>
      <c r="L207" s="56"/>
      <c r="N207" s="52"/>
      <c r="P207" s="57"/>
      <c r="Q207" s="57"/>
      <c r="R207" s="57"/>
      <c r="S207" s="57"/>
    </row>
    <row r="208" ht="15.75" customHeight="1">
      <c r="D208" s="52"/>
      <c r="E208" s="52"/>
      <c r="F208" s="53"/>
      <c r="H208" s="54"/>
      <c r="I208" s="55"/>
      <c r="J208" s="55"/>
      <c r="K208" s="53"/>
      <c r="L208" s="56"/>
      <c r="N208" s="52"/>
      <c r="P208" s="57"/>
      <c r="Q208" s="57"/>
      <c r="R208" s="57"/>
      <c r="S208" s="57"/>
    </row>
    <row r="209" ht="15.75" customHeight="1">
      <c r="D209" s="52"/>
      <c r="E209" s="52"/>
      <c r="F209" s="53"/>
      <c r="H209" s="54"/>
      <c r="I209" s="55"/>
      <c r="J209" s="55"/>
      <c r="K209" s="53"/>
      <c r="L209" s="56"/>
      <c r="N209" s="52"/>
      <c r="P209" s="57"/>
      <c r="Q209" s="57"/>
      <c r="R209" s="57"/>
      <c r="S209" s="57"/>
    </row>
    <row r="210" ht="15.75" customHeight="1">
      <c r="D210" s="52"/>
      <c r="E210" s="52"/>
      <c r="F210" s="53"/>
      <c r="H210" s="54"/>
      <c r="I210" s="55"/>
      <c r="J210" s="55"/>
      <c r="K210" s="53"/>
      <c r="L210" s="56"/>
      <c r="N210" s="52"/>
      <c r="P210" s="57"/>
      <c r="Q210" s="57"/>
      <c r="R210" s="57"/>
      <c r="S210" s="57"/>
    </row>
    <row r="211" ht="15.75" customHeight="1">
      <c r="D211" s="52"/>
      <c r="E211" s="52"/>
      <c r="F211" s="53"/>
      <c r="H211" s="54"/>
      <c r="I211" s="55"/>
      <c r="J211" s="55"/>
      <c r="K211" s="53"/>
      <c r="L211" s="56"/>
      <c r="N211" s="52"/>
      <c r="P211" s="57"/>
      <c r="Q211" s="57"/>
      <c r="R211" s="57"/>
      <c r="S211" s="57"/>
    </row>
    <row r="212" ht="15.75" customHeight="1">
      <c r="D212" s="52"/>
      <c r="E212" s="52"/>
      <c r="F212" s="53"/>
      <c r="H212" s="54"/>
      <c r="I212" s="55"/>
      <c r="J212" s="55"/>
      <c r="K212" s="53"/>
      <c r="L212" s="56"/>
      <c r="N212" s="52"/>
      <c r="P212" s="57"/>
      <c r="Q212" s="57"/>
      <c r="R212" s="57"/>
      <c r="S212" s="57"/>
    </row>
    <row r="213" ht="15.75" customHeight="1">
      <c r="D213" s="52"/>
      <c r="E213" s="52"/>
      <c r="F213" s="53"/>
      <c r="H213" s="54"/>
      <c r="I213" s="55"/>
      <c r="J213" s="55"/>
      <c r="K213" s="53"/>
      <c r="L213" s="56"/>
      <c r="N213" s="52"/>
      <c r="P213" s="57"/>
      <c r="Q213" s="57"/>
      <c r="R213" s="57"/>
      <c r="S213" s="57"/>
    </row>
    <row r="214" ht="15.75" customHeight="1">
      <c r="D214" s="52"/>
      <c r="E214" s="52"/>
      <c r="F214" s="53"/>
      <c r="H214" s="54"/>
      <c r="I214" s="55"/>
      <c r="J214" s="55"/>
      <c r="K214" s="53"/>
      <c r="L214" s="56"/>
      <c r="N214" s="52"/>
      <c r="P214" s="57"/>
      <c r="Q214" s="57"/>
      <c r="R214" s="57"/>
      <c r="S214" s="57"/>
    </row>
    <row r="215" ht="15.75" customHeight="1">
      <c r="D215" s="52"/>
      <c r="E215" s="52"/>
      <c r="F215" s="53"/>
      <c r="H215" s="54"/>
      <c r="I215" s="55"/>
      <c r="J215" s="55"/>
      <c r="K215" s="53"/>
      <c r="L215" s="56"/>
      <c r="N215" s="52"/>
      <c r="P215" s="57"/>
      <c r="Q215" s="57"/>
      <c r="R215" s="57"/>
      <c r="S215" s="57"/>
    </row>
    <row r="216" ht="15.75" customHeight="1">
      <c r="D216" s="52"/>
      <c r="E216" s="52"/>
      <c r="F216" s="53"/>
      <c r="H216" s="54"/>
      <c r="I216" s="55"/>
      <c r="J216" s="55"/>
      <c r="K216" s="53"/>
      <c r="L216" s="56"/>
      <c r="N216" s="52"/>
      <c r="P216" s="57"/>
      <c r="Q216" s="57"/>
      <c r="R216" s="57"/>
      <c r="S216" s="57"/>
    </row>
    <row r="217" ht="15.75" customHeight="1">
      <c r="D217" s="52"/>
      <c r="E217" s="52"/>
      <c r="F217" s="53"/>
      <c r="H217" s="54"/>
      <c r="I217" s="55"/>
      <c r="J217" s="55"/>
      <c r="K217" s="53"/>
      <c r="L217" s="56"/>
      <c r="N217" s="52"/>
      <c r="P217" s="57"/>
      <c r="Q217" s="57"/>
      <c r="R217" s="57"/>
      <c r="S217" s="57"/>
    </row>
    <row r="218" ht="15.75" customHeight="1">
      <c r="D218" s="52"/>
      <c r="E218" s="52"/>
      <c r="F218" s="53"/>
      <c r="H218" s="54"/>
      <c r="I218" s="55"/>
      <c r="J218" s="55"/>
      <c r="K218" s="53"/>
      <c r="L218" s="56"/>
      <c r="N218" s="52"/>
      <c r="P218" s="57"/>
      <c r="Q218" s="57"/>
      <c r="R218" s="57"/>
      <c r="S218" s="57"/>
    </row>
    <row r="219" ht="15.75" customHeight="1">
      <c r="D219" s="52"/>
      <c r="E219" s="52"/>
      <c r="F219" s="53"/>
      <c r="H219" s="54"/>
      <c r="I219" s="55"/>
      <c r="J219" s="55"/>
      <c r="K219" s="53"/>
      <c r="L219" s="56"/>
      <c r="N219" s="52"/>
      <c r="P219" s="57"/>
      <c r="Q219" s="57"/>
      <c r="R219" s="57"/>
      <c r="S219" s="57"/>
    </row>
    <row r="220" ht="15.75" customHeight="1">
      <c r="D220" s="52"/>
      <c r="E220" s="52"/>
      <c r="F220" s="53"/>
      <c r="H220" s="54"/>
      <c r="I220" s="55"/>
      <c r="J220" s="55"/>
      <c r="K220" s="53"/>
      <c r="L220" s="56"/>
      <c r="N220" s="52"/>
      <c r="P220" s="57"/>
      <c r="Q220" s="57"/>
      <c r="R220" s="57"/>
      <c r="S220" s="57"/>
    </row>
    <row r="221" ht="15.75" customHeight="1">
      <c r="D221" s="52"/>
      <c r="E221" s="52"/>
      <c r="F221" s="53"/>
      <c r="H221" s="54"/>
      <c r="I221" s="55"/>
      <c r="J221" s="55"/>
      <c r="K221" s="53"/>
      <c r="L221" s="56"/>
      <c r="N221" s="52"/>
      <c r="P221" s="57"/>
      <c r="Q221" s="57"/>
      <c r="R221" s="57"/>
      <c r="S221" s="57"/>
    </row>
    <row r="222" ht="15.75" customHeight="1">
      <c r="D222" s="52"/>
      <c r="E222" s="52"/>
      <c r="F222" s="53"/>
      <c r="H222" s="54"/>
      <c r="I222" s="55"/>
      <c r="J222" s="55"/>
      <c r="K222" s="53"/>
      <c r="L222" s="56"/>
      <c r="N222" s="52"/>
      <c r="P222" s="57"/>
      <c r="Q222" s="57"/>
      <c r="R222" s="57"/>
      <c r="S222" s="57"/>
    </row>
    <row r="223" ht="15.75" customHeight="1">
      <c r="D223" s="52"/>
      <c r="E223" s="52"/>
      <c r="F223" s="53"/>
      <c r="H223" s="54"/>
      <c r="I223" s="55"/>
      <c r="J223" s="55"/>
      <c r="K223" s="53"/>
      <c r="L223" s="56"/>
      <c r="N223" s="52"/>
      <c r="P223" s="57"/>
      <c r="Q223" s="57"/>
      <c r="R223" s="57"/>
      <c r="S223" s="57"/>
    </row>
    <row r="224" ht="15.75" customHeight="1">
      <c r="D224" s="52"/>
      <c r="E224" s="52"/>
      <c r="F224" s="53"/>
      <c r="H224" s="54"/>
      <c r="I224" s="55"/>
      <c r="J224" s="55"/>
      <c r="K224" s="53"/>
      <c r="L224" s="56"/>
      <c r="N224" s="52"/>
      <c r="P224" s="57"/>
      <c r="Q224" s="57"/>
      <c r="R224" s="57"/>
      <c r="S224" s="57"/>
    </row>
    <row r="225" ht="15.75" customHeight="1">
      <c r="D225" s="52"/>
      <c r="E225" s="52"/>
      <c r="F225" s="53"/>
      <c r="H225" s="54"/>
      <c r="I225" s="55"/>
      <c r="J225" s="55"/>
      <c r="K225" s="53"/>
      <c r="L225" s="56"/>
      <c r="N225" s="52"/>
      <c r="P225" s="57"/>
      <c r="Q225" s="57"/>
      <c r="R225" s="57"/>
      <c r="S225" s="57"/>
    </row>
    <row r="226" ht="15.75" customHeight="1">
      <c r="D226" s="52"/>
      <c r="E226" s="52"/>
      <c r="F226" s="53"/>
      <c r="H226" s="54"/>
      <c r="I226" s="55"/>
      <c r="J226" s="55"/>
      <c r="K226" s="53"/>
      <c r="L226" s="56"/>
      <c r="N226" s="52"/>
      <c r="P226" s="57"/>
      <c r="Q226" s="57"/>
      <c r="R226" s="57"/>
      <c r="S226" s="57"/>
    </row>
    <row r="227" ht="15.75" customHeight="1">
      <c r="D227" s="52"/>
      <c r="E227" s="52"/>
      <c r="F227" s="53"/>
      <c r="H227" s="54"/>
      <c r="I227" s="55"/>
      <c r="J227" s="55"/>
      <c r="K227" s="53"/>
      <c r="L227" s="56"/>
      <c r="N227" s="52"/>
      <c r="P227" s="57"/>
      <c r="Q227" s="57"/>
      <c r="R227" s="57"/>
      <c r="S227" s="57"/>
    </row>
    <row r="228" ht="15.75" customHeight="1">
      <c r="D228" s="52"/>
      <c r="E228" s="52"/>
      <c r="F228" s="53"/>
      <c r="H228" s="54"/>
      <c r="I228" s="55"/>
      <c r="J228" s="55"/>
      <c r="K228" s="53"/>
      <c r="L228" s="56"/>
      <c r="N228" s="52"/>
      <c r="P228" s="57"/>
      <c r="Q228" s="57"/>
      <c r="R228" s="57"/>
      <c r="S228" s="57"/>
    </row>
    <row r="229" ht="15.75" customHeight="1">
      <c r="D229" s="52"/>
      <c r="E229" s="52"/>
      <c r="F229" s="53"/>
      <c r="H229" s="54"/>
      <c r="I229" s="55"/>
      <c r="J229" s="55"/>
      <c r="K229" s="53"/>
      <c r="L229" s="56"/>
      <c r="N229" s="52"/>
      <c r="P229" s="57"/>
      <c r="Q229" s="57"/>
      <c r="R229" s="57"/>
      <c r="S229" s="57"/>
    </row>
    <row r="230" ht="15.75" customHeight="1">
      <c r="D230" s="52"/>
      <c r="E230" s="52"/>
      <c r="F230" s="53"/>
      <c r="H230" s="54"/>
      <c r="I230" s="55"/>
      <c r="J230" s="55"/>
      <c r="K230" s="53"/>
      <c r="L230" s="56"/>
      <c r="N230" s="52"/>
      <c r="P230" s="57"/>
      <c r="Q230" s="57"/>
      <c r="R230" s="57"/>
      <c r="S230" s="57"/>
    </row>
    <row r="231" ht="15.75" customHeight="1">
      <c r="D231" s="52"/>
      <c r="E231" s="52"/>
      <c r="F231" s="53"/>
      <c r="H231" s="54"/>
      <c r="I231" s="55"/>
      <c r="J231" s="55"/>
      <c r="K231" s="53"/>
      <c r="L231" s="56"/>
      <c r="N231" s="52"/>
      <c r="P231" s="57"/>
      <c r="Q231" s="57"/>
      <c r="R231" s="57"/>
      <c r="S231" s="57"/>
    </row>
    <row r="232" ht="15.75" customHeight="1">
      <c r="D232" s="52"/>
      <c r="E232" s="52"/>
      <c r="F232" s="53"/>
      <c r="H232" s="54"/>
      <c r="I232" s="55"/>
      <c r="J232" s="55"/>
      <c r="K232" s="53"/>
      <c r="L232" s="56"/>
      <c r="N232" s="52"/>
      <c r="P232" s="57"/>
      <c r="Q232" s="57"/>
      <c r="R232" s="57"/>
      <c r="S232" s="57"/>
    </row>
    <row r="233" ht="15.75" customHeight="1">
      <c r="D233" s="52"/>
      <c r="E233" s="52"/>
      <c r="F233" s="53"/>
      <c r="H233" s="54"/>
      <c r="I233" s="55"/>
      <c r="J233" s="55"/>
      <c r="K233" s="53"/>
      <c r="L233" s="56"/>
      <c r="N233" s="52"/>
      <c r="P233" s="57"/>
      <c r="Q233" s="57"/>
      <c r="R233" s="57"/>
      <c r="S233" s="57"/>
    </row>
    <row r="234" ht="15.75" customHeight="1">
      <c r="D234" s="52"/>
      <c r="E234" s="52"/>
      <c r="F234" s="53"/>
      <c r="H234" s="54"/>
      <c r="I234" s="55"/>
      <c r="J234" s="55"/>
      <c r="K234" s="53"/>
      <c r="L234" s="56"/>
      <c r="N234" s="52"/>
      <c r="P234" s="57"/>
      <c r="Q234" s="57"/>
      <c r="R234" s="57"/>
      <c r="S234" s="57"/>
    </row>
    <row r="235" ht="15.75" customHeight="1">
      <c r="D235" s="52"/>
      <c r="E235" s="52"/>
      <c r="F235" s="53"/>
      <c r="H235" s="54"/>
      <c r="I235" s="55"/>
      <c r="J235" s="55"/>
      <c r="K235" s="53"/>
      <c r="L235" s="56"/>
      <c r="N235" s="52"/>
      <c r="P235" s="57"/>
      <c r="Q235" s="57"/>
      <c r="R235" s="57"/>
      <c r="S235" s="57"/>
    </row>
    <row r="236" ht="15.75" customHeight="1">
      <c r="D236" s="52"/>
      <c r="E236" s="52"/>
      <c r="F236" s="53"/>
      <c r="H236" s="54"/>
      <c r="I236" s="55"/>
      <c r="J236" s="55"/>
      <c r="K236" s="53"/>
      <c r="L236" s="56"/>
      <c r="N236" s="52"/>
      <c r="P236" s="57"/>
      <c r="Q236" s="57"/>
      <c r="R236" s="57"/>
      <c r="S236" s="57"/>
    </row>
    <row r="237" ht="15.75" customHeight="1">
      <c r="D237" s="52"/>
      <c r="E237" s="52"/>
      <c r="F237" s="53"/>
      <c r="H237" s="54"/>
      <c r="I237" s="55"/>
      <c r="J237" s="55"/>
      <c r="K237" s="53"/>
      <c r="L237" s="56"/>
      <c r="N237" s="52"/>
      <c r="P237" s="57"/>
      <c r="Q237" s="57"/>
      <c r="R237" s="57"/>
      <c r="S237" s="57"/>
    </row>
    <row r="238" ht="15.75" customHeight="1">
      <c r="D238" s="52"/>
      <c r="E238" s="52"/>
      <c r="F238" s="53"/>
      <c r="H238" s="54"/>
      <c r="I238" s="55"/>
      <c r="J238" s="55"/>
      <c r="K238" s="53"/>
      <c r="L238" s="56"/>
      <c r="N238" s="52"/>
      <c r="P238" s="57"/>
      <c r="Q238" s="57"/>
      <c r="R238" s="57"/>
      <c r="S238" s="57"/>
    </row>
    <row r="239" ht="15.75" customHeight="1">
      <c r="D239" s="52"/>
      <c r="E239" s="52"/>
      <c r="F239" s="53"/>
      <c r="H239" s="54"/>
      <c r="I239" s="55"/>
      <c r="J239" s="55"/>
      <c r="K239" s="53"/>
      <c r="L239" s="56"/>
      <c r="N239" s="52"/>
      <c r="P239" s="57"/>
      <c r="Q239" s="57"/>
      <c r="R239" s="57"/>
      <c r="S239" s="57"/>
    </row>
    <row r="240" ht="15.75" customHeight="1">
      <c r="D240" s="52"/>
      <c r="E240" s="52"/>
      <c r="F240" s="53"/>
      <c r="H240" s="54"/>
      <c r="I240" s="55"/>
      <c r="J240" s="55"/>
      <c r="K240" s="53"/>
      <c r="L240" s="56"/>
      <c r="N240" s="52"/>
      <c r="P240" s="57"/>
      <c r="Q240" s="57"/>
      <c r="R240" s="57"/>
      <c r="S240" s="57"/>
    </row>
    <row r="241" ht="15.75" customHeight="1">
      <c r="D241" s="52"/>
      <c r="E241" s="52"/>
      <c r="F241" s="53"/>
      <c r="H241" s="54"/>
      <c r="I241" s="55"/>
      <c r="J241" s="55"/>
      <c r="K241" s="53"/>
      <c r="L241" s="56"/>
      <c r="N241" s="52"/>
      <c r="P241" s="57"/>
      <c r="Q241" s="57"/>
      <c r="R241" s="57"/>
      <c r="S241" s="57"/>
    </row>
    <row r="242" ht="15.75" customHeight="1">
      <c r="D242" s="52"/>
      <c r="E242" s="52"/>
      <c r="F242" s="53"/>
      <c r="H242" s="54"/>
      <c r="I242" s="55"/>
      <c r="J242" s="55"/>
      <c r="K242" s="53"/>
      <c r="L242" s="56"/>
      <c r="N242" s="52"/>
      <c r="P242" s="57"/>
      <c r="Q242" s="57"/>
      <c r="R242" s="57"/>
      <c r="S242" s="57"/>
    </row>
    <row r="243" ht="15.75" customHeight="1">
      <c r="D243" s="52"/>
      <c r="E243" s="52"/>
      <c r="F243" s="53"/>
      <c r="H243" s="54"/>
      <c r="I243" s="55"/>
      <c r="J243" s="55"/>
      <c r="K243" s="53"/>
      <c r="L243" s="56"/>
      <c r="N243" s="52"/>
      <c r="P243" s="57"/>
      <c r="Q243" s="57"/>
      <c r="R243" s="57"/>
      <c r="S243" s="57"/>
    </row>
    <row r="244" ht="15.75" customHeight="1">
      <c r="D244" s="52"/>
      <c r="E244" s="52"/>
      <c r="F244" s="53"/>
      <c r="H244" s="54"/>
      <c r="I244" s="55"/>
      <c r="J244" s="55"/>
      <c r="K244" s="53"/>
      <c r="L244" s="56"/>
      <c r="N244" s="52"/>
      <c r="P244" s="57"/>
      <c r="Q244" s="57"/>
      <c r="R244" s="57"/>
      <c r="S244" s="57"/>
    </row>
    <row r="245" ht="15.75" customHeight="1">
      <c r="D245" s="52"/>
      <c r="E245" s="52"/>
      <c r="F245" s="53"/>
      <c r="H245" s="54"/>
      <c r="I245" s="55"/>
      <c r="J245" s="55"/>
      <c r="K245" s="53"/>
      <c r="L245" s="56"/>
      <c r="N245" s="52"/>
      <c r="P245" s="57"/>
      <c r="Q245" s="57"/>
      <c r="R245" s="57"/>
      <c r="S245" s="57"/>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F42E3E05-CD07-4892-AF37-1B5677725A68}" filter="1" showAutoFilter="1">
      <autoFilter ref="$A$1:$AB$45"/>
    </customSheetView>
    <customSheetView guid="{8EC1E85F-0A18-4C9B-8981-589D30F347CA}" filter="1" showAutoFilter="1">
      <autoFilter ref="$A$1:$AB$45"/>
    </customSheetView>
  </customSheetViews>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s>
  <printOptions/>
  <pageMargins bottom="0.75" footer="0.0" header="0.0" left="0.7" right="0.7" top="0.75"/>
  <pageSetup orientation="landscape"/>
  <drawing r:id="rId45"/>
  <tableParts count="1">
    <tablePart r:id="rId4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14"/>
    <col customWidth="1" min="2" max="2" width="11.29"/>
    <col customWidth="1" min="3" max="3" width="10.43"/>
    <col customWidth="1" min="4" max="4" width="10.57"/>
    <col customWidth="1" min="5" max="5" width="8.86"/>
    <col customWidth="1" min="6" max="6" width="9.71"/>
    <col customWidth="1" min="7" max="7" width="8.14"/>
    <col customWidth="1" min="8" max="8" width="8.29"/>
    <col customWidth="1" min="9" max="9" width="9.57"/>
    <col customWidth="1" min="10" max="10" width="11.0"/>
    <col customWidth="1" min="11" max="11" width="9.14"/>
    <col customWidth="1" min="12" max="12" width="13.0"/>
    <col customWidth="1" min="13" max="13" width="12.43"/>
    <col customWidth="1" min="14" max="14" width="11.0"/>
    <col customWidth="1" min="15" max="15" width="32.29"/>
  </cols>
  <sheetData>
    <row r="1">
      <c r="A1" s="58" t="s">
        <v>0</v>
      </c>
      <c r="B1" s="59" t="s">
        <v>3</v>
      </c>
      <c r="C1" s="60" t="s">
        <v>7</v>
      </c>
      <c r="D1" s="59" t="s">
        <v>13</v>
      </c>
      <c r="E1" s="60" t="s">
        <v>207</v>
      </c>
      <c r="F1" s="60" t="s">
        <v>22</v>
      </c>
      <c r="G1" s="60" t="s">
        <v>21</v>
      </c>
      <c r="H1" s="61" t="s">
        <v>208</v>
      </c>
    </row>
    <row r="2">
      <c r="A2" s="62" t="str">
        <f>Toys!A2</f>
        <v>B0CMG86KX4</v>
      </c>
      <c r="B2" s="63">
        <f>Toys!D2</f>
        <v>45.31</v>
      </c>
      <c r="C2" s="64">
        <f>Toys!H2</f>
        <v>381</v>
      </c>
      <c r="D2" s="63">
        <f>Toys!N2</f>
        <v>0.02</v>
      </c>
      <c r="E2" s="62">
        <f t="shared" ref="E2:E45" si="1">IF(OR(B2&lt;$M$10, B2&gt;$M$11), 1, 0)</f>
        <v>0</v>
      </c>
      <c r="F2" s="62">
        <f t="shared" ref="F2:F45" si="2">IF(OR(C2&lt;$M$18, C2&gt;$M$19), 1, 0)</f>
        <v>0</v>
      </c>
      <c r="G2" s="62">
        <f t="shared" ref="G2:G45" si="3">IF(OR(D2&lt;$M$26, D2&gt;$M$27), 1, 0)</f>
        <v>0</v>
      </c>
      <c r="H2" s="62">
        <f t="shared" ref="H2:H45" si="4">IF(OR(E2=1, F2=1, G2=1), 1, 0)</f>
        <v>0</v>
      </c>
      <c r="L2" s="62"/>
      <c r="M2" s="62"/>
      <c r="N2" s="62"/>
      <c r="O2" s="65" t="s">
        <v>209</v>
      </c>
      <c r="P2" s="66">
        <f>COUNTA(A2:A1046)</f>
        <v>44</v>
      </c>
    </row>
    <row r="3">
      <c r="A3" s="62" t="str">
        <f>Toys!A3</f>
        <v>B0CMFRHZDQ</v>
      </c>
      <c r="B3" s="63">
        <f>Toys!D3</f>
        <v>17.73</v>
      </c>
      <c r="C3" s="64">
        <f>Toys!H3</f>
        <v>381</v>
      </c>
      <c r="D3" s="63">
        <f>Toys!N3</f>
        <v>0.02</v>
      </c>
      <c r="E3" s="62">
        <f t="shared" si="1"/>
        <v>0</v>
      </c>
      <c r="F3" s="62">
        <f t="shared" si="2"/>
        <v>0</v>
      </c>
      <c r="G3" s="62">
        <f t="shared" si="3"/>
        <v>0</v>
      </c>
      <c r="H3" s="62">
        <f t="shared" si="4"/>
        <v>0</v>
      </c>
      <c r="L3" s="62"/>
      <c r="M3" s="62"/>
      <c r="N3" s="62"/>
      <c r="O3" s="65" t="s">
        <v>210</v>
      </c>
      <c r="P3" s="66">
        <f>COUNTIF(H2:H1046, 1)</f>
        <v>13</v>
      </c>
    </row>
    <row r="4">
      <c r="A4" s="62" t="str">
        <f>Toys!A4</f>
        <v>B0CMFTKPF5</v>
      </c>
      <c r="B4" s="63">
        <f>Toys!D4</f>
        <v>37.99</v>
      </c>
      <c r="C4" s="64">
        <f>Toys!H4</f>
        <v>381</v>
      </c>
      <c r="D4" s="63">
        <f>Toys!N4</f>
        <v>0.07</v>
      </c>
      <c r="E4" s="62">
        <f t="shared" si="1"/>
        <v>0</v>
      </c>
      <c r="F4" s="62">
        <f t="shared" si="2"/>
        <v>0</v>
      </c>
      <c r="G4" s="62">
        <f t="shared" si="3"/>
        <v>0</v>
      </c>
      <c r="H4" s="62">
        <f t="shared" si="4"/>
        <v>0</v>
      </c>
      <c r="L4" s="62"/>
      <c r="M4" s="62"/>
      <c r="N4" s="62"/>
      <c r="O4" s="62"/>
      <c r="P4" s="62"/>
    </row>
    <row r="5">
      <c r="A5" s="62" t="str">
        <f>Toys!A5</f>
        <v>B0CMG5RV4H</v>
      </c>
      <c r="B5" s="63">
        <f>Toys!D5</f>
        <v>19.22</v>
      </c>
      <c r="C5" s="64">
        <f>Toys!H5</f>
        <v>381</v>
      </c>
      <c r="D5" s="63">
        <f>Toys!N5</f>
        <v>0.04</v>
      </c>
      <c r="E5" s="62">
        <f t="shared" si="1"/>
        <v>0</v>
      </c>
      <c r="F5" s="62">
        <f t="shared" si="2"/>
        <v>0</v>
      </c>
      <c r="G5" s="62">
        <f t="shared" si="3"/>
        <v>0</v>
      </c>
      <c r="H5" s="62">
        <f t="shared" si="4"/>
        <v>0</v>
      </c>
      <c r="L5" s="62"/>
      <c r="M5" s="62"/>
      <c r="N5" s="62"/>
      <c r="O5" s="62"/>
      <c r="P5" s="62"/>
    </row>
    <row r="6">
      <c r="A6" s="62" t="str">
        <f>Toys!A6</f>
        <v>B0CY6NQQYK</v>
      </c>
      <c r="B6" s="63">
        <f>Toys!D6</f>
        <v>8.53</v>
      </c>
      <c r="C6" s="64">
        <f>Toys!H6</f>
        <v>31</v>
      </c>
      <c r="D6" s="63">
        <f>Toys!N6</f>
        <v>0.01</v>
      </c>
      <c r="E6" s="62">
        <f t="shared" si="1"/>
        <v>0</v>
      </c>
      <c r="F6" s="62">
        <f t="shared" si="2"/>
        <v>0</v>
      </c>
      <c r="G6" s="62">
        <f t="shared" si="3"/>
        <v>0</v>
      </c>
      <c r="H6" s="62">
        <f t="shared" si="4"/>
        <v>0</v>
      </c>
      <c r="L6" s="67" t="s">
        <v>3</v>
      </c>
      <c r="M6" s="68"/>
      <c r="N6" s="62"/>
      <c r="O6" s="67" t="s">
        <v>3</v>
      </c>
      <c r="P6" s="68"/>
    </row>
    <row r="7">
      <c r="A7" s="62" t="str">
        <f>Toys!A7</f>
        <v>B0CMG4WL99</v>
      </c>
      <c r="B7" s="63">
        <f>Toys!D7</f>
        <v>11.68</v>
      </c>
      <c r="C7" s="64">
        <f>Toys!H7</f>
        <v>117</v>
      </c>
      <c r="D7" s="63">
        <f>Toys!N7</f>
        <v>0.05</v>
      </c>
      <c r="E7" s="62">
        <f t="shared" si="1"/>
        <v>0</v>
      </c>
      <c r="F7" s="62">
        <f t="shared" si="2"/>
        <v>0</v>
      </c>
      <c r="G7" s="62">
        <f t="shared" si="3"/>
        <v>0</v>
      </c>
      <c r="H7" s="62">
        <f t="shared" si="4"/>
        <v>0</v>
      </c>
      <c r="L7" s="69" t="s">
        <v>211</v>
      </c>
      <c r="M7" s="70">
        <f> _xlfn.QUARTILE.INC(B2:B1046, 1)</f>
        <v>12.8925</v>
      </c>
      <c r="N7" s="62"/>
      <c r="O7" s="65" t="s">
        <v>212</v>
      </c>
      <c r="P7" s="70">
        <f>IFERROR(__xludf.DUMMYFUNCTION("MIN(FILTER(B2:B1046, H2:H1046=0))"),8.0)</f>
        <v>8</v>
      </c>
    </row>
    <row r="8">
      <c r="A8" s="62" t="str">
        <f>Toys!A8</f>
        <v>B0CMFL2D8M</v>
      </c>
      <c r="B8" s="63">
        <f>Toys!D8</f>
        <v>16</v>
      </c>
      <c r="C8" s="64">
        <f>Toys!H8</f>
        <v>47</v>
      </c>
      <c r="D8" s="63">
        <f>Toys!N8</f>
        <v>0.05</v>
      </c>
      <c r="E8" s="62">
        <f t="shared" si="1"/>
        <v>0</v>
      </c>
      <c r="F8" s="62">
        <f t="shared" si="2"/>
        <v>0</v>
      </c>
      <c r="G8" s="62">
        <f t="shared" si="3"/>
        <v>0</v>
      </c>
      <c r="H8" s="62">
        <f t="shared" si="4"/>
        <v>0</v>
      </c>
      <c r="L8" s="69" t="s">
        <v>213</v>
      </c>
      <c r="M8" s="70">
        <f> _xlfn.QUARTILE.INC(B2:B1046, 3)</f>
        <v>24.915</v>
      </c>
      <c r="N8" s="62"/>
      <c r="O8" s="65" t="s">
        <v>214</v>
      </c>
      <c r="P8" s="70">
        <f>IFERROR(__xludf.DUMMYFUNCTION("MAX(FILTER(B2:B1046, H2:H1046=0))"),45.31)</f>
        <v>45.31</v>
      </c>
    </row>
    <row r="9">
      <c r="A9" s="62" t="str">
        <f>Toys!A9</f>
        <v>B0CMFYWRPM</v>
      </c>
      <c r="B9" s="63">
        <f>Toys!D9</f>
        <v>24.84</v>
      </c>
      <c r="C9" s="64">
        <f>Toys!H9</f>
        <v>74</v>
      </c>
      <c r="D9" s="63">
        <f>Toys!N9</f>
        <v>0.03</v>
      </c>
      <c r="E9" s="62">
        <f t="shared" si="1"/>
        <v>0</v>
      </c>
      <c r="F9" s="62">
        <f t="shared" si="2"/>
        <v>0</v>
      </c>
      <c r="G9" s="62">
        <f t="shared" si="3"/>
        <v>0</v>
      </c>
      <c r="H9" s="62">
        <f t="shared" si="4"/>
        <v>0</v>
      </c>
      <c r="L9" s="69" t="s">
        <v>215</v>
      </c>
      <c r="M9" s="70">
        <f> M8 - M7</f>
        <v>12.0225</v>
      </c>
      <c r="N9" s="62"/>
      <c r="O9" s="65" t="s">
        <v>216</v>
      </c>
      <c r="P9" s="70">
        <f>IFERROR(__xludf.DUMMYFUNCTION("AVERAGE(FILTER(B2:B1046, H2:H1046=0))"),20.566129032258065)</f>
        <v>20.56612903</v>
      </c>
    </row>
    <row r="10">
      <c r="A10" s="62" t="str">
        <f>Toys!A10</f>
        <v>B0CMFRVGW9</v>
      </c>
      <c r="B10" s="63">
        <f>Toys!D10</f>
        <v>12.99</v>
      </c>
      <c r="C10" s="64">
        <f>Toys!H10</f>
        <v>140</v>
      </c>
      <c r="D10" s="63">
        <f>Toys!N10</f>
        <v>0.01</v>
      </c>
      <c r="E10" s="62">
        <f t="shared" si="1"/>
        <v>0</v>
      </c>
      <c r="F10" s="62">
        <f t="shared" si="2"/>
        <v>0</v>
      </c>
      <c r="G10" s="62">
        <f t="shared" si="3"/>
        <v>0</v>
      </c>
      <c r="H10" s="62">
        <f t="shared" si="4"/>
        <v>0</v>
      </c>
      <c r="L10" s="69" t="s">
        <v>217</v>
      </c>
      <c r="M10" s="70">
        <f> M7 - 2 * M9</f>
        <v>-11.1525</v>
      </c>
      <c r="N10" s="62"/>
      <c r="O10" s="62"/>
      <c r="P10" s="62"/>
    </row>
    <row r="11">
      <c r="A11" s="62" t="str">
        <f>Toys!A11</f>
        <v>B0D9MLFVC9</v>
      </c>
      <c r="B11" s="63">
        <f>Toys!D11</f>
        <v>30.81</v>
      </c>
      <c r="C11" s="64">
        <f>Toys!H11</f>
        <v>98</v>
      </c>
      <c r="D11" s="63" t="str">
        <f>Toys!N11</f>
        <v/>
      </c>
      <c r="E11" s="62">
        <f t="shared" si="1"/>
        <v>0</v>
      </c>
      <c r="F11" s="62">
        <f t="shared" si="2"/>
        <v>0</v>
      </c>
      <c r="G11" s="62">
        <f t="shared" si="3"/>
        <v>0</v>
      </c>
      <c r="H11" s="62">
        <f t="shared" si="4"/>
        <v>0</v>
      </c>
      <c r="L11" s="69" t="s">
        <v>218</v>
      </c>
      <c r="M11" s="70">
        <f>M8 + 2 * M9</f>
        <v>48.96</v>
      </c>
      <c r="N11" s="62"/>
      <c r="O11" s="62"/>
      <c r="P11" s="62"/>
    </row>
    <row r="12">
      <c r="A12" s="62" t="str">
        <f>Toys!A12</f>
        <v>B0CY6B115V</v>
      </c>
      <c r="B12" s="63">
        <f>Toys!D12</f>
        <v>8</v>
      </c>
      <c r="C12" s="64">
        <f>Toys!H12</f>
        <v>33</v>
      </c>
      <c r="D12" s="63">
        <f>Toys!N12</f>
        <v>0.01</v>
      </c>
      <c r="E12" s="62">
        <f t="shared" si="1"/>
        <v>0</v>
      </c>
      <c r="F12" s="62">
        <f t="shared" si="2"/>
        <v>0</v>
      </c>
      <c r="G12" s="62">
        <f t="shared" si="3"/>
        <v>0</v>
      </c>
      <c r="H12" s="62">
        <f t="shared" si="4"/>
        <v>0</v>
      </c>
      <c r="L12" s="62"/>
      <c r="M12" s="62"/>
      <c r="N12" s="62"/>
      <c r="O12" s="62"/>
      <c r="P12" s="62"/>
    </row>
    <row r="13">
      <c r="A13" s="62" t="str">
        <f>Toys!A13</f>
        <v>B0DLH93L1J</v>
      </c>
      <c r="B13" s="63">
        <f>Toys!D13</f>
        <v>24.99</v>
      </c>
      <c r="C13" s="64">
        <f>Toys!H13</f>
        <v>11</v>
      </c>
      <c r="D13" s="63">
        <f>Toys!N13</f>
        <v>0.04</v>
      </c>
      <c r="E13" s="62">
        <f t="shared" si="1"/>
        <v>0</v>
      </c>
      <c r="F13" s="62">
        <f t="shared" si="2"/>
        <v>0</v>
      </c>
      <c r="G13" s="62">
        <f t="shared" si="3"/>
        <v>0</v>
      </c>
      <c r="H13" s="62">
        <f t="shared" si="4"/>
        <v>0</v>
      </c>
      <c r="L13" s="62"/>
      <c r="M13" s="62"/>
      <c r="N13" s="62"/>
      <c r="O13" s="62"/>
      <c r="P13" s="62"/>
    </row>
    <row r="14">
      <c r="A14" s="62" t="str">
        <f>Toys!A14</f>
        <v>B0CMFTJWZQ</v>
      </c>
      <c r="B14" s="63">
        <f>Toys!D14</f>
        <v>14.99</v>
      </c>
      <c r="C14" s="64">
        <f>Toys!H14</f>
        <v>39</v>
      </c>
      <c r="D14" s="63">
        <f>Toys!N14</f>
        <v>0.01</v>
      </c>
      <c r="E14" s="62">
        <f t="shared" si="1"/>
        <v>0</v>
      </c>
      <c r="F14" s="62">
        <f t="shared" si="2"/>
        <v>0</v>
      </c>
      <c r="G14" s="62">
        <f t="shared" si="3"/>
        <v>0</v>
      </c>
      <c r="H14" s="62">
        <f t="shared" si="4"/>
        <v>0</v>
      </c>
      <c r="L14" s="67" t="s">
        <v>7</v>
      </c>
      <c r="M14" s="68"/>
      <c r="N14" s="62"/>
      <c r="O14" s="67" t="s">
        <v>7</v>
      </c>
      <c r="P14" s="68"/>
    </row>
    <row r="15">
      <c r="A15" s="62" t="str">
        <f>Toys!A15</f>
        <v>B0CMG2ZX45</v>
      </c>
      <c r="B15" s="63">
        <f>Toys!D15</f>
        <v>13.83</v>
      </c>
      <c r="C15" s="64">
        <f>Toys!H15</f>
        <v>91</v>
      </c>
      <c r="D15" s="63">
        <f>Toys!N15</f>
        <v>0.02</v>
      </c>
      <c r="E15" s="62">
        <f t="shared" si="1"/>
        <v>0</v>
      </c>
      <c r="F15" s="62">
        <f t="shared" si="2"/>
        <v>0</v>
      </c>
      <c r="G15" s="62">
        <f t="shared" si="3"/>
        <v>0</v>
      </c>
      <c r="H15" s="62">
        <f t="shared" si="4"/>
        <v>0</v>
      </c>
      <c r="L15" s="69" t="s">
        <v>211</v>
      </c>
      <c r="M15" s="70">
        <f> _xlfn.QUARTILE.INC(C2:C1046, 1)</f>
        <v>39.75</v>
      </c>
      <c r="N15" s="62"/>
      <c r="O15" s="65" t="s">
        <v>219</v>
      </c>
      <c r="P15" s="70">
        <f>IFERROR(__xludf.DUMMYFUNCTION("MIN(FILTER(C2:C1046, H2:H1046=0))"),11.0)</f>
        <v>11</v>
      </c>
    </row>
    <row r="16">
      <c r="A16" s="62" t="str">
        <f>Toys!A16</f>
        <v>B0CMG1PNC8</v>
      </c>
      <c r="B16" s="63">
        <f>Toys!D16</f>
        <v>17.47</v>
      </c>
      <c r="C16" s="64">
        <f>Toys!H16</f>
        <v>157</v>
      </c>
      <c r="D16" s="63">
        <f>Toys!N16</f>
        <v>0.04</v>
      </c>
      <c r="E16" s="62">
        <f t="shared" si="1"/>
        <v>0</v>
      </c>
      <c r="F16" s="62">
        <f t="shared" si="2"/>
        <v>0</v>
      </c>
      <c r="G16" s="62">
        <f t="shared" si="3"/>
        <v>0</v>
      </c>
      <c r="H16" s="62">
        <f t="shared" si="4"/>
        <v>0</v>
      </c>
      <c r="L16" s="69" t="s">
        <v>213</v>
      </c>
      <c r="M16" s="70">
        <f> _xlfn.QUARTILE.INC(C2:C1046, 3)</f>
        <v>381</v>
      </c>
      <c r="N16" s="62"/>
      <c r="O16" s="65" t="s">
        <v>220</v>
      </c>
      <c r="P16" s="70">
        <f>IFERROR(__xludf.DUMMYFUNCTION("MAX(FILTER(C2:C1046, H2:H1046=0))"),413.0)</f>
        <v>413</v>
      </c>
    </row>
    <row r="17">
      <c r="A17" s="62" t="str">
        <f>Toys!A17</f>
        <v>B0CMFW5BM8</v>
      </c>
      <c r="B17" s="63">
        <f>Toys!D17</f>
        <v>29.57</v>
      </c>
      <c r="C17" s="64">
        <f>Toys!H17</f>
        <v>64</v>
      </c>
      <c r="D17" s="63">
        <f>Toys!N17</f>
        <v>0.05</v>
      </c>
      <c r="E17" s="62">
        <f t="shared" si="1"/>
        <v>0</v>
      </c>
      <c r="F17" s="62">
        <f t="shared" si="2"/>
        <v>0</v>
      </c>
      <c r="G17" s="62">
        <f t="shared" si="3"/>
        <v>0</v>
      </c>
      <c r="H17" s="62">
        <f t="shared" si="4"/>
        <v>0</v>
      </c>
      <c r="L17" s="69" t="s">
        <v>215</v>
      </c>
      <c r="M17" s="70">
        <f> M16 - M15</f>
        <v>341.25</v>
      </c>
      <c r="N17" s="62"/>
      <c r="O17" s="65" t="s">
        <v>221</v>
      </c>
      <c r="P17" s="70">
        <f>IFERROR(__xludf.DUMMYFUNCTION("AVERAGE(FILTER(C2:C1046, H2:H1046=0))"),130.67741935483872)</f>
        <v>130.6774194</v>
      </c>
    </row>
    <row r="18">
      <c r="A18" s="62" t="str">
        <f>Toys!A18</f>
        <v>B0CQMVW6FK</v>
      </c>
      <c r="B18" s="63">
        <f>Toys!D18</f>
        <v>10.5</v>
      </c>
      <c r="C18" s="64">
        <f>Toys!H18</f>
        <v>67</v>
      </c>
      <c r="D18" s="63">
        <f>Toys!N18</f>
        <v>0.04</v>
      </c>
      <c r="E18" s="62">
        <f t="shared" si="1"/>
        <v>0</v>
      </c>
      <c r="F18" s="62">
        <f t="shared" si="2"/>
        <v>0</v>
      </c>
      <c r="G18" s="62">
        <f t="shared" si="3"/>
        <v>0</v>
      </c>
      <c r="H18" s="62">
        <f t="shared" si="4"/>
        <v>0</v>
      </c>
      <c r="L18" s="69" t="s">
        <v>217</v>
      </c>
      <c r="M18" s="70">
        <f> M15 - 2 * M17</f>
        <v>-642.75</v>
      </c>
      <c r="N18" s="62"/>
      <c r="O18" s="62"/>
      <c r="P18" s="62"/>
    </row>
    <row r="19">
      <c r="A19" s="62" t="str">
        <f>Toys!A19</f>
        <v>B0CQMH7RNQ</v>
      </c>
      <c r="B19" s="63">
        <f>Toys!D19</f>
        <v>24.89</v>
      </c>
      <c r="C19" s="64">
        <f>Toys!H19</f>
        <v>65</v>
      </c>
      <c r="D19" s="63">
        <f>Toys!N19</f>
        <v>0.03</v>
      </c>
      <c r="E19" s="62">
        <f t="shared" si="1"/>
        <v>0</v>
      </c>
      <c r="F19" s="62">
        <f t="shared" si="2"/>
        <v>0</v>
      </c>
      <c r="G19" s="62">
        <f t="shared" si="3"/>
        <v>0</v>
      </c>
      <c r="H19" s="62">
        <f t="shared" si="4"/>
        <v>0</v>
      </c>
      <c r="L19" s="69" t="s">
        <v>218</v>
      </c>
      <c r="M19" s="70">
        <f>M16 + 2 * M17</f>
        <v>1063.5</v>
      </c>
      <c r="N19" s="62"/>
      <c r="O19" s="62"/>
      <c r="P19" s="62"/>
    </row>
    <row r="20">
      <c r="A20" s="62" t="str">
        <f>Toys!A20</f>
        <v>B01NCUSC7V</v>
      </c>
      <c r="B20" s="63">
        <f>Toys!D20</f>
        <v>11.99</v>
      </c>
      <c r="C20" s="64">
        <f>Toys!H20</f>
        <v>48002</v>
      </c>
      <c r="D20" s="63">
        <f>Toys!N20</f>
        <v>0.03</v>
      </c>
      <c r="E20" s="62">
        <f t="shared" si="1"/>
        <v>0</v>
      </c>
      <c r="F20" s="62">
        <f t="shared" si="2"/>
        <v>1</v>
      </c>
      <c r="G20" s="62">
        <f t="shared" si="3"/>
        <v>0</v>
      </c>
      <c r="H20" s="62">
        <f t="shared" si="4"/>
        <v>1</v>
      </c>
      <c r="L20" s="62"/>
      <c r="M20" s="62"/>
      <c r="N20" s="62"/>
      <c r="O20" s="62"/>
      <c r="P20" s="62"/>
    </row>
    <row r="21" ht="15.75" customHeight="1">
      <c r="A21" s="62" t="str">
        <f>Toys!A21</f>
        <v>B0B2XBHYTK</v>
      </c>
      <c r="B21" s="63">
        <f>Toys!D21</f>
        <v>39.18</v>
      </c>
      <c r="C21" s="64">
        <f>Toys!H21</f>
        <v>413</v>
      </c>
      <c r="D21" s="63">
        <f>Toys!N21</f>
        <v>0.03</v>
      </c>
      <c r="E21" s="62">
        <f t="shared" si="1"/>
        <v>0</v>
      </c>
      <c r="F21" s="62">
        <f t="shared" si="2"/>
        <v>0</v>
      </c>
      <c r="G21" s="62">
        <f t="shared" si="3"/>
        <v>0</v>
      </c>
      <c r="H21" s="62">
        <f t="shared" si="4"/>
        <v>0</v>
      </c>
      <c r="L21" s="62"/>
      <c r="M21" s="62"/>
      <c r="N21" s="62"/>
      <c r="O21" s="62"/>
      <c r="P21" s="62"/>
    </row>
    <row r="22" ht="15.75" customHeight="1">
      <c r="A22" s="62" t="str">
        <f>Toys!A22</f>
        <v>B0BRSJWD6X</v>
      </c>
      <c r="B22" s="63">
        <f>Toys!D22</f>
        <v>9.99</v>
      </c>
      <c r="C22" s="64">
        <f>Toys!H22</f>
        <v>10862</v>
      </c>
      <c r="D22" s="63">
        <f>Toys!N22</f>
        <v>0.02</v>
      </c>
      <c r="E22" s="62">
        <f t="shared" si="1"/>
        <v>0</v>
      </c>
      <c r="F22" s="62">
        <f t="shared" si="2"/>
        <v>1</v>
      </c>
      <c r="G22" s="62">
        <f t="shared" si="3"/>
        <v>0</v>
      </c>
      <c r="H22" s="62">
        <f t="shared" si="4"/>
        <v>1</v>
      </c>
      <c r="L22" s="67" t="s">
        <v>13</v>
      </c>
      <c r="M22" s="68"/>
      <c r="N22" s="62"/>
      <c r="O22" s="67" t="s">
        <v>13</v>
      </c>
      <c r="P22" s="68"/>
    </row>
    <row r="23" ht="15.75" customHeight="1">
      <c r="A23" s="62" t="str">
        <f>Toys!A23</f>
        <v>B09QLG71CB</v>
      </c>
      <c r="B23" s="63">
        <f>Toys!D23</f>
        <v>41.99</v>
      </c>
      <c r="C23" s="64">
        <f>Toys!H23</f>
        <v>2188</v>
      </c>
      <c r="D23" s="63">
        <f>Toys!N23</f>
        <v>0.02</v>
      </c>
      <c r="E23" s="62">
        <f t="shared" si="1"/>
        <v>0</v>
      </c>
      <c r="F23" s="62">
        <f t="shared" si="2"/>
        <v>1</v>
      </c>
      <c r="G23" s="62">
        <f t="shared" si="3"/>
        <v>0</v>
      </c>
      <c r="H23" s="62">
        <f t="shared" si="4"/>
        <v>1</v>
      </c>
      <c r="L23" s="69" t="s">
        <v>211</v>
      </c>
      <c r="M23" s="70">
        <f> _xlfn.QUARTILE.INC(D2:D1046, 1)</f>
        <v>0.0275</v>
      </c>
      <c r="N23" s="62"/>
      <c r="O23" s="65" t="s">
        <v>222</v>
      </c>
      <c r="P23" s="70">
        <f>IFERROR(__xludf.DUMMYFUNCTION("MIN(FILTER(D2:D1046, H2:H1046=0))"),0.01)</f>
        <v>0.01</v>
      </c>
    </row>
    <row r="24" ht="15.75" customHeight="1">
      <c r="A24" s="62" t="str">
        <f>Toys!A24</f>
        <v>B01LZYGY8H</v>
      </c>
      <c r="B24" s="63">
        <f>Toys!D24</f>
        <v>13.9</v>
      </c>
      <c r="C24" s="64">
        <f>Toys!H24</f>
        <v>29279</v>
      </c>
      <c r="D24" s="63">
        <f>Toys!N24</f>
        <v>0.03</v>
      </c>
      <c r="E24" s="62">
        <f t="shared" si="1"/>
        <v>0</v>
      </c>
      <c r="F24" s="62">
        <f t="shared" si="2"/>
        <v>1</v>
      </c>
      <c r="G24" s="62">
        <f t="shared" si="3"/>
        <v>0</v>
      </c>
      <c r="H24" s="62">
        <f t="shared" si="4"/>
        <v>1</v>
      </c>
      <c r="L24" s="69" t="s">
        <v>213</v>
      </c>
      <c r="M24" s="70">
        <f> _xlfn.QUARTILE.INC(D2:D1046, 3)</f>
        <v>0.0625</v>
      </c>
      <c r="N24" s="62"/>
      <c r="O24" s="65" t="s">
        <v>223</v>
      </c>
      <c r="P24" s="70">
        <f>IFERROR(__xludf.DUMMYFUNCTION("MAX(FILTER(D2:D1046, H2:H1046=0))"),0.1)</f>
        <v>0.1</v>
      </c>
    </row>
    <row r="25" ht="15.75" customHeight="1">
      <c r="A25" s="62" t="str">
        <f>Toys!A25</f>
        <v>B09P9HNXTM</v>
      </c>
      <c r="B25" s="63">
        <f>Toys!D25</f>
        <v>16.46</v>
      </c>
      <c r="C25" s="64">
        <f>Toys!H25</f>
        <v>48002</v>
      </c>
      <c r="D25" s="63">
        <f>Toys!N25</f>
        <v>0.06</v>
      </c>
      <c r="E25" s="62">
        <f t="shared" si="1"/>
        <v>0</v>
      </c>
      <c r="F25" s="62">
        <f t="shared" si="2"/>
        <v>1</v>
      </c>
      <c r="G25" s="62">
        <f t="shared" si="3"/>
        <v>0</v>
      </c>
      <c r="H25" s="62">
        <f t="shared" si="4"/>
        <v>1</v>
      </c>
      <c r="L25" s="69" t="s">
        <v>215</v>
      </c>
      <c r="M25" s="70">
        <f> M24 - M23</f>
        <v>0.035</v>
      </c>
      <c r="N25" s="62"/>
      <c r="O25" s="65" t="s">
        <v>224</v>
      </c>
      <c r="P25" s="70">
        <f>IFERROR(__xludf.DUMMYFUNCTION("AVERAGE(FILTER(D2:D1046, H2:H1046=0))"),0.04074074074074075)</f>
        <v>0.04074074074</v>
      </c>
    </row>
    <row r="26" ht="15.75" customHeight="1">
      <c r="A26" s="62" t="str">
        <f>Toys!A26</f>
        <v>B0DNFFJD73</v>
      </c>
      <c r="B26" s="63">
        <f>Toys!D26</f>
        <v>81.19</v>
      </c>
      <c r="C26" s="64">
        <f>Toys!H26</f>
        <v>0</v>
      </c>
      <c r="D26" s="63">
        <f>Toys!N26</f>
        <v>0.03</v>
      </c>
      <c r="E26" s="62">
        <f t="shared" si="1"/>
        <v>1</v>
      </c>
      <c r="F26" s="62">
        <f t="shared" si="2"/>
        <v>0</v>
      </c>
      <c r="G26" s="62">
        <f t="shared" si="3"/>
        <v>0</v>
      </c>
      <c r="H26" s="62">
        <f t="shared" si="4"/>
        <v>1</v>
      </c>
      <c r="L26" s="69" t="s">
        <v>217</v>
      </c>
      <c r="M26" s="70">
        <f> M23 - 2 * M25</f>
        <v>-0.0425</v>
      </c>
      <c r="N26" s="62"/>
      <c r="O26" s="62"/>
      <c r="P26" s="62"/>
    </row>
    <row r="27" ht="15.75" customHeight="1">
      <c r="A27" s="62" t="str">
        <f>Toys!A27</f>
        <v>B07PFYWVDQ</v>
      </c>
      <c r="B27" s="63">
        <f>Toys!D27</f>
        <v>32.32</v>
      </c>
      <c r="C27" s="64">
        <f>Toys!H27</f>
        <v>8166</v>
      </c>
      <c r="D27" s="63">
        <f>Toys!N27</f>
        <v>0.02</v>
      </c>
      <c r="E27" s="62">
        <f t="shared" si="1"/>
        <v>0</v>
      </c>
      <c r="F27" s="62">
        <f t="shared" si="2"/>
        <v>1</v>
      </c>
      <c r="G27" s="62">
        <f t="shared" si="3"/>
        <v>0</v>
      </c>
      <c r="H27" s="62">
        <f t="shared" si="4"/>
        <v>1</v>
      </c>
      <c r="L27" s="69" t="s">
        <v>218</v>
      </c>
      <c r="M27" s="70">
        <f>M24 + 2 * M25</f>
        <v>0.1325</v>
      </c>
      <c r="N27" s="62"/>
      <c r="O27" s="62"/>
      <c r="P27" s="62"/>
    </row>
    <row r="28" ht="15.75" customHeight="1">
      <c r="A28" s="62" t="str">
        <f>Toys!A28</f>
        <v>B00MYL9JW8</v>
      </c>
      <c r="B28" s="63">
        <f>Toys!D28</f>
        <v>12.6</v>
      </c>
      <c r="C28" s="64">
        <f>Toys!H28</f>
        <v>8765</v>
      </c>
      <c r="D28" s="63">
        <f>Toys!N28</f>
        <v>0.06</v>
      </c>
      <c r="E28" s="62">
        <f t="shared" si="1"/>
        <v>0</v>
      </c>
      <c r="F28" s="62">
        <f t="shared" si="2"/>
        <v>1</v>
      </c>
      <c r="G28" s="62">
        <f t="shared" si="3"/>
        <v>0</v>
      </c>
      <c r="H28" s="62">
        <f t="shared" si="4"/>
        <v>1</v>
      </c>
    </row>
    <row r="29" ht="15.75" customHeight="1">
      <c r="A29" s="62" t="str">
        <f>Toys!A29</f>
        <v>B0DMWGLN9C</v>
      </c>
      <c r="B29" s="63">
        <f>Toys!D29</f>
        <v>206.99</v>
      </c>
      <c r="C29" s="64">
        <f>Toys!H29</f>
        <v>1</v>
      </c>
      <c r="D29" s="63">
        <f>Toys!N29</f>
        <v>0.1</v>
      </c>
      <c r="E29" s="62">
        <f t="shared" si="1"/>
        <v>1</v>
      </c>
      <c r="F29" s="62">
        <f t="shared" si="2"/>
        <v>0</v>
      </c>
      <c r="G29" s="62">
        <f t="shared" si="3"/>
        <v>0</v>
      </c>
      <c r="H29" s="62">
        <f t="shared" si="4"/>
        <v>1</v>
      </c>
    </row>
    <row r="30" ht="15.75" customHeight="1">
      <c r="A30" s="62" t="str">
        <f>Toys!A30</f>
        <v>B0CXTQP2B4</v>
      </c>
      <c r="B30" s="63">
        <f>Toys!D30</f>
        <v>23.71</v>
      </c>
      <c r="C30" s="64">
        <f>Toys!H30</f>
        <v>38</v>
      </c>
      <c r="D30" s="63" t="str">
        <f>Toys!N30</f>
        <v/>
      </c>
      <c r="E30" s="62">
        <f t="shared" si="1"/>
        <v>0</v>
      </c>
      <c r="F30" s="62">
        <f t="shared" si="2"/>
        <v>0</v>
      </c>
      <c r="G30" s="62">
        <f t="shared" si="3"/>
        <v>0</v>
      </c>
      <c r="H30" s="62">
        <f t="shared" si="4"/>
        <v>0</v>
      </c>
    </row>
    <row r="31" ht="15.75" customHeight="1">
      <c r="A31" s="62" t="str">
        <f>Toys!A31</f>
        <v>B0CDWRV1HT</v>
      </c>
      <c r="B31" s="63">
        <f>Toys!D31</f>
        <v>16.99</v>
      </c>
      <c r="C31" s="64">
        <f>Toys!H31</f>
        <v>40</v>
      </c>
      <c r="D31" s="63">
        <f>Toys!N31</f>
        <v>0.03</v>
      </c>
      <c r="E31" s="62">
        <f t="shared" si="1"/>
        <v>0</v>
      </c>
      <c r="F31" s="62">
        <f t="shared" si="2"/>
        <v>0</v>
      </c>
      <c r="G31" s="62">
        <f t="shared" si="3"/>
        <v>0</v>
      </c>
      <c r="H31" s="62">
        <f t="shared" si="4"/>
        <v>0</v>
      </c>
    </row>
    <row r="32" ht="15.75" customHeight="1">
      <c r="A32" s="62" t="str">
        <f>Toys!A32</f>
        <v>B0DLCSDD84</v>
      </c>
      <c r="B32" s="63">
        <f>Toys!D32</f>
        <v>12.99</v>
      </c>
      <c r="C32" s="64">
        <f>Toys!H32</f>
        <v>15</v>
      </c>
      <c r="D32" s="63">
        <f>Toys!N32</f>
        <v>0.05</v>
      </c>
      <c r="E32" s="62">
        <f t="shared" si="1"/>
        <v>0</v>
      </c>
      <c r="F32" s="62">
        <f t="shared" si="2"/>
        <v>0</v>
      </c>
      <c r="G32" s="62">
        <f t="shared" si="3"/>
        <v>0</v>
      </c>
      <c r="H32" s="62">
        <f t="shared" si="4"/>
        <v>0</v>
      </c>
    </row>
    <row r="33" ht="15.75" customHeight="1">
      <c r="A33" s="62" t="str">
        <f>Toys!A33</f>
        <v>B0CB6LP1PV</v>
      </c>
      <c r="B33" s="63">
        <f>Toys!D33</f>
        <v>21.75</v>
      </c>
      <c r="C33" s="64">
        <f>Toys!H33</f>
        <v>117</v>
      </c>
      <c r="D33" s="63">
        <f>Toys!N33</f>
        <v>0.05</v>
      </c>
      <c r="E33" s="62">
        <f t="shared" si="1"/>
        <v>0</v>
      </c>
      <c r="F33" s="62">
        <f t="shared" si="2"/>
        <v>0</v>
      </c>
      <c r="G33" s="62">
        <f t="shared" si="3"/>
        <v>0</v>
      </c>
      <c r="H33" s="62">
        <f t="shared" si="4"/>
        <v>0</v>
      </c>
    </row>
    <row r="34" ht="15.75" customHeight="1">
      <c r="A34" s="62" t="str">
        <f>Toys!A34</f>
        <v>B0CQMDRV25</v>
      </c>
      <c r="B34" s="63">
        <f>Toys!D34</f>
        <v>14.49</v>
      </c>
      <c r="C34" s="64">
        <f>Toys!H34</f>
        <v>159</v>
      </c>
      <c r="D34" s="63" t="str">
        <f>Toys!N34</f>
        <v/>
      </c>
      <c r="E34" s="62">
        <f t="shared" si="1"/>
        <v>0</v>
      </c>
      <c r="F34" s="62">
        <f t="shared" si="2"/>
        <v>0</v>
      </c>
      <c r="G34" s="62">
        <f t="shared" si="3"/>
        <v>0</v>
      </c>
      <c r="H34" s="62">
        <f t="shared" si="4"/>
        <v>0</v>
      </c>
    </row>
    <row r="35" ht="15.75" customHeight="1">
      <c r="A35" s="62" t="str">
        <f>Toys!A35</f>
        <v>B0CSSJH21J</v>
      </c>
      <c r="B35" s="63">
        <f>Toys!D35</f>
        <v>13.23</v>
      </c>
      <c r="C35" s="64">
        <f>Toys!H35</f>
        <v>93</v>
      </c>
      <c r="D35" s="63" t="str">
        <f>Toys!N35</f>
        <v/>
      </c>
      <c r="E35" s="62">
        <f t="shared" si="1"/>
        <v>0</v>
      </c>
      <c r="F35" s="62">
        <f t="shared" si="2"/>
        <v>0</v>
      </c>
      <c r="G35" s="62">
        <f t="shared" si="3"/>
        <v>0</v>
      </c>
      <c r="H35" s="62">
        <f t="shared" si="4"/>
        <v>0</v>
      </c>
    </row>
    <row r="36" ht="15.75" customHeight="1">
      <c r="A36" s="62" t="str">
        <f>Toys!A36</f>
        <v>B0DMW9MBSM</v>
      </c>
      <c r="B36" s="63">
        <f>Toys!D36</f>
        <v>15.99</v>
      </c>
      <c r="C36" s="64">
        <f>Toys!H36</f>
        <v>24</v>
      </c>
      <c r="D36" s="63">
        <f>Toys!N36</f>
        <v>0.04</v>
      </c>
      <c r="E36" s="62">
        <f t="shared" si="1"/>
        <v>0</v>
      </c>
      <c r="F36" s="62">
        <f t="shared" si="2"/>
        <v>0</v>
      </c>
      <c r="G36" s="62">
        <f t="shared" si="3"/>
        <v>0</v>
      </c>
      <c r="H36" s="62">
        <f t="shared" si="4"/>
        <v>0</v>
      </c>
    </row>
    <row r="37" ht="15.75" customHeight="1">
      <c r="A37" s="62" t="str">
        <f>Toys!A37</f>
        <v>B0BXLW6CN9</v>
      </c>
      <c r="B37" s="63">
        <f>Toys!D37</f>
        <v>39.18</v>
      </c>
      <c r="C37" s="64">
        <f>Toys!H37</f>
        <v>19</v>
      </c>
      <c r="D37" s="63">
        <f>Toys!N37</f>
        <v>0.03</v>
      </c>
      <c r="E37" s="62">
        <f t="shared" si="1"/>
        <v>0</v>
      </c>
      <c r="F37" s="62">
        <f t="shared" si="2"/>
        <v>0</v>
      </c>
      <c r="G37" s="62">
        <f t="shared" si="3"/>
        <v>0</v>
      </c>
      <c r="H37" s="62">
        <f t="shared" si="4"/>
        <v>0</v>
      </c>
    </row>
    <row r="38" ht="15.75" customHeight="1">
      <c r="A38" s="62" t="str">
        <f>Toys!A38</f>
        <v>B0CXTQWQWM</v>
      </c>
      <c r="B38" s="63">
        <f>Toys!D38</f>
        <v>10.99</v>
      </c>
      <c r="C38" s="64">
        <f>Toys!H38</f>
        <v>136</v>
      </c>
      <c r="D38" s="63">
        <f>Toys!N38</f>
        <v>31.4</v>
      </c>
      <c r="E38" s="62">
        <f t="shared" si="1"/>
        <v>0</v>
      </c>
      <c r="F38" s="62">
        <f t="shared" si="2"/>
        <v>0</v>
      </c>
      <c r="G38" s="62">
        <f t="shared" si="3"/>
        <v>1</v>
      </c>
      <c r="H38" s="62">
        <f t="shared" si="4"/>
        <v>1</v>
      </c>
    </row>
    <row r="39" ht="15.75" customHeight="1">
      <c r="A39" s="62" t="str">
        <f>Toys!A39</f>
        <v>B0CB6KD78D</v>
      </c>
      <c r="B39" s="63">
        <f>Toys!D39</f>
        <v>15.72</v>
      </c>
      <c r="C39" s="64">
        <f>Toys!H39</f>
        <v>241</v>
      </c>
      <c r="D39" s="63">
        <f>Toys!N39</f>
        <v>0.07</v>
      </c>
      <c r="E39" s="62">
        <f t="shared" si="1"/>
        <v>0</v>
      </c>
      <c r="F39" s="62">
        <f t="shared" si="2"/>
        <v>0</v>
      </c>
      <c r="G39" s="62">
        <f t="shared" si="3"/>
        <v>0</v>
      </c>
      <c r="H39" s="62">
        <f t="shared" si="4"/>
        <v>0</v>
      </c>
    </row>
    <row r="40" ht="15.75" customHeight="1">
      <c r="A40" s="62" t="str">
        <f>Toys!A40</f>
        <v>B0CB6LSPQB</v>
      </c>
      <c r="B40" s="63">
        <f>Toys!D40</f>
        <v>12.99</v>
      </c>
      <c r="C40" s="64">
        <f>Toys!H40</f>
        <v>604</v>
      </c>
      <c r="D40" s="63">
        <f>Toys!N40</f>
        <v>0.2</v>
      </c>
      <c r="E40" s="62">
        <f t="shared" si="1"/>
        <v>0</v>
      </c>
      <c r="F40" s="62">
        <f t="shared" si="2"/>
        <v>0</v>
      </c>
      <c r="G40" s="62">
        <f t="shared" si="3"/>
        <v>1</v>
      </c>
      <c r="H40" s="62">
        <f t="shared" si="4"/>
        <v>1</v>
      </c>
    </row>
    <row r="41" ht="15.75" customHeight="1">
      <c r="A41" s="62" t="str">
        <f>Toys!A41</f>
        <v>B0D7PVNTGW</v>
      </c>
      <c r="B41" s="63">
        <f>Toys!D41</f>
        <v>21.24</v>
      </c>
      <c r="C41" s="64">
        <f>Toys!H41</f>
        <v>51</v>
      </c>
      <c r="D41" s="63">
        <f>Toys!N41</f>
        <v>0.1</v>
      </c>
      <c r="E41" s="62">
        <f t="shared" si="1"/>
        <v>0</v>
      </c>
      <c r="F41" s="62">
        <f t="shared" si="2"/>
        <v>0</v>
      </c>
      <c r="G41" s="62">
        <f t="shared" si="3"/>
        <v>0</v>
      </c>
      <c r="H41" s="62">
        <f t="shared" si="4"/>
        <v>0</v>
      </c>
    </row>
    <row r="42" ht="15.75" customHeight="1">
      <c r="A42" s="62" t="str">
        <f>Toys!A42</f>
        <v>B0CB6LZ6NS</v>
      </c>
      <c r="B42" s="63">
        <f>Toys!D42</f>
        <v>9.75</v>
      </c>
      <c r="C42" s="64">
        <f>Toys!H42</f>
        <v>136</v>
      </c>
      <c r="D42" s="63">
        <f>Toys!N42</f>
        <v>0.07</v>
      </c>
      <c r="E42" s="62">
        <f t="shared" si="1"/>
        <v>0</v>
      </c>
      <c r="F42" s="62">
        <f t="shared" si="2"/>
        <v>0</v>
      </c>
      <c r="G42" s="62">
        <f t="shared" si="3"/>
        <v>0</v>
      </c>
      <c r="H42" s="62">
        <f t="shared" si="4"/>
        <v>0</v>
      </c>
    </row>
    <row r="43" ht="15.75" customHeight="1">
      <c r="A43" s="62" t="str">
        <f>Toys!A43</f>
        <v>B0CB6HQLXQ</v>
      </c>
      <c r="B43" s="63">
        <f>Toys!D43</f>
        <v>9.55</v>
      </c>
      <c r="C43" s="64">
        <f>Toys!H43</f>
        <v>133</v>
      </c>
      <c r="D43" s="63">
        <f>Toys!N43</f>
        <v>0.31</v>
      </c>
      <c r="E43" s="62">
        <f t="shared" si="1"/>
        <v>0</v>
      </c>
      <c r="F43" s="62">
        <f t="shared" si="2"/>
        <v>0</v>
      </c>
      <c r="G43" s="62">
        <f t="shared" si="3"/>
        <v>1</v>
      </c>
      <c r="H43" s="62">
        <f t="shared" si="4"/>
        <v>1</v>
      </c>
    </row>
    <row r="44" ht="15.75" customHeight="1">
      <c r="A44" s="62" t="str">
        <f>Toys!A44</f>
        <v>B0CB6HYW3D</v>
      </c>
      <c r="B44" s="63">
        <f>Toys!D44</f>
        <v>23.99</v>
      </c>
      <c r="C44" s="64">
        <f>Toys!H44</f>
        <v>147</v>
      </c>
      <c r="D44" s="63">
        <f>Toys!N44</f>
        <v>0.09</v>
      </c>
      <c r="E44" s="62">
        <f t="shared" si="1"/>
        <v>0</v>
      </c>
      <c r="F44" s="62">
        <f t="shared" si="2"/>
        <v>0</v>
      </c>
      <c r="G44" s="62">
        <f t="shared" si="3"/>
        <v>0</v>
      </c>
      <c r="H44" s="62">
        <f t="shared" si="4"/>
        <v>0</v>
      </c>
    </row>
    <row r="45" ht="15.75" customHeight="1">
      <c r="A45" s="62" t="str">
        <f>Toys!A45</f>
        <v>B0D7PV9TS9</v>
      </c>
      <c r="B45" s="63">
        <f>Toys!D45</f>
        <v>8.76</v>
      </c>
      <c r="C45" s="64">
        <f>Toys!H45</f>
        <v>11</v>
      </c>
      <c r="D45" s="63">
        <f>Toys!N45</f>
        <v>0.32</v>
      </c>
      <c r="E45" s="62">
        <f t="shared" si="1"/>
        <v>0</v>
      </c>
      <c r="F45" s="62">
        <f t="shared" si="2"/>
        <v>0</v>
      </c>
      <c r="G45" s="62">
        <f t="shared" si="3"/>
        <v>1</v>
      </c>
      <c r="H45" s="62">
        <f t="shared" si="4"/>
        <v>1</v>
      </c>
    </row>
    <row r="46" ht="15.75" customHeight="1">
      <c r="C46" s="54"/>
    </row>
    <row r="47" ht="15.75" customHeight="1"/>
    <row r="48" ht="15.75" customHeight="1">
      <c r="D48" s="54"/>
      <c r="F48" s="57"/>
      <c r="G48" s="57"/>
      <c r="I48" s="57"/>
    </row>
    <row r="49" ht="15.75" customHeight="1">
      <c r="D49" s="54"/>
      <c r="F49" s="57"/>
      <c r="G49" s="57"/>
      <c r="I49" s="57"/>
    </row>
    <row r="50" ht="15.75" customHeight="1">
      <c r="D50" s="54"/>
      <c r="F50" s="57"/>
      <c r="G50" s="57"/>
      <c r="I50" s="57"/>
    </row>
    <row r="51" ht="15.75" customHeight="1">
      <c r="D51" s="54"/>
      <c r="F51" s="57"/>
      <c r="G51" s="57"/>
      <c r="I51" s="57"/>
    </row>
    <row r="52" ht="15.75" customHeight="1">
      <c r="D52" s="54"/>
      <c r="F52" s="57"/>
      <c r="G52" s="57"/>
      <c r="I52" s="57"/>
    </row>
    <row r="53" ht="15.75" customHeight="1">
      <c r="D53" s="54"/>
      <c r="F53" s="57"/>
      <c r="G53" s="57"/>
      <c r="I53" s="57"/>
    </row>
    <row r="54" ht="15.75" customHeight="1">
      <c r="D54" s="54"/>
      <c r="F54" s="57"/>
      <c r="G54" s="57"/>
      <c r="I54" s="57"/>
    </row>
    <row r="55" ht="15.75" customHeight="1">
      <c r="D55" s="54"/>
      <c r="F55" s="57"/>
      <c r="G55" s="57"/>
      <c r="I55" s="57"/>
    </row>
    <row r="56" ht="15.75" customHeight="1">
      <c r="D56" s="54"/>
      <c r="F56" s="57"/>
      <c r="G56" s="57"/>
      <c r="I56" s="57"/>
    </row>
    <row r="57" ht="15.75" customHeight="1">
      <c r="D57" s="54"/>
      <c r="F57" s="57"/>
      <c r="G57" s="57"/>
      <c r="I57" s="57"/>
    </row>
    <row r="58" ht="15.75" customHeight="1">
      <c r="D58" s="54"/>
      <c r="F58" s="57"/>
      <c r="G58" s="57"/>
      <c r="I58" s="57"/>
    </row>
    <row r="59" ht="15.75" customHeight="1">
      <c r="D59" s="54"/>
      <c r="F59" s="57"/>
      <c r="G59" s="57"/>
      <c r="I59" s="57"/>
    </row>
    <row r="60" ht="15.75" customHeight="1">
      <c r="D60" s="54"/>
      <c r="F60" s="57"/>
      <c r="G60" s="57"/>
      <c r="I60" s="57"/>
    </row>
    <row r="61" ht="15.75" customHeight="1">
      <c r="D61" s="54"/>
      <c r="F61" s="57"/>
      <c r="G61" s="57"/>
      <c r="I61" s="57"/>
    </row>
    <row r="62" ht="15.75" customHeight="1">
      <c r="D62" s="54"/>
      <c r="F62" s="57"/>
      <c r="G62" s="57"/>
      <c r="I62" s="57"/>
    </row>
    <row r="63" ht="15.75" customHeight="1">
      <c r="D63" s="54"/>
      <c r="F63" s="57"/>
      <c r="G63" s="57"/>
      <c r="I63" s="57"/>
    </row>
    <row r="64" ht="15.75" customHeight="1">
      <c r="D64" s="54"/>
      <c r="F64" s="57"/>
      <c r="G64" s="57"/>
      <c r="I64" s="57"/>
    </row>
    <row r="65" ht="15.75" customHeight="1">
      <c r="D65" s="54"/>
      <c r="F65" s="57"/>
      <c r="G65" s="57"/>
      <c r="I65" s="57"/>
    </row>
    <row r="66" ht="15.75" customHeight="1">
      <c r="D66" s="54"/>
      <c r="F66" s="57"/>
      <c r="G66" s="57"/>
      <c r="I66" s="57"/>
      <c r="J66" s="57"/>
    </row>
    <row r="67" ht="15.75" customHeight="1">
      <c r="D67" s="54"/>
      <c r="F67" s="57"/>
      <c r="G67" s="57"/>
      <c r="I67" s="57"/>
      <c r="J67" s="57"/>
    </row>
    <row r="68" ht="15.75" customHeight="1">
      <c r="D68" s="54"/>
      <c r="F68" s="57"/>
      <c r="G68" s="57"/>
      <c r="I68" s="57"/>
      <c r="J68" s="57"/>
    </row>
    <row r="69" ht="15.75" customHeight="1">
      <c r="D69" s="54"/>
      <c r="F69" s="57"/>
      <c r="G69" s="57"/>
      <c r="I69" s="57"/>
      <c r="J69" s="57"/>
    </row>
    <row r="70" ht="15.75" customHeight="1">
      <c r="D70" s="54"/>
      <c r="F70" s="57"/>
      <c r="G70" s="57"/>
      <c r="I70" s="57"/>
      <c r="J70" s="57"/>
    </row>
    <row r="71" ht="15.75" customHeight="1">
      <c r="D71" s="54"/>
      <c r="F71" s="57"/>
      <c r="G71" s="57"/>
      <c r="I71" s="57"/>
      <c r="J71" s="57"/>
    </row>
    <row r="72" ht="15.75" customHeight="1">
      <c r="D72" s="54"/>
      <c r="F72" s="57"/>
      <c r="G72" s="57"/>
      <c r="I72" s="57"/>
      <c r="J72" s="57"/>
    </row>
    <row r="73" ht="15.75" customHeight="1">
      <c r="D73" s="54"/>
      <c r="F73" s="57"/>
      <c r="G73" s="57"/>
      <c r="I73" s="57"/>
      <c r="J73" s="57"/>
    </row>
    <row r="74" ht="15.75" customHeight="1">
      <c r="D74" s="54"/>
      <c r="F74" s="57"/>
      <c r="G74" s="57"/>
      <c r="I74" s="57"/>
      <c r="J74" s="57"/>
    </row>
    <row r="75" ht="15.75" customHeight="1">
      <c r="D75" s="54"/>
      <c r="F75" s="57"/>
      <c r="G75" s="57"/>
      <c r="I75" s="57"/>
      <c r="J75" s="57"/>
    </row>
    <row r="76" ht="15.75" customHeight="1">
      <c r="D76" s="54"/>
      <c r="F76" s="57"/>
      <c r="G76" s="57"/>
      <c r="I76" s="57"/>
      <c r="J76" s="57"/>
    </row>
    <row r="77" ht="15.75" customHeight="1">
      <c r="D77" s="54"/>
      <c r="F77" s="57"/>
      <c r="G77" s="57"/>
      <c r="I77" s="57"/>
      <c r="J77" s="57"/>
    </row>
    <row r="78" ht="15.75" customHeight="1">
      <c r="D78" s="54"/>
      <c r="F78" s="57"/>
      <c r="G78" s="57"/>
      <c r="I78" s="57"/>
      <c r="J78" s="57"/>
    </row>
    <row r="79" ht="15.75" customHeight="1">
      <c r="D79" s="54"/>
      <c r="F79" s="57"/>
      <c r="G79" s="57"/>
      <c r="I79" s="57"/>
      <c r="J79" s="57"/>
    </row>
    <row r="80" ht="15.75" customHeight="1">
      <c r="D80" s="54"/>
      <c r="F80" s="57"/>
      <c r="G80" s="57"/>
      <c r="I80" s="57"/>
      <c r="J80" s="57"/>
    </row>
    <row r="81" ht="15.75" customHeight="1">
      <c r="D81" s="54"/>
      <c r="F81" s="57"/>
      <c r="G81" s="57"/>
      <c r="I81" s="57"/>
      <c r="J81" s="57"/>
    </row>
    <row r="82" ht="15.75" customHeight="1">
      <c r="D82" s="54"/>
      <c r="F82" s="57"/>
      <c r="G82" s="57"/>
      <c r="I82" s="57"/>
      <c r="J82" s="57"/>
    </row>
    <row r="83" ht="15.75" customHeight="1">
      <c r="D83" s="54"/>
      <c r="F83" s="57"/>
      <c r="G83" s="57"/>
      <c r="I83" s="57"/>
      <c r="J83" s="57"/>
    </row>
    <row r="84" ht="15.75" customHeight="1">
      <c r="D84" s="54"/>
      <c r="F84" s="57"/>
      <c r="G84" s="57"/>
      <c r="I84" s="57"/>
      <c r="J84" s="57"/>
    </row>
    <row r="85" ht="15.75" customHeight="1">
      <c r="D85" s="54"/>
      <c r="F85" s="57"/>
      <c r="G85" s="57"/>
      <c r="I85" s="57"/>
      <c r="J85" s="57"/>
    </row>
    <row r="86" ht="15.75" customHeight="1">
      <c r="D86" s="54"/>
      <c r="F86" s="57"/>
      <c r="G86" s="57"/>
      <c r="I86" s="57"/>
      <c r="J86" s="57"/>
    </row>
    <row r="87" ht="15.75" customHeight="1">
      <c r="D87" s="54"/>
      <c r="F87" s="57"/>
      <c r="G87" s="57"/>
      <c r="I87" s="57"/>
      <c r="J87" s="57"/>
    </row>
    <row r="88" ht="15.75" customHeight="1">
      <c r="D88" s="54"/>
      <c r="F88" s="57"/>
      <c r="G88" s="57"/>
      <c r="I88" s="57"/>
      <c r="J88" s="57"/>
    </row>
    <row r="89" ht="15.75" customHeight="1">
      <c r="D89" s="54"/>
      <c r="F89" s="57"/>
      <c r="G89" s="57"/>
      <c r="I89" s="57"/>
      <c r="J89" s="57"/>
    </row>
    <row r="90" ht="15.75" customHeight="1">
      <c r="D90" s="54"/>
      <c r="F90" s="57"/>
      <c r="G90" s="57"/>
      <c r="I90" s="57"/>
      <c r="J90" s="57"/>
    </row>
    <row r="91" ht="15.75" customHeight="1">
      <c r="D91" s="54"/>
      <c r="F91" s="57"/>
      <c r="G91" s="57"/>
      <c r="I91" s="57"/>
      <c r="J91" s="57"/>
    </row>
    <row r="92" ht="15.75" customHeight="1">
      <c r="F92" s="57"/>
      <c r="G92" s="57"/>
    </row>
    <row r="93" ht="15.75" customHeight="1">
      <c r="F93" s="57"/>
      <c r="G93" s="57"/>
    </row>
    <row r="94" ht="15.75" customHeight="1">
      <c r="F94" s="57"/>
      <c r="G94" s="57"/>
    </row>
    <row r="95" ht="15.75" customHeight="1">
      <c r="F95" s="57"/>
      <c r="G95" s="57"/>
    </row>
    <row r="96" ht="15.75" customHeight="1">
      <c r="F96" s="57"/>
      <c r="G96" s="57"/>
    </row>
    <row r="97" ht="15.75" customHeight="1">
      <c r="F97" s="57"/>
      <c r="G97" s="57"/>
    </row>
    <row r="98" ht="15.75" customHeight="1">
      <c r="F98" s="57"/>
      <c r="G98" s="57"/>
    </row>
    <row r="99" ht="15.75" customHeight="1">
      <c r="F99" s="57"/>
      <c r="G99" s="57"/>
    </row>
    <row r="100" ht="15.75" customHeight="1">
      <c r="F100" s="57"/>
      <c r="G100" s="57"/>
    </row>
    <row r="101" ht="15.75" customHeight="1">
      <c r="F101" s="57"/>
      <c r="G101" s="57"/>
    </row>
    <row r="102" ht="15.75" customHeight="1">
      <c r="F102" s="57"/>
      <c r="G102" s="57"/>
    </row>
    <row r="103" ht="15.75" customHeight="1">
      <c r="F103" s="57"/>
      <c r="G103" s="57"/>
    </row>
    <row r="104" ht="15.75" customHeight="1">
      <c r="F104" s="57"/>
      <c r="G104" s="57"/>
    </row>
    <row r="105" ht="15.75" customHeight="1">
      <c r="F105" s="57"/>
      <c r="G105" s="57"/>
    </row>
    <row r="106" ht="15.75" customHeight="1">
      <c r="F106" s="57"/>
      <c r="G106" s="57"/>
    </row>
    <row r="107" ht="15.75" customHeight="1">
      <c r="F107" s="57"/>
      <c r="G107" s="57"/>
    </row>
    <row r="108" ht="15.75" customHeight="1">
      <c r="F108" s="57"/>
      <c r="G108" s="57"/>
    </row>
    <row r="109" ht="15.75" customHeight="1">
      <c r="F109" s="57"/>
      <c r="G109" s="57"/>
    </row>
    <row r="110" ht="15.75" customHeight="1">
      <c r="F110" s="57"/>
      <c r="G110" s="57"/>
    </row>
    <row r="111" ht="15.75" customHeight="1">
      <c r="F111" s="57"/>
      <c r="G111" s="57"/>
    </row>
    <row r="112" ht="15.75" customHeight="1">
      <c r="F112" s="57"/>
      <c r="G112" s="57"/>
    </row>
    <row r="113" ht="15.75" customHeight="1">
      <c r="F113" s="57"/>
      <c r="G113" s="57"/>
    </row>
    <row r="114" ht="15.75" customHeight="1">
      <c r="F114" s="57"/>
      <c r="G114" s="57"/>
    </row>
    <row r="115" ht="15.75" customHeight="1">
      <c r="F115" s="57"/>
      <c r="G115" s="57"/>
    </row>
    <row r="116" ht="15.75" customHeight="1">
      <c r="F116" s="57"/>
      <c r="G116" s="57"/>
    </row>
    <row r="117" ht="15.75" customHeight="1">
      <c r="F117" s="57"/>
      <c r="G117" s="57"/>
    </row>
    <row r="118" ht="15.75" customHeight="1">
      <c r="F118" s="57"/>
      <c r="G118" s="57"/>
    </row>
    <row r="119" ht="15.75" customHeight="1">
      <c r="F119" s="57"/>
      <c r="G119" s="57"/>
    </row>
    <row r="120" ht="15.75" customHeight="1">
      <c r="F120" s="57"/>
      <c r="G120" s="57"/>
    </row>
    <row r="121" ht="15.75" customHeight="1">
      <c r="F121" s="57"/>
      <c r="G121" s="57"/>
    </row>
    <row r="122" ht="15.75" customHeight="1">
      <c r="F122" s="57"/>
      <c r="G122" s="57"/>
    </row>
    <row r="123" ht="15.75" customHeight="1">
      <c r="F123" s="57"/>
      <c r="G123" s="57"/>
    </row>
    <row r="124" ht="15.75" customHeight="1">
      <c r="F124" s="57"/>
      <c r="G124" s="57"/>
    </row>
    <row r="125" ht="15.75" customHeight="1">
      <c r="F125" s="57"/>
      <c r="G125" s="57"/>
    </row>
    <row r="126" ht="15.75" customHeight="1">
      <c r="F126" s="57"/>
      <c r="G126" s="57"/>
    </row>
    <row r="127" ht="15.75" customHeight="1">
      <c r="F127" s="57"/>
      <c r="G127" s="57"/>
    </row>
    <row r="128" ht="15.75" customHeight="1">
      <c r="F128" s="57"/>
      <c r="G128" s="57"/>
    </row>
    <row r="129" ht="15.75" customHeight="1">
      <c r="F129" s="57"/>
      <c r="G129" s="57"/>
    </row>
    <row r="130" ht="15.75" customHeight="1">
      <c r="F130" s="57"/>
      <c r="G130" s="57"/>
    </row>
    <row r="131" ht="15.75" customHeight="1">
      <c r="F131" s="57"/>
      <c r="G131" s="57"/>
    </row>
    <row r="132" ht="15.75" customHeight="1">
      <c r="F132" s="57"/>
      <c r="G132" s="57"/>
    </row>
    <row r="133" ht="15.75" customHeight="1">
      <c r="F133" s="57"/>
      <c r="G133" s="57"/>
    </row>
    <row r="134" ht="15.75" customHeight="1">
      <c r="F134" s="57"/>
      <c r="G134" s="57"/>
    </row>
    <row r="135" ht="15.75" customHeight="1">
      <c r="F135" s="57"/>
      <c r="G135" s="57"/>
    </row>
    <row r="136" ht="15.75" customHeight="1">
      <c r="F136" s="57"/>
      <c r="G136" s="57"/>
    </row>
    <row r="137" ht="15.75" customHeight="1">
      <c r="F137" s="57"/>
      <c r="G137" s="57"/>
    </row>
    <row r="138" ht="15.75" customHeight="1">
      <c r="F138" s="57"/>
      <c r="G138" s="57"/>
    </row>
    <row r="139" ht="15.75" customHeight="1">
      <c r="F139" s="57"/>
      <c r="G139" s="57"/>
    </row>
    <row r="140" ht="15.75" customHeight="1">
      <c r="F140" s="57"/>
      <c r="G140" s="57"/>
    </row>
    <row r="141" ht="15.75" customHeight="1">
      <c r="F141" s="57"/>
      <c r="G141" s="57"/>
    </row>
    <row r="142" ht="15.75" customHeight="1">
      <c r="F142" s="57"/>
      <c r="G142" s="57"/>
    </row>
    <row r="143" ht="15.75" customHeight="1">
      <c r="F143" s="57"/>
      <c r="G143" s="57"/>
    </row>
    <row r="144" ht="15.75" customHeight="1">
      <c r="F144" s="57"/>
      <c r="G144" s="57"/>
    </row>
    <row r="145" ht="15.75" customHeight="1">
      <c r="F145" s="57"/>
      <c r="G145" s="57"/>
    </row>
    <row r="146" ht="15.75" customHeight="1">
      <c r="F146" s="57"/>
      <c r="G146" s="57"/>
    </row>
    <row r="147" ht="15.75" customHeight="1">
      <c r="F147" s="57"/>
      <c r="G147" s="57"/>
    </row>
    <row r="148" ht="15.75" customHeight="1">
      <c r="F148" s="57"/>
      <c r="G148" s="57"/>
    </row>
    <row r="149" ht="15.75" customHeight="1">
      <c r="F149" s="57"/>
      <c r="G149" s="57"/>
    </row>
    <row r="150" ht="15.75" customHeight="1">
      <c r="F150" s="57"/>
      <c r="G150" s="57"/>
    </row>
    <row r="151" ht="15.75" customHeight="1">
      <c r="F151" s="57"/>
      <c r="G151" s="57"/>
    </row>
    <row r="152" ht="15.75" customHeight="1">
      <c r="F152" s="57"/>
      <c r="G152" s="57"/>
    </row>
    <row r="153" ht="15.75" customHeight="1">
      <c r="F153" s="57"/>
      <c r="G153" s="57"/>
    </row>
    <row r="154" ht="15.75" customHeight="1">
      <c r="F154" s="57"/>
      <c r="G154" s="57"/>
    </row>
    <row r="155" ht="15.75" customHeight="1">
      <c r="F155" s="57"/>
      <c r="G155" s="57"/>
    </row>
    <row r="156" ht="15.75" customHeight="1">
      <c r="F156" s="57"/>
      <c r="G156" s="57"/>
    </row>
    <row r="157" ht="15.75" customHeight="1">
      <c r="F157" s="57"/>
      <c r="G157" s="57"/>
    </row>
    <row r="158" ht="15.75" customHeight="1">
      <c r="F158" s="57"/>
      <c r="G158" s="57"/>
    </row>
    <row r="159" ht="15.75" customHeight="1">
      <c r="F159" s="57"/>
      <c r="G159" s="57"/>
    </row>
    <row r="160" ht="15.75" customHeight="1">
      <c r="F160" s="57"/>
      <c r="G160" s="57"/>
    </row>
    <row r="161" ht="15.75" customHeight="1">
      <c r="F161" s="57"/>
      <c r="G161" s="57"/>
    </row>
    <row r="162" ht="15.75" customHeight="1">
      <c r="F162" s="57"/>
      <c r="G162" s="57"/>
    </row>
    <row r="163" ht="15.75" customHeight="1">
      <c r="F163" s="57"/>
      <c r="G163" s="57"/>
    </row>
    <row r="164" ht="15.75" customHeight="1">
      <c r="F164" s="57"/>
      <c r="G164" s="57"/>
    </row>
    <row r="165" ht="15.75" customHeight="1">
      <c r="F165" s="57"/>
      <c r="G165" s="57"/>
    </row>
    <row r="166" ht="15.75" customHeight="1">
      <c r="F166" s="57"/>
      <c r="G166" s="57"/>
    </row>
    <row r="167" ht="15.75" customHeight="1">
      <c r="F167" s="57"/>
      <c r="G167" s="57"/>
    </row>
    <row r="168" ht="15.75" customHeight="1">
      <c r="F168" s="57"/>
      <c r="G168" s="57"/>
    </row>
    <row r="169" ht="15.75" customHeight="1">
      <c r="F169" s="57"/>
      <c r="G169" s="57"/>
    </row>
    <row r="170" ht="15.75" customHeight="1">
      <c r="F170" s="57"/>
      <c r="G170" s="57"/>
    </row>
    <row r="171" ht="15.75" customHeight="1">
      <c r="F171" s="57"/>
      <c r="G171" s="57"/>
    </row>
    <row r="172" ht="15.75" customHeight="1">
      <c r="F172" s="57"/>
      <c r="G172" s="57"/>
    </row>
    <row r="173" ht="15.75" customHeight="1">
      <c r="F173" s="57"/>
      <c r="G173" s="57"/>
    </row>
    <row r="174" ht="15.75" customHeight="1">
      <c r="F174" s="57"/>
      <c r="G174" s="57"/>
    </row>
    <row r="175" ht="15.75" customHeight="1">
      <c r="F175" s="57"/>
      <c r="G175" s="57"/>
    </row>
    <row r="176" ht="15.75" customHeight="1">
      <c r="F176" s="57"/>
      <c r="G176" s="57"/>
    </row>
    <row r="177" ht="15.75" customHeight="1">
      <c r="F177" s="57"/>
      <c r="G177" s="57"/>
    </row>
    <row r="178" ht="15.75" customHeight="1">
      <c r="F178" s="57"/>
      <c r="G178" s="57"/>
    </row>
    <row r="179" ht="15.75" customHeight="1">
      <c r="F179" s="57"/>
      <c r="G179" s="57"/>
    </row>
    <row r="180" ht="15.75" customHeight="1">
      <c r="F180" s="57"/>
      <c r="G180" s="57"/>
    </row>
    <row r="181" ht="15.75" customHeight="1">
      <c r="F181" s="57"/>
      <c r="G181" s="57"/>
    </row>
    <row r="182" ht="15.75" customHeight="1">
      <c r="F182" s="57"/>
      <c r="G182" s="57"/>
    </row>
    <row r="183" ht="15.75" customHeight="1">
      <c r="F183" s="57"/>
      <c r="G183" s="57"/>
    </row>
    <row r="184" ht="15.75" customHeight="1">
      <c r="F184" s="57"/>
      <c r="G184" s="57"/>
    </row>
    <row r="185" ht="15.75" customHeight="1">
      <c r="F185" s="57"/>
      <c r="G185" s="57"/>
    </row>
    <row r="186" ht="15.75" customHeight="1">
      <c r="F186" s="57"/>
      <c r="G186" s="57"/>
    </row>
    <row r="187" ht="15.75" customHeight="1">
      <c r="F187" s="57"/>
      <c r="G187" s="57"/>
    </row>
    <row r="188" ht="15.75" customHeight="1">
      <c r="F188" s="57"/>
      <c r="G188" s="57"/>
    </row>
    <row r="189" ht="15.75" customHeight="1">
      <c r="F189" s="57"/>
      <c r="G189" s="57"/>
    </row>
    <row r="190" ht="15.75" customHeight="1">
      <c r="F190" s="57"/>
      <c r="G190" s="57"/>
    </row>
    <row r="191" ht="15.75" customHeight="1">
      <c r="F191" s="57"/>
      <c r="G191" s="57"/>
    </row>
    <row r="192" ht="15.75" customHeight="1">
      <c r="F192" s="57"/>
      <c r="G192" s="57"/>
    </row>
    <row r="193" ht="15.75" customHeight="1">
      <c r="F193" s="57"/>
      <c r="G193" s="57"/>
    </row>
    <row r="194" ht="15.75" customHeight="1">
      <c r="F194" s="57"/>
      <c r="G194" s="57"/>
    </row>
    <row r="195" ht="15.75" customHeight="1">
      <c r="F195" s="57"/>
      <c r="G195" s="57"/>
    </row>
    <row r="196" ht="15.75" customHeight="1">
      <c r="F196" s="57"/>
      <c r="G196" s="57"/>
    </row>
    <row r="197" ht="15.75" customHeight="1">
      <c r="F197" s="57"/>
      <c r="G197" s="57"/>
    </row>
    <row r="198" ht="15.75" customHeight="1">
      <c r="F198" s="57"/>
      <c r="G198" s="57"/>
    </row>
    <row r="199" ht="15.75" customHeight="1">
      <c r="F199" s="57"/>
      <c r="G199" s="57"/>
    </row>
    <row r="200" ht="15.75" customHeight="1">
      <c r="F200" s="57"/>
      <c r="G200" s="57"/>
    </row>
    <row r="201" ht="15.75" customHeight="1">
      <c r="F201" s="57"/>
      <c r="G201" s="57"/>
    </row>
    <row r="202" ht="15.75" customHeight="1">
      <c r="F202" s="57"/>
      <c r="G202" s="57"/>
    </row>
    <row r="203" ht="15.75" customHeight="1">
      <c r="F203" s="57"/>
      <c r="G203" s="57"/>
    </row>
    <row r="204" ht="15.75" customHeight="1">
      <c r="F204" s="57"/>
      <c r="G204" s="57"/>
    </row>
    <row r="205" ht="15.75" customHeight="1">
      <c r="F205" s="57"/>
      <c r="G205" s="57"/>
    </row>
    <row r="206" ht="15.75" customHeight="1">
      <c r="F206" s="57"/>
      <c r="G206" s="57"/>
    </row>
    <row r="207" ht="15.75" customHeight="1">
      <c r="F207" s="57"/>
      <c r="G207" s="57"/>
    </row>
    <row r="208" ht="15.75" customHeight="1">
      <c r="F208" s="57"/>
      <c r="G208" s="57"/>
    </row>
    <row r="209" ht="15.75" customHeight="1">
      <c r="F209" s="57"/>
      <c r="G209" s="57"/>
    </row>
    <row r="210" ht="15.75" customHeight="1">
      <c r="F210" s="57"/>
      <c r="G210" s="57"/>
    </row>
    <row r="211" ht="15.75" customHeight="1">
      <c r="F211" s="57"/>
      <c r="G211" s="57"/>
    </row>
    <row r="212" ht="15.75" customHeight="1">
      <c r="F212" s="57"/>
      <c r="G212" s="57"/>
    </row>
    <row r="213" ht="15.75" customHeight="1">
      <c r="F213" s="57"/>
      <c r="G213" s="57"/>
    </row>
    <row r="214" ht="15.75" customHeight="1">
      <c r="F214" s="57"/>
      <c r="G214" s="57"/>
    </row>
    <row r="215" ht="15.75" customHeight="1">
      <c r="F215" s="57"/>
      <c r="G215" s="57"/>
    </row>
    <row r="216" ht="15.75" customHeight="1">
      <c r="F216" s="57"/>
      <c r="G216" s="57"/>
    </row>
    <row r="217" ht="15.75" customHeight="1">
      <c r="F217" s="57"/>
      <c r="G217" s="57"/>
    </row>
    <row r="218" ht="15.75" customHeight="1">
      <c r="F218" s="57"/>
      <c r="G218" s="57"/>
    </row>
    <row r="219" ht="15.75" customHeight="1">
      <c r="F219" s="57"/>
      <c r="G219" s="57"/>
    </row>
    <row r="220" ht="15.75" customHeight="1">
      <c r="F220" s="57"/>
      <c r="G220" s="57"/>
    </row>
    <row r="221" ht="15.75" customHeight="1">
      <c r="F221" s="57"/>
      <c r="G221" s="57"/>
    </row>
    <row r="222" ht="15.75" customHeight="1">
      <c r="F222" s="57"/>
      <c r="G222" s="57"/>
    </row>
    <row r="223" ht="15.75" customHeight="1">
      <c r="F223" s="57"/>
      <c r="G223" s="57"/>
    </row>
    <row r="224" ht="15.75" customHeight="1">
      <c r="F224" s="57"/>
      <c r="G224" s="57"/>
    </row>
    <row r="225" ht="15.75" customHeight="1">
      <c r="F225" s="57"/>
      <c r="G225" s="57"/>
    </row>
    <row r="226" ht="15.75" customHeight="1">
      <c r="F226" s="57"/>
      <c r="G226" s="57"/>
    </row>
    <row r="227" ht="15.75" customHeight="1">
      <c r="F227" s="57"/>
      <c r="G227" s="57"/>
    </row>
    <row r="228" ht="15.75" customHeight="1">
      <c r="F228" s="57"/>
      <c r="G228" s="57"/>
    </row>
    <row r="229" ht="15.75" customHeight="1">
      <c r="F229" s="57"/>
      <c r="G229" s="57"/>
    </row>
    <row r="230" ht="15.75" customHeight="1">
      <c r="F230" s="57"/>
      <c r="G230" s="57"/>
    </row>
    <row r="231" ht="15.75" customHeight="1">
      <c r="F231" s="57"/>
      <c r="G231" s="57"/>
    </row>
    <row r="232" ht="15.75" customHeight="1">
      <c r="F232" s="57"/>
      <c r="G232" s="57"/>
    </row>
    <row r="233" ht="15.75" customHeight="1">
      <c r="F233" s="57"/>
      <c r="G233" s="57"/>
    </row>
    <row r="234" ht="15.75" customHeight="1">
      <c r="F234" s="57"/>
      <c r="G234" s="57"/>
    </row>
    <row r="235" ht="15.75" customHeight="1">
      <c r="F235" s="57"/>
      <c r="G235" s="57"/>
    </row>
    <row r="236" ht="15.75" customHeight="1">
      <c r="F236" s="57"/>
      <c r="G236" s="57"/>
    </row>
    <row r="237" ht="15.75" customHeight="1">
      <c r="F237" s="57"/>
      <c r="G237" s="57"/>
    </row>
    <row r="238" ht="15.75" customHeight="1">
      <c r="F238" s="57"/>
      <c r="G238" s="57"/>
    </row>
    <row r="239" ht="15.75" customHeight="1">
      <c r="F239" s="57"/>
      <c r="G239" s="57"/>
    </row>
    <row r="240" ht="15.75" customHeight="1">
      <c r="F240" s="57"/>
      <c r="G240" s="57"/>
    </row>
    <row r="241" ht="15.75" customHeight="1">
      <c r="F241" s="57"/>
      <c r="G241" s="57"/>
    </row>
    <row r="242" ht="15.75" customHeight="1">
      <c r="F242" s="57"/>
      <c r="G242" s="57"/>
    </row>
    <row r="243" ht="15.75" customHeight="1">
      <c r="F243" s="57"/>
      <c r="G243" s="57"/>
    </row>
    <row r="244" ht="15.75" customHeight="1">
      <c r="F244" s="57"/>
      <c r="G244" s="57"/>
    </row>
    <row r="245" ht="15.75" customHeight="1">
      <c r="F245" s="57"/>
      <c r="G245" s="57"/>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L6:M6"/>
    <mergeCell ref="O6:P6"/>
    <mergeCell ref="L14:M14"/>
    <mergeCell ref="O14:P14"/>
    <mergeCell ref="L22:M22"/>
    <mergeCell ref="O22:P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6.0"/>
    <col customWidth="1" min="2" max="2" width="13.86"/>
    <col customWidth="1" min="3" max="3" width="9.14"/>
    <col customWidth="1" min="4" max="4" width="7.29"/>
    <col customWidth="1" hidden="1" min="5" max="6" width="12.86"/>
    <col customWidth="1" min="7" max="7" width="12.86"/>
    <col customWidth="1" hidden="1" min="8" max="9" width="14.43"/>
    <col customWidth="1" min="10" max="10" width="12.57"/>
  </cols>
  <sheetData>
    <row r="1">
      <c r="A1" s="58" t="s">
        <v>0</v>
      </c>
      <c r="B1" s="59" t="s">
        <v>12</v>
      </c>
      <c r="C1" s="59" t="s">
        <v>3</v>
      </c>
      <c r="D1" s="59" t="s">
        <v>13</v>
      </c>
      <c r="E1" s="71" t="s">
        <v>225</v>
      </c>
      <c r="F1" s="71" t="s">
        <v>226</v>
      </c>
      <c r="G1" s="72" t="s">
        <v>20</v>
      </c>
      <c r="H1" s="60" t="s">
        <v>227</v>
      </c>
      <c r="I1" s="60" t="s">
        <v>228</v>
      </c>
      <c r="J1" s="61" t="s">
        <v>229</v>
      </c>
      <c r="M1" s="73"/>
    </row>
    <row r="2">
      <c r="A2" s="62" t="str">
        <f>Toys!A2</f>
        <v>B0CMG86KX4</v>
      </c>
      <c r="B2" s="62" t="str">
        <f>Toys!M2</f>
        <v>wooden</v>
      </c>
      <c r="C2" s="63">
        <f>Toys!D2</f>
        <v>45.31</v>
      </c>
      <c r="D2" s="63">
        <f>Toys!N2</f>
        <v>0.02</v>
      </c>
      <c r="E2" s="74">
        <f>IFERROR(__xludf.DUMMYFUNCTION("QUARTILE(FILTER(C:C, B:B=B2), 1) - 2 * (QUARTILE(FILTER(C:C, B:B=B2), 3) - QUARTILE(FILTER(C:C, B:B=B2), 1))"),-10.330000000000002)</f>
        <v>-10.33</v>
      </c>
      <c r="F2" s="74">
        <f>IFERROR(__xludf.DUMMYFUNCTION("QUARTILE(FILTER(C:C, B:B=B2), 3) + 2 * (QUARTILE(FILTER(C:C, B:B=B2), 3) - QUARTILE(FILTER(C:C, B:B=B2), 1))"),48.495000000000005)</f>
        <v>48.495</v>
      </c>
      <c r="G2" s="75">
        <f t="shared" ref="G2:G45" si="1">IF(OR(C2 &lt; E2, C2 &gt; F2), 1, 0)</f>
        <v>0</v>
      </c>
      <c r="H2" s="74">
        <f>IFERROR(__xludf.DUMMYFUNCTION("QUARTILE(FILTER(D:D, B:B=B2), 1) - 1.5 * (QUARTILE(FILTER(D:D, B:B=B2), 3) - QUARTILE(FILTER(D:D, B:B=B2), 1))"),-0.009999999999999998)</f>
        <v>-0.01</v>
      </c>
      <c r="I2" s="62">
        <f>IFERROR(__xludf.DUMMYFUNCTION("QUARTILE(FILTER(D:D, B:B=B2), 3) + 1.5 * (QUARTILE(FILTER(D:D, B:B=B2), 3) - QUARTILE(FILTER(D:D, B:B=B2), 1))"),0.07)</f>
        <v>0.07</v>
      </c>
      <c r="J2" s="62">
        <f t="shared" ref="J2:J45" si="2">IF(OR(D2&lt;H2, D2&gt;I2), 1, 0)</f>
        <v>0</v>
      </c>
    </row>
    <row r="3">
      <c r="A3" s="62" t="str">
        <f>Toys!A3</f>
        <v>B0CMFRHZDQ</v>
      </c>
      <c r="B3" s="62" t="str">
        <f>Toys!M3</f>
        <v>wooden</v>
      </c>
      <c r="C3" s="63">
        <f>Toys!D3</f>
        <v>17.73</v>
      </c>
      <c r="D3" s="63">
        <f>Toys!N3</f>
        <v>0.02</v>
      </c>
      <c r="E3" s="74">
        <f>IFERROR(__xludf.DUMMYFUNCTION("QUARTILE(FILTER(C:C, B:B=B3), 1) - 2 * (QUARTILE(FILTER(C:C, B:B=B3), 3) - QUARTILE(FILTER(C:C, B:B=B3), 1))"),-10.330000000000002)</f>
        <v>-10.33</v>
      </c>
      <c r="F3" s="74">
        <f>IFERROR(__xludf.DUMMYFUNCTION("QUARTILE(FILTER(C:C, B:B=B3), 3) + 2 * (QUARTILE(FILTER(C:C, B:B=B3), 3) - QUARTILE(FILTER(C:C, B:B=B3), 1))"),48.495000000000005)</f>
        <v>48.495</v>
      </c>
      <c r="G3" s="75">
        <f t="shared" si="1"/>
        <v>0</v>
      </c>
      <c r="H3" s="74">
        <f>IFERROR(__xludf.DUMMYFUNCTION("QUARTILE(FILTER(D:D, B:B=B3), 1) - 1.5 * (QUARTILE(FILTER(D:D, B:B=B3), 3) - QUARTILE(FILTER(D:D, B:B=B3), 1))"),-0.009999999999999998)</f>
        <v>-0.01</v>
      </c>
      <c r="I3" s="62">
        <f>IFERROR(__xludf.DUMMYFUNCTION("QUARTILE(FILTER(D:D, B:B=B3), 3) + 1.5 * (QUARTILE(FILTER(D:D, B:B=B3), 3) - QUARTILE(FILTER(D:D, B:B=B3), 1))"),0.07)</f>
        <v>0.07</v>
      </c>
      <c r="J3" s="62">
        <f t="shared" si="2"/>
        <v>0</v>
      </c>
    </row>
    <row r="4">
      <c r="A4" s="62" t="str">
        <f>Toys!A4</f>
        <v>B0CMFTKPF5</v>
      </c>
      <c r="B4" s="62" t="str">
        <f>Toys!M4</f>
        <v>wooden</v>
      </c>
      <c r="C4" s="63">
        <f>Toys!D4</f>
        <v>37.99</v>
      </c>
      <c r="D4" s="63">
        <f>Toys!N4</f>
        <v>0.07</v>
      </c>
      <c r="E4" s="74">
        <f>IFERROR(__xludf.DUMMYFUNCTION("QUARTILE(FILTER(C:C, B:B=B4), 1) - 2 * (QUARTILE(FILTER(C:C, B:B=B4), 3) - QUARTILE(FILTER(C:C, B:B=B4), 1))"),-10.330000000000002)</f>
        <v>-10.33</v>
      </c>
      <c r="F4" s="74">
        <f>IFERROR(__xludf.DUMMYFUNCTION("QUARTILE(FILTER(C:C, B:B=B4), 3) + 2 * (QUARTILE(FILTER(C:C, B:B=B4), 3) - QUARTILE(FILTER(C:C, B:B=B4), 1))"),48.495000000000005)</f>
        <v>48.495</v>
      </c>
      <c r="G4" s="75">
        <f t="shared" si="1"/>
        <v>0</v>
      </c>
      <c r="H4" s="74">
        <f>IFERROR(__xludf.DUMMYFUNCTION("QUARTILE(FILTER(D:D, B:B=B4), 1) - 1.5 * (QUARTILE(FILTER(D:D, B:B=B4), 3) - QUARTILE(FILTER(D:D, B:B=B4), 1))"),-0.009999999999999998)</f>
        <v>-0.01</v>
      </c>
      <c r="I4" s="62">
        <f>IFERROR(__xludf.DUMMYFUNCTION("QUARTILE(FILTER(D:D, B:B=B4), 3) + 1.5 * (QUARTILE(FILTER(D:D, B:B=B4), 3) - QUARTILE(FILTER(D:D, B:B=B4), 1))"),0.07)</f>
        <v>0.07</v>
      </c>
      <c r="J4" s="62">
        <f t="shared" si="2"/>
        <v>0</v>
      </c>
    </row>
    <row r="5">
      <c r="A5" s="62" t="str">
        <f>Toys!A5</f>
        <v>B0CMG5RV4H</v>
      </c>
      <c r="B5" s="62" t="str">
        <f>Toys!M5</f>
        <v>wooden</v>
      </c>
      <c r="C5" s="63">
        <f>Toys!D5</f>
        <v>19.22</v>
      </c>
      <c r="D5" s="63">
        <f>Toys!N5</f>
        <v>0.04</v>
      </c>
      <c r="E5" s="74">
        <f>IFERROR(__xludf.DUMMYFUNCTION("QUARTILE(FILTER(C:C, B:B=B5), 1) - 2 * (QUARTILE(FILTER(C:C, B:B=B5), 3) - QUARTILE(FILTER(C:C, B:B=B5), 1))"),-10.330000000000002)</f>
        <v>-10.33</v>
      </c>
      <c r="F5" s="74">
        <f>IFERROR(__xludf.DUMMYFUNCTION("QUARTILE(FILTER(C:C, B:B=B5), 3) + 2 * (QUARTILE(FILTER(C:C, B:B=B5), 3) - QUARTILE(FILTER(C:C, B:B=B5), 1))"),48.495000000000005)</f>
        <v>48.495</v>
      </c>
      <c r="G5" s="75">
        <f t="shared" si="1"/>
        <v>0</v>
      </c>
      <c r="H5" s="74">
        <f>IFERROR(__xludf.DUMMYFUNCTION("QUARTILE(FILTER(D:D, B:B=B5), 1) - 1.5 * (QUARTILE(FILTER(D:D, B:B=B5), 3) - QUARTILE(FILTER(D:D, B:B=B5), 1))"),-0.009999999999999998)</f>
        <v>-0.01</v>
      </c>
      <c r="I5" s="62">
        <f>IFERROR(__xludf.DUMMYFUNCTION("QUARTILE(FILTER(D:D, B:B=B5), 3) + 1.5 * (QUARTILE(FILTER(D:D, B:B=B5), 3) - QUARTILE(FILTER(D:D, B:B=B5), 1))"),0.07)</f>
        <v>0.07</v>
      </c>
      <c r="J5" s="62">
        <f t="shared" si="2"/>
        <v>0</v>
      </c>
    </row>
    <row r="6">
      <c r="A6" s="62" t="str">
        <f>Toys!A6</f>
        <v>B0CY6NQQYK</v>
      </c>
      <c r="B6" s="62" t="str">
        <f>Toys!M6</f>
        <v>wooden</v>
      </c>
      <c r="C6" s="63">
        <f>Toys!D6</f>
        <v>8.53</v>
      </c>
      <c r="D6" s="63">
        <f>Toys!N6</f>
        <v>0.01</v>
      </c>
      <c r="E6" s="74">
        <f>IFERROR(__xludf.DUMMYFUNCTION("QUARTILE(FILTER(C:C, B:B=B6), 1) - 2 * (QUARTILE(FILTER(C:C, B:B=B6), 3) - QUARTILE(FILTER(C:C, B:B=B6), 1))"),-10.330000000000002)</f>
        <v>-10.33</v>
      </c>
      <c r="F6" s="74">
        <f>IFERROR(__xludf.DUMMYFUNCTION("QUARTILE(FILTER(C:C, B:B=B6), 3) + 2 * (QUARTILE(FILTER(C:C, B:B=B6), 3) - QUARTILE(FILTER(C:C, B:B=B6), 1))"),48.495000000000005)</f>
        <v>48.495</v>
      </c>
      <c r="G6" s="75">
        <f t="shared" si="1"/>
        <v>0</v>
      </c>
      <c r="H6" s="74">
        <f>IFERROR(__xludf.DUMMYFUNCTION("QUARTILE(FILTER(D:D, B:B=B6), 1) - 1.5 * (QUARTILE(FILTER(D:D, B:B=B6), 3) - QUARTILE(FILTER(D:D, B:B=B6), 1))"),-0.009999999999999998)</f>
        <v>-0.01</v>
      </c>
      <c r="I6" s="62">
        <f>IFERROR(__xludf.DUMMYFUNCTION("QUARTILE(FILTER(D:D, B:B=B6), 3) + 1.5 * (QUARTILE(FILTER(D:D, B:B=B6), 3) - QUARTILE(FILTER(D:D, B:B=B6), 1))"),0.07)</f>
        <v>0.07</v>
      </c>
      <c r="J6" s="62">
        <f t="shared" si="2"/>
        <v>0</v>
      </c>
    </row>
    <row r="7">
      <c r="A7" s="62" t="str">
        <f>Toys!A7</f>
        <v>B0CMG4WL99</v>
      </c>
      <c r="B7" s="62" t="str">
        <f>Toys!M7</f>
        <v>wooden</v>
      </c>
      <c r="C7" s="63">
        <f>Toys!D7</f>
        <v>11.68</v>
      </c>
      <c r="D7" s="63">
        <f>Toys!N7</f>
        <v>0.05</v>
      </c>
      <c r="E7" s="74">
        <f>IFERROR(__xludf.DUMMYFUNCTION("QUARTILE(FILTER(C:C, B:B=B7), 1) - 2 * (QUARTILE(FILTER(C:C, B:B=B7), 3) - QUARTILE(FILTER(C:C, B:B=B7), 1))"),-10.330000000000002)</f>
        <v>-10.33</v>
      </c>
      <c r="F7" s="74">
        <f>IFERROR(__xludf.DUMMYFUNCTION("QUARTILE(FILTER(C:C, B:B=B7), 3) + 2 * (QUARTILE(FILTER(C:C, B:B=B7), 3) - QUARTILE(FILTER(C:C, B:B=B7), 1))"),48.495000000000005)</f>
        <v>48.495</v>
      </c>
      <c r="G7" s="75">
        <f t="shared" si="1"/>
        <v>0</v>
      </c>
      <c r="H7" s="74">
        <f>IFERROR(__xludf.DUMMYFUNCTION("QUARTILE(FILTER(D:D, B:B=B7), 1) - 1.5 * (QUARTILE(FILTER(D:D, B:B=B7), 3) - QUARTILE(FILTER(D:D, B:B=B7), 1))"),-0.009999999999999998)</f>
        <v>-0.01</v>
      </c>
      <c r="I7" s="62">
        <f>IFERROR(__xludf.DUMMYFUNCTION("QUARTILE(FILTER(D:D, B:B=B7), 3) + 1.5 * (QUARTILE(FILTER(D:D, B:B=B7), 3) - QUARTILE(FILTER(D:D, B:B=B7), 1))"),0.07)</f>
        <v>0.07</v>
      </c>
      <c r="J7" s="62">
        <f t="shared" si="2"/>
        <v>0</v>
      </c>
    </row>
    <row r="8">
      <c r="A8" s="62" t="str">
        <f>Toys!A8</f>
        <v>B0CMFL2D8M</v>
      </c>
      <c r="B8" s="62" t="str">
        <f>Toys!M8</f>
        <v>wooden</v>
      </c>
      <c r="C8" s="63">
        <f>Toys!D8</f>
        <v>16</v>
      </c>
      <c r="D8" s="63">
        <f>Toys!N8</f>
        <v>0.05</v>
      </c>
      <c r="E8" s="74">
        <f>IFERROR(__xludf.DUMMYFUNCTION("QUARTILE(FILTER(C:C, B:B=B8), 1) - 2 * (QUARTILE(FILTER(C:C, B:B=B8), 3) - QUARTILE(FILTER(C:C, B:B=B8), 1))"),-10.330000000000002)</f>
        <v>-10.33</v>
      </c>
      <c r="F8" s="74">
        <f>IFERROR(__xludf.DUMMYFUNCTION("QUARTILE(FILTER(C:C, B:B=B8), 3) + 2 * (QUARTILE(FILTER(C:C, B:B=B8), 3) - QUARTILE(FILTER(C:C, B:B=B8), 1))"),48.495000000000005)</f>
        <v>48.495</v>
      </c>
      <c r="G8" s="75">
        <f t="shared" si="1"/>
        <v>0</v>
      </c>
      <c r="H8" s="74">
        <f>IFERROR(__xludf.DUMMYFUNCTION("QUARTILE(FILTER(D:D, B:B=B8), 1) - 1.5 * (QUARTILE(FILTER(D:D, B:B=B8), 3) - QUARTILE(FILTER(D:D, B:B=B8), 1))"),-0.009999999999999998)</f>
        <v>-0.01</v>
      </c>
      <c r="I8" s="62">
        <f>IFERROR(__xludf.DUMMYFUNCTION("QUARTILE(FILTER(D:D, B:B=B8), 3) + 1.5 * (QUARTILE(FILTER(D:D, B:B=B8), 3) - QUARTILE(FILTER(D:D, B:B=B8), 1))"),0.07)</f>
        <v>0.07</v>
      </c>
      <c r="J8" s="62">
        <f t="shared" si="2"/>
        <v>0</v>
      </c>
    </row>
    <row r="9">
      <c r="A9" s="62" t="str">
        <f>Toys!A9</f>
        <v>B0CMFYWRPM</v>
      </c>
      <c r="B9" s="62" t="str">
        <f>Toys!M9</f>
        <v>wooden</v>
      </c>
      <c r="C9" s="63">
        <f>Toys!D9</f>
        <v>24.84</v>
      </c>
      <c r="D9" s="63">
        <f>Toys!N9</f>
        <v>0.03</v>
      </c>
      <c r="E9" s="74">
        <f>IFERROR(__xludf.DUMMYFUNCTION("QUARTILE(FILTER(C:C, B:B=B9), 1) - 2 * (QUARTILE(FILTER(C:C, B:B=B9), 3) - QUARTILE(FILTER(C:C, B:B=B9), 1))"),-10.330000000000002)</f>
        <v>-10.33</v>
      </c>
      <c r="F9" s="74">
        <f>IFERROR(__xludf.DUMMYFUNCTION("QUARTILE(FILTER(C:C, B:B=B9), 3) + 2 * (QUARTILE(FILTER(C:C, B:B=B9), 3) - QUARTILE(FILTER(C:C, B:B=B9), 1))"),48.495000000000005)</f>
        <v>48.495</v>
      </c>
      <c r="G9" s="75">
        <f t="shared" si="1"/>
        <v>0</v>
      </c>
      <c r="H9" s="74">
        <f>IFERROR(__xludf.DUMMYFUNCTION("QUARTILE(FILTER(D:D, B:B=B9), 1) - 1.5 * (QUARTILE(FILTER(D:D, B:B=B9), 3) - QUARTILE(FILTER(D:D, B:B=B9), 1))"),-0.009999999999999998)</f>
        <v>-0.01</v>
      </c>
      <c r="I9" s="62">
        <f>IFERROR(__xludf.DUMMYFUNCTION("QUARTILE(FILTER(D:D, B:B=B9), 3) + 1.5 * (QUARTILE(FILTER(D:D, B:B=B9), 3) - QUARTILE(FILTER(D:D, B:B=B9), 1))"),0.07)</f>
        <v>0.07</v>
      </c>
      <c r="J9" s="62">
        <f t="shared" si="2"/>
        <v>0</v>
      </c>
    </row>
    <row r="10">
      <c r="A10" s="62" t="str">
        <f>Toys!A10</f>
        <v>B0CMFRVGW9</v>
      </c>
      <c r="B10" s="62" t="str">
        <f>Toys!M10</f>
        <v>wooden</v>
      </c>
      <c r="C10" s="63">
        <f>Toys!D10</f>
        <v>12.99</v>
      </c>
      <c r="D10" s="63">
        <f>Toys!N10</f>
        <v>0.01</v>
      </c>
      <c r="E10" s="74">
        <f>IFERROR(__xludf.DUMMYFUNCTION("QUARTILE(FILTER(C:C, B:B=B10), 1) - 2 * (QUARTILE(FILTER(C:C, B:B=B10), 3) - QUARTILE(FILTER(C:C, B:B=B10), 1))"),-10.330000000000002)</f>
        <v>-10.33</v>
      </c>
      <c r="F10" s="74">
        <f>IFERROR(__xludf.DUMMYFUNCTION("QUARTILE(FILTER(C:C, B:B=B10), 3) + 2 * (QUARTILE(FILTER(C:C, B:B=B10), 3) - QUARTILE(FILTER(C:C, B:B=B10), 1))"),48.495000000000005)</f>
        <v>48.495</v>
      </c>
      <c r="G10" s="75">
        <f t="shared" si="1"/>
        <v>0</v>
      </c>
      <c r="H10" s="74">
        <f>IFERROR(__xludf.DUMMYFUNCTION("QUARTILE(FILTER(D:D, B:B=B10), 1) - 1.5 * (QUARTILE(FILTER(D:D, B:B=B10), 3) - QUARTILE(FILTER(D:D, B:B=B10), 1))"),-0.009999999999999998)</f>
        <v>-0.01</v>
      </c>
      <c r="I10" s="62">
        <f>IFERROR(__xludf.DUMMYFUNCTION("QUARTILE(FILTER(D:D, B:B=B10), 3) + 1.5 * (QUARTILE(FILTER(D:D, B:B=B10), 3) - QUARTILE(FILTER(D:D, B:B=B10), 1))"),0.07)</f>
        <v>0.07</v>
      </c>
      <c r="J10" s="62">
        <f t="shared" si="2"/>
        <v>0</v>
      </c>
    </row>
    <row r="11">
      <c r="A11" s="62" t="str">
        <f>Toys!A11</f>
        <v>B0D9MLFVC9</v>
      </c>
      <c r="B11" s="62" t="str">
        <f>Toys!M11</f>
        <v>wooden</v>
      </c>
      <c r="C11" s="63">
        <f>Toys!D11</f>
        <v>30.81</v>
      </c>
      <c r="D11" s="63" t="str">
        <f>Toys!N11</f>
        <v/>
      </c>
      <c r="E11" s="74">
        <f>IFERROR(__xludf.DUMMYFUNCTION("QUARTILE(FILTER(C:C, B:B=B11), 1) - 2 * (QUARTILE(FILTER(C:C, B:B=B11), 3) - QUARTILE(FILTER(C:C, B:B=B11), 1))"),-10.330000000000002)</f>
        <v>-10.33</v>
      </c>
      <c r="F11" s="74">
        <f>IFERROR(__xludf.DUMMYFUNCTION("QUARTILE(FILTER(C:C, B:B=B11), 3) + 2 * (QUARTILE(FILTER(C:C, B:B=B11), 3) - QUARTILE(FILTER(C:C, B:B=B11), 1))"),48.495000000000005)</f>
        <v>48.495</v>
      </c>
      <c r="G11" s="75">
        <f t="shared" si="1"/>
        <v>0</v>
      </c>
      <c r="H11" s="74">
        <f>IFERROR(__xludf.DUMMYFUNCTION("QUARTILE(FILTER(D:D, B:B=B11), 1) - 1.5 * (QUARTILE(FILTER(D:D, B:B=B11), 3) - QUARTILE(FILTER(D:D, B:B=B11), 1))"),-0.009999999999999998)</f>
        <v>-0.01</v>
      </c>
      <c r="I11" s="62">
        <f>IFERROR(__xludf.DUMMYFUNCTION("QUARTILE(FILTER(D:D, B:B=B11), 3) + 1.5 * (QUARTILE(FILTER(D:D, B:B=B11), 3) - QUARTILE(FILTER(D:D, B:B=B11), 1))"),0.07)</f>
        <v>0.07</v>
      </c>
      <c r="J11" s="62">
        <f t="shared" si="2"/>
        <v>0</v>
      </c>
    </row>
    <row r="12">
      <c r="A12" s="62" t="str">
        <f>Toys!A12</f>
        <v>B0CY6B115V</v>
      </c>
      <c r="B12" s="62" t="str">
        <f>Toys!M12</f>
        <v>wooden</v>
      </c>
      <c r="C12" s="63">
        <f>Toys!D12</f>
        <v>8</v>
      </c>
      <c r="D12" s="63">
        <f>Toys!N12</f>
        <v>0.01</v>
      </c>
      <c r="E12" s="74">
        <f>IFERROR(__xludf.DUMMYFUNCTION("QUARTILE(FILTER(C:C, B:B=B12), 1) - 2 * (QUARTILE(FILTER(C:C, B:B=B12), 3) - QUARTILE(FILTER(C:C, B:B=B12), 1))"),-10.330000000000002)</f>
        <v>-10.33</v>
      </c>
      <c r="F12" s="74">
        <f>IFERROR(__xludf.DUMMYFUNCTION("QUARTILE(FILTER(C:C, B:B=B12), 3) + 2 * (QUARTILE(FILTER(C:C, B:B=B12), 3) - QUARTILE(FILTER(C:C, B:B=B12), 1))"),48.495000000000005)</f>
        <v>48.495</v>
      </c>
      <c r="G12" s="75">
        <f t="shared" si="1"/>
        <v>0</v>
      </c>
      <c r="H12" s="74">
        <f>IFERROR(__xludf.DUMMYFUNCTION("QUARTILE(FILTER(D:D, B:B=B12), 1) - 1.5 * (QUARTILE(FILTER(D:D, B:B=B12), 3) - QUARTILE(FILTER(D:D, B:B=B12), 1))"),-0.009999999999999998)</f>
        <v>-0.01</v>
      </c>
      <c r="I12" s="62">
        <f>IFERROR(__xludf.DUMMYFUNCTION("QUARTILE(FILTER(D:D, B:B=B12), 3) + 1.5 * (QUARTILE(FILTER(D:D, B:B=B12), 3) - QUARTILE(FILTER(D:D, B:B=B12), 1))"),0.07)</f>
        <v>0.07</v>
      </c>
      <c r="J12" s="62">
        <f t="shared" si="2"/>
        <v>0</v>
      </c>
    </row>
    <row r="13">
      <c r="A13" s="62" t="str">
        <f>Toys!A13</f>
        <v>B0DLH93L1J</v>
      </c>
      <c r="B13" s="62" t="str">
        <f>Toys!M13</f>
        <v>wooden</v>
      </c>
      <c r="C13" s="63">
        <f>Toys!D13</f>
        <v>24.99</v>
      </c>
      <c r="D13" s="63">
        <f>Toys!N13</f>
        <v>0.04</v>
      </c>
      <c r="E13" s="74">
        <f>IFERROR(__xludf.DUMMYFUNCTION("QUARTILE(FILTER(C:C, B:B=B13), 1) - 2 * (QUARTILE(FILTER(C:C, B:B=B13), 3) - QUARTILE(FILTER(C:C, B:B=B13), 1))"),-10.330000000000002)</f>
        <v>-10.33</v>
      </c>
      <c r="F13" s="74">
        <f>IFERROR(__xludf.DUMMYFUNCTION("QUARTILE(FILTER(C:C, B:B=B13), 3) + 2 * (QUARTILE(FILTER(C:C, B:B=B13), 3) - QUARTILE(FILTER(C:C, B:B=B13), 1))"),48.495000000000005)</f>
        <v>48.495</v>
      </c>
      <c r="G13" s="75">
        <f t="shared" si="1"/>
        <v>0</v>
      </c>
      <c r="H13" s="74">
        <f>IFERROR(__xludf.DUMMYFUNCTION("QUARTILE(FILTER(D:D, B:B=B13), 1) - 1.5 * (QUARTILE(FILTER(D:D, B:B=B13), 3) - QUARTILE(FILTER(D:D, B:B=B13), 1))"),-0.009999999999999998)</f>
        <v>-0.01</v>
      </c>
      <c r="I13" s="62">
        <f>IFERROR(__xludf.DUMMYFUNCTION("QUARTILE(FILTER(D:D, B:B=B13), 3) + 1.5 * (QUARTILE(FILTER(D:D, B:B=B13), 3) - QUARTILE(FILTER(D:D, B:B=B13), 1))"),0.07)</f>
        <v>0.07</v>
      </c>
      <c r="J13" s="62">
        <f t="shared" si="2"/>
        <v>0</v>
      </c>
    </row>
    <row r="14">
      <c r="A14" s="62" t="str">
        <f>Toys!A14</f>
        <v>B0CMFTJWZQ</v>
      </c>
      <c r="B14" s="62" t="str">
        <f>Toys!M14</f>
        <v>wooden</v>
      </c>
      <c r="C14" s="63">
        <f>Toys!D14</f>
        <v>14.99</v>
      </c>
      <c r="D14" s="63">
        <f>Toys!N14</f>
        <v>0.01</v>
      </c>
      <c r="E14" s="74">
        <f>IFERROR(__xludf.DUMMYFUNCTION("QUARTILE(FILTER(C:C, B:B=B14), 1) - 2 * (QUARTILE(FILTER(C:C, B:B=B14), 3) - QUARTILE(FILTER(C:C, B:B=B14), 1))"),-10.330000000000002)</f>
        <v>-10.33</v>
      </c>
      <c r="F14" s="74">
        <f>IFERROR(__xludf.DUMMYFUNCTION("QUARTILE(FILTER(C:C, B:B=B14), 3) + 2 * (QUARTILE(FILTER(C:C, B:B=B14), 3) - QUARTILE(FILTER(C:C, B:B=B14), 1))"),48.495000000000005)</f>
        <v>48.495</v>
      </c>
      <c r="G14" s="75">
        <f t="shared" si="1"/>
        <v>0</v>
      </c>
      <c r="H14" s="74">
        <f>IFERROR(__xludf.DUMMYFUNCTION("QUARTILE(FILTER(D:D, B:B=B14), 1) - 1.5 * (QUARTILE(FILTER(D:D, B:B=B14), 3) - QUARTILE(FILTER(D:D, B:B=B14), 1))"),-0.009999999999999998)</f>
        <v>-0.01</v>
      </c>
      <c r="I14" s="62">
        <f>IFERROR(__xludf.DUMMYFUNCTION("QUARTILE(FILTER(D:D, B:B=B14), 3) + 1.5 * (QUARTILE(FILTER(D:D, B:B=B14), 3) - QUARTILE(FILTER(D:D, B:B=B14), 1))"),0.07)</f>
        <v>0.07</v>
      </c>
      <c r="J14" s="62">
        <f t="shared" si="2"/>
        <v>0</v>
      </c>
    </row>
    <row r="15">
      <c r="A15" s="62" t="str">
        <f>Toys!A15</f>
        <v>B0CMG2ZX45</v>
      </c>
      <c r="B15" s="62" t="str">
        <f>Toys!M15</f>
        <v>wooden</v>
      </c>
      <c r="C15" s="63">
        <f>Toys!D15</f>
        <v>13.83</v>
      </c>
      <c r="D15" s="63">
        <f>Toys!N15</f>
        <v>0.02</v>
      </c>
      <c r="E15" s="74">
        <f>IFERROR(__xludf.DUMMYFUNCTION("QUARTILE(FILTER(C:C, B:B=B15), 1) - 2 * (QUARTILE(FILTER(C:C, B:B=B15), 3) - QUARTILE(FILTER(C:C, B:B=B15), 1))"),-10.330000000000002)</f>
        <v>-10.33</v>
      </c>
      <c r="F15" s="74">
        <f>IFERROR(__xludf.DUMMYFUNCTION("QUARTILE(FILTER(C:C, B:B=B15), 3) + 2 * (QUARTILE(FILTER(C:C, B:B=B15), 3) - QUARTILE(FILTER(C:C, B:B=B15), 1))"),48.495000000000005)</f>
        <v>48.495</v>
      </c>
      <c r="G15" s="75">
        <f t="shared" si="1"/>
        <v>0</v>
      </c>
      <c r="H15" s="74">
        <f>IFERROR(__xludf.DUMMYFUNCTION("QUARTILE(FILTER(D:D, B:B=B15), 1) - 1.5 * (QUARTILE(FILTER(D:D, B:B=B15), 3) - QUARTILE(FILTER(D:D, B:B=B15), 1))"),-0.009999999999999998)</f>
        <v>-0.01</v>
      </c>
      <c r="I15" s="62">
        <f>IFERROR(__xludf.DUMMYFUNCTION("QUARTILE(FILTER(D:D, B:B=B15), 3) + 1.5 * (QUARTILE(FILTER(D:D, B:B=B15), 3) - QUARTILE(FILTER(D:D, B:B=B15), 1))"),0.07)</f>
        <v>0.07</v>
      </c>
      <c r="J15" s="62">
        <f t="shared" si="2"/>
        <v>0</v>
      </c>
    </row>
    <row r="16">
      <c r="A16" s="62" t="str">
        <f>Toys!A16</f>
        <v>B0CMG1PNC8</v>
      </c>
      <c r="B16" s="62" t="str">
        <f>Toys!M16</f>
        <v>wooden</v>
      </c>
      <c r="C16" s="63">
        <f>Toys!D16</f>
        <v>17.47</v>
      </c>
      <c r="D16" s="63">
        <f>Toys!N16</f>
        <v>0.04</v>
      </c>
      <c r="E16" s="74">
        <f>IFERROR(__xludf.DUMMYFUNCTION("QUARTILE(FILTER(C:C, B:B=B16), 1) - 2 * (QUARTILE(FILTER(C:C, B:B=B16), 3) - QUARTILE(FILTER(C:C, B:B=B16), 1))"),-10.330000000000002)</f>
        <v>-10.33</v>
      </c>
      <c r="F16" s="74">
        <f>IFERROR(__xludf.DUMMYFUNCTION("QUARTILE(FILTER(C:C, B:B=B16), 3) + 2 * (QUARTILE(FILTER(C:C, B:B=B16), 3) - QUARTILE(FILTER(C:C, B:B=B16), 1))"),48.495000000000005)</f>
        <v>48.495</v>
      </c>
      <c r="G16" s="75">
        <f t="shared" si="1"/>
        <v>0</v>
      </c>
      <c r="H16" s="74">
        <f>IFERROR(__xludf.DUMMYFUNCTION("QUARTILE(FILTER(D:D, B:B=B16), 1) - 1.5 * (QUARTILE(FILTER(D:D, B:B=B16), 3) - QUARTILE(FILTER(D:D, B:B=B16), 1))"),-0.009999999999999998)</f>
        <v>-0.01</v>
      </c>
      <c r="I16" s="62">
        <f>IFERROR(__xludf.DUMMYFUNCTION("QUARTILE(FILTER(D:D, B:B=B16), 3) + 1.5 * (QUARTILE(FILTER(D:D, B:B=B16), 3) - QUARTILE(FILTER(D:D, B:B=B16), 1))"),0.07)</f>
        <v>0.07</v>
      </c>
      <c r="J16" s="62">
        <f t="shared" si="2"/>
        <v>0</v>
      </c>
    </row>
    <row r="17">
      <c r="A17" s="62" t="str">
        <f>Toys!A17</f>
        <v>B0CMFW5BM8</v>
      </c>
      <c r="B17" s="62" t="str">
        <f>Toys!M17</f>
        <v>wooden</v>
      </c>
      <c r="C17" s="63">
        <f>Toys!D17</f>
        <v>29.57</v>
      </c>
      <c r="D17" s="63">
        <f>Toys!N17</f>
        <v>0.05</v>
      </c>
      <c r="E17" s="74">
        <f>IFERROR(__xludf.DUMMYFUNCTION("QUARTILE(FILTER(C:C, B:B=B17), 1) - 2 * (QUARTILE(FILTER(C:C, B:B=B17), 3) - QUARTILE(FILTER(C:C, B:B=B17), 1))"),-10.330000000000002)</f>
        <v>-10.33</v>
      </c>
      <c r="F17" s="74">
        <f>IFERROR(__xludf.DUMMYFUNCTION("QUARTILE(FILTER(C:C, B:B=B17), 3) + 2 * (QUARTILE(FILTER(C:C, B:B=B17), 3) - QUARTILE(FILTER(C:C, B:B=B17), 1))"),48.495000000000005)</f>
        <v>48.495</v>
      </c>
      <c r="G17" s="75">
        <f t="shared" si="1"/>
        <v>0</v>
      </c>
      <c r="H17" s="74">
        <f>IFERROR(__xludf.DUMMYFUNCTION("QUARTILE(FILTER(D:D, B:B=B17), 1) - 1.5 * (QUARTILE(FILTER(D:D, B:B=B17), 3) - QUARTILE(FILTER(D:D, B:B=B17), 1))"),-0.009999999999999998)</f>
        <v>-0.01</v>
      </c>
      <c r="I17" s="62">
        <f>IFERROR(__xludf.DUMMYFUNCTION("QUARTILE(FILTER(D:D, B:B=B17), 3) + 1.5 * (QUARTILE(FILTER(D:D, B:B=B17), 3) - QUARTILE(FILTER(D:D, B:B=B17), 1))"),0.07)</f>
        <v>0.07</v>
      </c>
      <c r="J17" s="62">
        <f t="shared" si="2"/>
        <v>0</v>
      </c>
    </row>
    <row r="18">
      <c r="A18" s="62" t="str">
        <f>Toys!A18</f>
        <v>B0CQMVW6FK</v>
      </c>
      <c r="B18" s="62" t="str">
        <f>Toys!M18</f>
        <v>wooden</v>
      </c>
      <c r="C18" s="63">
        <f>Toys!D18</f>
        <v>10.5</v>
      </c>
      <c r="D18" s="63">
        <f>Toys!N18</f>
        <v>0.04</v>
      </c>
      <c r="E18" s="74">
        <f>IFERROR(__xludf.DUMMYFUNCTION("QUARTILE(FILTER(C:C, B:B=B18), 1) - 2 * (QUARTILE(FILTER(C:C, B:B=B18), 3) - QUARTILE(FILTER(C:C, B:B=B18), 1))"),-10.330000000000002)</f>
        <v>-10.33</v>
      </c>
      <c r="F18" s="74">
        <f>IFERROR(__xludf.DUMMYFUNCTION("QUARTILE(FILTER(C:C, B:B=B18), 3) + 2 * (QUARTILE(FILTER(C:C, B:B=B18), 3) - QUARTILE(FILTER(C:C, B:B=B18), 1))"),48.495000000000005)</f>
        <v>48.495</v>
      </c>
      <c r="G18" s="75">
        <f t="shared" si="1"/>
        <v>0</v>
      </c>
      <c r="H18" s="74">
        <f>IFERROR(__xludf.DUMMYFUNCTION("QUARTILE(FILTER(D:D, B:B=B18), 1) - 1.5 * (QUARTILE(FILTER(D:D, B:B=B18), 3) - QUARTILE(FILTER(D:D, B:B=B18), 1))"),-0.009999999999999998)</f>
        <v>-0.01</v>
      </c>
      <c r="I18" s="62">
        <f>IFERROR(__xludf.DUMMYFUNCTION("QUARTILE(FILTER(D:D, B:B=B18), 3) + 1.5 * (QUARTILE(FILTER(D:D, B:B=B18), 3) - QUARTILE(FILTER(D:D, B:B=B18), 1))"),0.07)</f>
        <v>0.07</v>
      </c>
      <c r="J18" s="62">
        <f t="shared" si="2"/>
        <v>0</v>
      </c>
    </row>
    <row r="19">
      <c r="A19" s="62" t="str">
        <f>Toys!A19</f>
        <v>B0CQMH7RNQ</v>
      </c>
      <c r="B19" s="62" t="str">
        <f>Toys!M19</f>
        <v>wooden</v>
      </c>
      <c r="C19" s="63">
        <f>Toys!D19</f>
        <v>24.89</v>
      </c>
      <c r="D19" s="63">
        <f>Toys!N19</f>
        <v>0.03</v>
      </c>
      <c r="E19" s="74">
        <f>IFERROR(__xludf.DUMMYFUNCTION("QUARTILE(FILTER(C:C, B:B=B19), 1) - 2 * (QUARTILE(FILTER(C:C, B:B=B19), 3) - QUARTILE(FILTER(C:C, B:B=B19), 1))"),-10.330000000000002)</f>
        <v>-10.33</v>
      </c>
      <c r="F19" s="74">
        <f>IFERROR(__xludf.DUMMYFUNCTION("QUARTILE(FILTER(C:C, B:B=B19), 3) + 2 * (QUARTILE(FILTER(C:C, B:B=B19), 3) - QUARTILE(FILTER(C:C, B:B=B19), 1))"),48.495000000000005)</f>
        <v>48.495</v>
      </c>
      <c r="G19" s="75">
        <f t="shared" si="1"/>
        <v>0</v>
      </c>
      <c r="H19" s="74">
        <f>IFERROR(__xludf.DUMMYFUNCTION("QUARTILE(FILTER(D:D, B:B=B19), 1) - 1.5 * (QUARTILE(FILTER(D:D, B:B=B19), 3) - QUARTILE(FILTER(D:D, B:B=B19), 1))"),-0.009999999999999998)</f>
        <v>-0.01</v>
      </c>
      <c r="I19" s="62">
        <f>IFERROR(__xludf.DUMMYFUNCTION("QUARTILE(FILTER(D:D, B:B=B19), 3) + 1.5 * (QUARTILE(FILTER(D:D, B:B=B19), 3) - QUARTILE(FILTER(D:D, B:B=B19), 1))"),0.07)</f>
        <v>0.07</v>
      </c>
      <c r="J19" s="62">
        <f t="shared" si="2"/>
        <v>0</v>
      </c>
    </row>
    <row r="20">
      <c r="A20" s="62" t="str">
        <f>Toys!A20</f>
        <v>B01NCUSC7V</v>
      </c>
      <c r="B20" s="62" t="str">
        <f>Toys!M20</f>
        <v>baby</v>
      </c>
      <c r="C20" s="63">
        <f>Toys!D20</f>
        <v>11.99</v>
      </c>
      <c r="D20" s="63">
        <f>Toys!N20</f>
        <v>0.03</v>
      </c>
      <c r="E20" s="74">
        <f>IFERROR(__xludf.DUMMYFUNCTION("QUARTILE(FILTER(C:C, B:B=B20), 1) - 2 * (QUARTILE(FILTER(C:C, B:B=B20), 3) - QUARTILE(FILTER(C:C, B:B=B20), 1))"),-32.17)</f>
        <v>-32.17</v>
      </c>
      <c r="F20" s="74">
        <f>IFERROR(__xludf.DUMMYFUNCTION("QUARTILE(FILTER(C:C, B:B=B20), 3) + 2 * (QUARTILE(FILTER(C:C, B:B=B20), 3) - QUARTILE(FILTER(C:C, B:B=B20), 1))"),81.03)</f>
        <v>81.03</v>
      </c>
      <c r="G20" s="75">
        <f t="shared" si="1"/>
        <v>0</v>
      </c>
      <c r="H20" s="74">
        <f>IFERROR(__xludf.DUMMYFUNCTION("QUARTILE(FILTER(D:D, B:B=B20), 1) - 1.5 * (QUARTILE(FILTER(D:D, B:B=B20), 3) - QUARTILE(FILTER(D:D, B:B=B20), 1))"),-0.0037500000000000103)</f>
        <v>-0.00375</v>
      </c>
      <c r="I20" s="74">
        <f>IFERROR(__xludf.DUMMYFUNCTION("QUARTILE(FILTER(D:D, B:B=B20), 3) + 1.5 * (QUARTILE(FILTER(D:D, B:B=B20), 3) - QUARTILE(FILTER(D:D, B:B=B20), 1))"),0.08625000000000002)</f>
        <v>0.08625</v>
      </c>
      <c r="J20" s="62">
        <f t="shared" si="2"/>
        <v>0</v>
      </c>
    </row>
    <row r="21" ht="15.75" customHeight="1">
      <c r="A21" s="62" t="str">
        <f>Toys!A21</f>
        <v>B0B2XBHYTK</v>
      </c>
      <c r="B21" s="62" t="str">
        <f>Toys!M21</f>
        <v>baby</v>
      </c>
      <c r="C21" s="63">
        <f>Toys!D21</f>
        <v>39.18</v>
      </c>
      <c r="D21" s="63">
        <f>Toys!N21</f>
        <v>0.03</v>
      </c>
      <c r="E21" s="74">
        <f>IFERROR(__xludf.DUMMYFUNCTION("QUARTILE(FILTER(C:C, B:B=B21), 1) - 2 * (QUARTILE(FILTER(C:C, B:B=B21), 3) - QUARTILE(FILTER(C:C, B:B=B21), 1))"),-32.17)</f>
        <v>-32.17</v>
      </c>
      <c r="F21" s="74">
        <f>IFERROR(__xludf.DUMMYFUNCTION("QUARTILE(FILTER(C:C, B:B=B21), 3) + 2 * (QUARTILE(FILTER(C:C, B:B=B21), 3) - QUARTILE(FILTER(C:C, B:B=B21), 1))"),81.03)</f>
        <v>81.03</v>
      </c>
      <c r="G21" s="75">
        <f t="shared" si="1"/>
        <v>0</v>
      </c>
      <c r="H21" s="74">
        <f>IFERROR(__xludf.DUMMYFUNCTION("QUARTILE(FILTER(D:D, B:B=B21), 1) - 1.5 * (QUARTILE(FILTER(D:D, B:B=B21), 3) - QUARTILE(FILTER(D:D, B:B=B21), 1))"),-0.0037500000000000103)</f>
        <v>-0.00375</v>
      </c>
      <c r="I21" s="74">
        <f>IFERROR(__xludf.DUMMYFUNCTION("QUARTILE(FILTER(D:D, B:B=B21), 3) + 1.5 * (QUARTILE(FILTER(D:D, B:B=B21), 3) - QUARTILE(FILTER(D:D, B:B=B21), 1))"),0.08625000000000002)</f>
        <v>0.08625</v>
      </c>
      <c r="J21" s="62">
        <f t="shared" si="2"/>
        <v>0</v>
      </c>
    </row>
    <row r="22" ht="15.75" customHeight="1">
      <c r="A22" s="62" t="str">
        <f>Toys!A22</f>
        <v>B0BRSJWD6X</v>
      </c>
      <c r="B22" s="62" t="str">
        <f>Toys!M22</f>
        <v>baby</v>
      </c>
      <c r="C22" s="63">
        <f>Toys!D22</f>
        <v>9.99</v>
      </c>
      <c r="D22" s="63">
        <f>Toys!N22</f>
        <v>0.02</v>
      </c>
      <c r="E22" s="74">
        <f>IFERROR(__xludf.DUMMYFUNCTION("QUARTILE(FILTER(C:C, B:B=B22), 1) - 2 * (QUARTILE(FILTER(C:C, B:B=B22), 3) - QUARTILE(FILTER(C:C, B:B=B22), 1))"),-32.17)</f>
        <v>-32.17</v>
      </c>
      <c r="F22" s="74">
        <f>IFERROR(__xludf.DUMMYFUNCTION("QUARTILE(FILTER(C:C, B:B=B22), 3) + 2 * (QUARTILE(FILTER(C:C, B:B=B22), 3) - QUARTILE(FILTER(C:C, B:B=B22), 1))"),81.03)</f>
        <v>81.03</v>
      </c>
      <c r="G22" s="75">
        <f t="shared" si="1"/>
        <v>0</v>
      </c>
      <c r="H22" s="74">
        <f>IFERROR(__xludf.DUMMYFUNCTION("QUARTILE(FILTER(D:D, B:B=B22), 1) - 1.5 * (QUARTILE(FILTER(D:D, B:B=B22), 3) - QUARTILE(FILTER(D:D, B:B=B22), 1))"),-0.0037500000000000103)</f>
        <v>-0.00375</v>
      </c>
      <c r="I22" s="74">
        <f>IFERROR(__xludf.DUMMYFUNCTION("QUARTILE(FILTER(D:D, B:B=B22), 3) + 1.5 * (QUARTILE(FILTER(D:D, B:B=B22), 3) - QUARTILE(FILTER(D:D, B:B=B22), 1))"),0.08625000000000002)</f>
        <v>0.08625</v>
      </c>
      <c r="J22" s="62">
        <f t="shared" si="2"/>
        <v>0</v>
      </c>
    </row>
    <row r="23" ht="15.75" customHeight="1">
      <c r="A23" s="62" t="str">
        <f>Toys!A23</f>
        <v>B09QLG71CB</v>
      </c>
      <c r="B23" s="62" t="str">
        <f>Toys!M23</f>
        <v>baby</v>
      </c>
      <c r="C23" s="63">
        <f>Toys!D23</f>
        <v>41.99</v>
      </c>
      <c r="D23" s="63">
        <f>Toys!N23</f>
        <v>0.02</v>
      </c>
      <c r="E23" s="74">
        <f>IFERROR(__xludf.DUMMYFUNCTION("QUARTILE(FILTER(C:C, B:B=B23), 1) - 2 * (QUARTILE(FILTER(C:C, B:B=B23), 3) - QUARTILE(FILTER(C:C, B:B=B23), 1))"),-32.17)</f>
        <v>-32.17</v>
      </c>
      <c r="F23" s="74">
        <f>IFERROR(__xludf.DUMMYFUNCTION("QUARTILE(FILTER(C:C, B:B=B23), 3) + 2 * (QUARTILE(FILTER(C:C, B:B=B23), 3) - QUARTILE(FILTER(C:C, B:B=B23), 1))"),81.03)</f>
        <v>81.03</v>
      </c>
      <c r="G23" s="75">
        <f t="shared" si="1"/>
        <v>0</v>
      </c>
      <c r="H23" s="74">
        <f>IFERROR(__xludf.DUMMYFUNCTION("QUARTILE(FILTER(D:D, B:B=B23), 1) - 1.5 * (QUARTILE(FILTER(D:D, B:B=B23), 3) - QUARTILE(FILTER(D:D, B:B=B23), 1))"),-0.0037500000000000103)</f>
        <v>-0.00375</v>
      </c>
      <c r="I23" s="74">
        <f>IFERROR(__xludf.DUMMYFUNCTION("QUARTILE(FILTER(D:D, B:B=B23), 3) + 1.5 * (QUARTILE(FILTER(D:D, B:B=B23), 3) - QUARTILE(FILTER(D:D, B:B=B23), 1))"),0.08625000000000002)</f>
        <v>0.08625</v>
      </c>
      <c r="J23" s="62">
        <f t="shared" si="2"/>
        <v>0</v>
      </c>
    </row>
    <row r="24" ht="15.75" customHeight="1">
      <c r="A24" s="62" t="str">
        <f>Toys!A24</f>
        <v>B01LZYGY8H</v>
      </c>
      <c r="B24" s="62" t="str">
        <f>Toys!M24</f>
        <v>baby</v>
      </c>
      <c r="C24" s="63">
        <f>Toys!D24</f>
        <v>13.9</v>
      </c>
      <c r="D24" s="63">
        <f>Toys!N24</f>
        <v>0.03</v>
      </c>
      <c r="E24" s="74">
        <f>IFERROR(__xludf.DUMMYFUNCTION("QUARTILE(FILTER(C:C, B:B=B24), 1) - 2 * (QUARTILE(FILTER(C:C, B:B=B24), 3) - QUARTILE(FILTER(C:C, B:B=B24), 1))"),-32.17)</f>
        <v>-32.17</v>
      </c>
      <c r="F24" s="74">
        <f>IFERROR(__xludf.DUMMYFUNCTION("QUARTILE(FILTER(C:C, B:B=B24), 3) + 2 * (QUARTILE(FILTER(C:C, B:B=B24), 3) - QUARTILE(FILTER(C:C, B:B=B24), 1))"),81.03)</f>
        <v>81.03</v>
      </c>
      <c r="G24" s="75">
        <f t="shared" si="1"/>
        <v>0</v>
      </c>
      <c r="H24" s="74">
        <f>IFERROR(__xludf.DUMMYFUNCTION("QUARTILE(FILTER(D:D, B:B=B24), 1) - 1.5 * (QUARTILE(FILTER(D:D, B:B=B24), 3) - QUARTILE(FILTER(D:D, B:B=B24), 1))"),-0.0037500000000000103)</f>
        <v>-0.00375</v>
      </c>
      <c r="I24" s="74">
        <f>IFERROR(__xludf.DUMMYFUNCTION("QUARTILE(FILTER(D:D, B:B=B24), 3) + 1.5 * (QUARTILE(FILTER(D:D, B:B=B24), 3) - QUARTILE(FILTER(D:D, B:B=B24), 1))"),0.08625000000000002)</f>
        <v>0.08625</v>
      </c>
      <c r="J24" s="62">
        <f t="shared" si="2"/>
        <v>0</v>
      </c>
    </row>
    <row r="25" ht="15.75" customHeight="1">
      <c r="A25" s="62" t="str">
        <f>Toys!A25</f>
        <v>B09P9HNXTM</v>
      </c>
      <c r="B25" s="62" t="str">
        <f>Toys!M25</f>
        <v>baby</v>
      </c>
      <c r="C25" s="63">
        <f>Toys!D25</f>
        <v>16.46</v>
      </c>
      <c r="D25" s="63">
        <f>Toys!N25</f>
        <v>0.06</v>
      </c>
      <c r="E25" s="74">
        <f>IFERROR(__xludf.DUMMYFUNCTION("QUARTILE(FILTER(C:C, B:B=B25), 1) - 2 * (QUARTILE(FILTER(C:C, B:B=B25), 3) - QUARTILE(FILTER(C:C, B:B=B25), 1))"),-32.17)</f>
        <v>-32.17</v>
      </c>
      <c r="F25" s="74">
        <f>IFERROR(__xludf.DUMMYFUNCTION("QUARTILE(FILTER(C:C, B:B=B25), 3) + 2 * (QUARTILE(FILTER(C:C, B:B=B25), 3) - QUARTILE(FILTER(C:C, B:B=B25), 1))"),81.03)</f>
        <v>81.03</v>
      </c>
      <c r="G25" s="75">
        <f t="shared" si="1"/>
        <v>0</v>
      </c>
      <c r="H25" s="74">
        <f>IFERROR(__xludf.DUMMYFUNCTION("QUARTILE(FILTER(D:D, B:B=B25), 1) - 1.5 * (QUARTILE(FILTER(D:D, B:B=B25), 3) - QUARTILE(FILTER(D:D, B:B=B25), 1))"),-0.0037500000000000103)</f>
        <v>-0.00375</v>
      </c>
      <c r="I25" s="74">
        <f>IFERROR(__xludf.DUMMYFUNCTION("QUARTILE(FILTER(D:D, B:B=B25), 3) + 1.5 * (QUARTILE(FILTER(D:D, B:B=B25), 3) - QUARTILE(FILTER(D:D, B:B=B25), 1))"),0.08625000000000002)</f>
        <v>0.08625</v>
      </c>
      <c r="J25" s="62">
        <f t="shared" si="2"/>
        <v>0</v>
      </c>
    </row>
    <row r="26" ht="15.75" customHeight="1">
      <c r="A26" s="62" t="str">
        <f>Toys!A26</f>
        <v>B0DNFFJD73</v>
      </c>
      <c r="B26" s="62" t="str">
        <f>Toys!M26</f>
        <v>baby</v>
      </c>
      <c r="C26" s="63">
        <f>Toys!D26</f>
        <v>81.19</v>
      </c>
      <c r="D26" s="63">
        <f>Toys!N26</f>
        <v>0.03</v>
      </c>
      <c r="E26" s="74">
        <f>IFERROR(__xludf.DUMMYFUNCTION("QUARTILE(FILTER(C:C, B:B=B26), 1) - 2 * (QUARTILE(FILTER(C:C, B:B=B26), 3) - QUARTILE(FILTER(C:C, B:B=B26), 1))"),-32.17)</f>
        <v>-32.17</v>
      </c>
      <c r="F26" s="74">
        <f>IFERROR(__xludf.DUMMYFUNCTION("QUARTILE(FILTER(C:C, B:B=B26), 3) + 2 * (QUARTILE(FILTER(C:C, B:B=B26), 3) - QUARTILE(FILTER(C:C, B:B=B26), 1))"),81.03)</f>
        <v>81.03</v>
      </c>
      <c r="G26" s="75">
        <f t="shared" si="1"/>
        <v>1</v>
      </c>
      <c r="H26" s="74">
        <f>IFERROR(__xludf.DUMMYFUNCTION("QUARTILE(FILTER(D:D, B:B=B26), 1) - 1.5 * (QUARTILE(FILTER(D:D, B:B=B26), 3) - QUARTILE(FILTER(D:D, B:B=B26), 1))"),-0.0037500000000000103)</f>
        <v>-0.00375</v>
      </c>
      <c r="I26" s="74">
        <f>IFERROR(__xludf.DUMMYFUNCTION("QUARTILE(FILTER(D:D, B:B=B26), 3) + 1.5 * (QUARTILE(FILTER(D:D, B:B=B26), 3) - QUARTILE(FILTER(D:D, B:B=B26), 1))"),0.08625000000000002)</f>
        <v>0.08625</v>
      </c>
      <c r="J26" s="62">
        <f t="shared" si="2"/>
        <v>0</v>
      </c>
    </row>
    <row r="27" ht="15.75" customHeight="1">
      <c r="A27" s="62" t="str">
        <f>Toys!A27</f>
        <v>B07PFYWVDQ</v>
      </c>
      <c r="B27" s="62" t="str">
        <f>Toys!M27</f>
        <v>baby</v>
      </c>
      <c r="C27" s="63">
        <f>Toys!D27</f>
        <v>32.32</v>
      </c>
      <c r="D27" s="63">
        <f>Toys!N27</f>
        <v>0.02</v>
      </c>
      <c r="E27" s="74">
        <f>IFERROR(__xludf.DUMMYFUNCTION("QUARTILE(FILTER(C:C, B:B=B27), 1) - 2 * (QUARTILE(FILTER(C:C, B:B=B27), 3) - QUARTILE(FILTER(C:C, B:B=B27), 1))"),-32.17)</f>
        <v>-32.17</v>
      </c>
      <c r="F27" s="74">
        <f>IFERROR(__xludf.DUMMYFUNCTION("QUARTILE(FILTER(C:C, B:B=B27), 3) + 2 * (QUARTILE(FILTER(C:C, B:B=B27), 3) - QUARTILE(FILTER(C:C, B:B=B27), 1))"),81.03)</f>
        <v>81.03</v>
      </c>
      <c r="G27" s="75">
        <f t="shared" si="1"/>
        <v>0</v>
      </c>
      <c r="H27" s="74">
        <f>IFERROR(__xludf.DUMMYFUNCTION("QUARTILE(FILTER(D:D, B:B=B27), 1) - 1.5 * (QUARTILE(FILTER(D:D, B:B=B27), 3) - QUARTILE(FILTER(D:D, B:B=B27), 1))"),-0.0037500000000000103)</f>
        <v>-0.00375</v>
      </c>
      <c r="I27" s="74">
        <f>IFERROR(__xludf.DUMMYFUNCTION("QUARTILE(FILTER(D:D, B:B=B27), 3) + 1.5 * (QUARTILE(FILTER(D:D, B:B=B27), 3) - QUARTILE(FILTER(D:D, B:B=B27), 1))"),0.08625000000000002)</f>
        <v>0.08625</v>
      </c>
      <c r="J27" s="62">
        <f t="shared" si="2"/>
        <v>0</v>
      </c>
    </row>
    <row r="28" ht="15.75" customHeight="1">
      <c r="A28" s="62" t="str">
        <f>Toys!A28</f>
        <v>B00MYL9JW8</v>
      </c>
      <c r="B28" s="62" t="str">
        <f>Toys!M28</f>
        <v>baby</v>
      </c>
      <c r="C28" s="63">
        <f>Toys!D28</f>
        <v>12.6</v>
      </c>
      <c r="D28" s="63">
        <f>Toys!N28</f>
        <v>0.06</v>
      </c>
      <c r="E28" s="74">
        <f>IFERROR(__xludf.DUMMYFUNCTION("QUARTILE(FILTER(C:C, B:B=B28), 1) - 2 * (QUARTILE(FILTER(C:C, B:B=B28), 3) - QUARTILE(FILTER(C:C, B:B=B28), 1))"),-32.17)</f>
        <v>-32.17</v>
      </c>
      <c r="F28" s="74">
        <f>IFERROR(__xludf.DUMMYFUNCTION("QUARTILE(FILTER(C:C, B:B=B28), 3) + 2 * (QUARTILE(FILTER(C:C, B:B=B28), 3) - QUARTILE(FILTER(C:C, B:B=B28), 1))"),81.03)</f>
        <v>81.03</v>
      </c>
      <c r="G28" s="75">
        <f t="shared" si="1"/>
        <v>0</v>
      </c>
      <c r="H28" s="74">
        <f>IFERROR(__xludf.DUMMYFUNCTION("QUARTILE(FILTER(D:D, B:B=B28), 1) - 1.5 * (QUARTILE(FILTER(D:D, B:B=B28), 3) - QUARTILE(FILTER(D:D, B:B=B28), 1))"),-0.0037500000000000103)</f>
        <v>-0.00375</v>
      </c>
      <c r="I28" s="74">
        <f>IFERROR(__xludf.DUMMYFUNCTION("QUARTILE(FILTER(D:D, B:B=B28), 3) + 1.5 * (QUARTILE(FILTER(D:D, B:B=B28), 3) - QUARTILE(FILTER(D:D, B:B=B28), 1))"),0.08625000000000002)</f>
        <v>0.08625</v>
      </c>
      <c r="J28" s="62">
        <f t="shared" si="2"/>
        <v>0</v>
      </c>
    </row>
    <row r="29" ht="15.75" customHeight="1">
      <c r="A29" s="62" t="str">
        <f>Toys!A29</f>
        <v>B0DMWGLN9C</v>
      </c>
      <c r="B29" s="62" t="str">
        <f>Toys!M29</f>
        <v>baby</v>
      </c>
      <c r="C29" s="63">
        <f>Toys!D29</f>
        <v>206.99</v>
      </c>
      <c r="D29" s="63">
        <f>Toys!N29</f>
        <v>0.1</v>
      </c>
      <c r="E29" s="74">
        <f>IFERROR(__xludf.DUMMYFUNCTION("QUARTILE(FILTER(C:C, B:B=B29), 1) - 2 * (QUARTILE(FILTER(C:C, B:B=B29), 3) - QUARTILE(FILTER(C:C, B:B=B29), 1))"),-32.17)</f>
        <v>-32.17</v>
      </c>
      <c r="F29" s="74">
        <f>IFERROR(__xludf.DUMMYFUNCTION("QUARTILE(FILTER(C:C, B:B=B29), 3) + 2 * (QUARTILE(FILTER(C:C, B:B=B29), 3) - QUARTILE(FILTER(C:C, B:B=B29), 1))"),81.03)</f>
        <v>81.03</v>
      </c>
      <c r="G29" s="75">
        <f t="shared" si="1"/>
        <v>1</v>
      </c>
      <c r="H29" s="74">
        <f>IFERROR(__xludf.DUMMYFUNCTION("QUARTILE(FILTER(D:D, B:B=B29), 1) - 1.5 * (QUARTILE(FILTER(D:D, B:B=B29), 3) - QUARTILE(FILTER(D:D, B:B=B29), 1))"),-0.0037500000000000103)</f>
        <v>-0.00375</v>
      </c>
      <c r="I29" s="74">
        <f>IFERROR(__xludf.DUMMYFUNCTION("QUARTILE(FILTER(D:D, B:B=B29), 3) + 1.5 * (QUARTILE(FILTER(D:D, B:B=B29), 3) - QUARTILE(FILTER(D:D, B:B=B29), 1))"),0.08625000000000002)</f>
        <v>0.08625</v>
      </c>
      <c r="J29" s="62">
        <f t="shared" si="2"/>
        <v>1</v>
      </c>
    </row>
    <row r="30" ht="15.75" customHeight="1">
      <c r="A30" s="62" t="str">
        <f>Toys!A30</f>
        <v>B0CXTQP2B4</v>
      </c>
      <c r="B30" s="62" t="str">
        <f>Toys!M30</f>
        <v>baby</v>
      </c>
      <c r="C30" s="63">
        <f>Toys!D30</f>
        <v>23.71</v>
      </c>
      <c r="D30" s="63" t="str">
        <f>Toys!N30</f>
        <v/>
      </c>
      <c r="E30" s="74">
        <f>IFERROR(__xludf.DUMMYFUNCTION("QUARTILE(FILTER(C:C, B:B=B30), 1) - 2 * (QUARTILE(FILTER(C:C, B:B=B30), 3) - QUARTILE(FILTER(C:C, B:B=B30), 1))"),-32.17)</f>
        <v>-32.17</v>
      </c>
      <c r="F30" s="74">
        <f>IFERROR(__xludf.DUMMYFUNCTION("QUARTILE(FILTER(C:C, B:B=B30), 3) + 2 * (QUARTILE(FILTER(C:C, B:B=B30), 3) - QUARTILE(FILTER(C:C, B:B=B30), 1))"),81.03)</f>
        <v>81.03</v>
      </c>
      <c r="G30" s="75">
        <f t="shared" si="1"/>
        <v>0</v>
      </c>
      <c r="H30" s="74">
        <f>IFERROR(__xludf.DUMMYFUNCTION("QUARTILE(FILTER(D:D, B:B=B30), 1) - 1.5 * (QUARTILE(FILTER(D:D, B:B=B30), 3) - QUARTILE(FILTER(D:D, B:B=B30), 1))"),-0.0037500000000000103)</f>
        <v>-0.00375</v>
      </c>
      <c r="I30" s="74">
        <f>IFERROR(__xludf.DUMMYFUNCTION("QUARTILE(FILTER(D:D, B:B=B30), 3) + 1.5 * (QUARTILE(FILTER(D:D, B:B=B30), 3) - QUARTILE(FILTER(D:D, B:B=B30), 1))"),0.08625000000000002)</f>
        <v>0.08625</v>
      </c>
      <c r="J30" s="62">
        <f t="shared" si="2"/>
        <v>0</v>
      </c>
    </row>
    <row r="31" ht="15.75" customHeight="1">
      <c r="A31" s="62" t="str">
        <f>Toys!A31</f>
        <v>B0CDWRV1HT</v>
      </c>
      <c r="B31" s="62" t="str">
        <f>Toys!M31</f>
        <v>baby</v>
      </c>
      <c r="C31" s="63">
        <f>Toys!D31</f>
        <v>16.99</v>
      </c>
      <c r="D31" s="63">
        <f>Toys!N31</f>
        <v>0.03</v>
      </c>
      <c r="E31" s="74">
        <f>IFERROR(__xludf.DUMMYFUNCTION("QUARTILE(FILTER(C:C, B:B=B31), 1) - 2 * (QUARTILE(FILTER(C:C, B:B=B31), 3) - QUARTILE(FILTER(C:C, B:B=B31), 1))"),-32.17)</f>
        <v>-32.17</v>
      </c>
      <c r="F31" s="74">
        <f>IFERROR(__xludf.DUMMYFUNCTION("QUARTILE(FILTER(C:C, B:B=B31), 3) + 2 * (QUARTILE(FILTER(C:C, B:B=B31), 3) - QUARTILE(FILTER(C:C, B:B=B31), 1))"),81.03)</f>
        <v>81.03</v>
      </c>
      <c r="G31" s="75">
        <f t="shared" si="1"/>
        <v>0</v>
      </c>
      <c r="H31" s="74">
        <f>IFERROR(__xludf.DUMMYFUNCTION("QUARTILE(FILTER(D:D, B:B=B31), 1) - 1.5 * (QUARTILE(FILTER(D:D, B:B=B31), 3) - QUARTILE(FILTER(D:D, B:B=B31), 1))"),-0.0037500000000000103)</f>
        <v>-0.00375</v>
      </c>
      <c r="I31" s="74">
        <f>IFERROR(__xludf.DUMMYFUNCTION("QUARTILE(FILTER(D:D, B:B=B31), 3) + 1.5 * (QUARTILE(FILTER(D:D, B:B=B31), 3) - QUARTILE(FILTER(D:D, B:B=B31), 1))"),0.08625000000000002)</f>
        <v>0.08625</v>
      </c>
      <c r="J31" s="62">
        <f t="shared" si="2"/>
        <v>0</v>
      </c>
    </row>
    <row r="32" ht="15.75" customHeight="1">
      <c r="A32" s="62" t="str">
        <f>Toys!A32</f>
        <v>B0DLCSDD84</v>
      </c>
      <c r="B32" s="62" t="str">
        <f>Toys!M32</f>
        <v>baby</v>
      </c>
      <c r="C32" s="63">
        <f>Toys!D32</f>
        <v>12.99</v>
      </c>
      <c r="D32" s="63">
        <f>Toys!N32</f>
        <v>0.05</v>
      </c>
      <c r="E32" s="74">
        <f>IFERROR(__xludf.DUMMYFUNCTION("QUARTILE(FILTER(C:C, B:B=B32), 1) - 2 * (QUARTILE(FILTER(C:C, B:B=B32), 3) - QUARTILE(FILTER(C:C, B:B=B32), 1))"),-32.17)</f>
        <v>-32.17</v>
      </c>
      <c r="F32" s="74">
        <f>IFERROR(__xludf.DUMMYFUNCTION("QUARTILE(FILTER(C:C, B:B=B32), 3) + 2 * (QUARTILE(FILTER(C:C, B:B=B32), 3) - QUARTILE(FILTER(C:C, B:B=B32), 1))"),81.03)</f>
        <v>81.03</v>
      </c>
      <c r="G32" s="75">
        <f t="shared" si="1"/>
        <v>0</v>
      </c>
      <c r="H32" s="74">
        <f>IFERROR(__xludf.DUMMYFUNCTION("QUARTILE(FILTER(D:D, B:B=B32), 1) - 1.5 * (QUARTILE(FILTER(D:D, B:B=B32), 3) - QUARTILE(FILTER(D:D, B:B=B32), 1))"),-0.0037500000000000103)</f>
        <v>-0.00375</v>
      </c>
      <c r="I32" s="74">
        <f>IFERROR(__xludf.DUMMYFUNCTION("QUARTILE(FILTER(D:D, B:B=B32), 3) + 1.5 * (QUARTILE(FILTER(D:D, B:B=B32), 3) - QUARTILE(FILTER(D:D, B:B=B32), 1))"),0.08625000000000002)</f>
        <v>0.08625</v>
      </c>
      <c r="J32" s="62">
        <f t="shared" si="2"/>
        <v>0</v>
      </c>
    </row>
    <row r="33" ht="15.75" customHeight="1">
      <c r="A33" s="62" t="str">
        <f>Toys!A33</f>
        <v>B0CB6LP1PV</v>
      </c>
      <c r="B33" s="62" t="str">
        <f>Toys!M33</f>
        <v>baby</v>
      </c>
      <c r="C33" s="63">
        <f>Toys!D33</f>
        <v>21.75</v>
      </c>
      <c r="D33" s="63">
        <f>Toys!N33</f>
        <v>0.05</v>
      </c>
      <c r="E33" s="74">
        <f>IFERROR(__xludf.DUMMYFUNCTION("QUARTILE(FILTER(C:C, B:B=B33), 1) - 2 * (QUARTILE(FILTER(C:C, B:B=B33), 3) - QUARTILE(FILTER(C:C, B:B=B33), 1))"),-32.17)</f>
        <v>-32.17</v>
      </c>
      <c r="F33" s="74">
        <f>IFERROR(__xludf.DUMMYFUNCTION("QUARTILE(FILTER(C:C, B:B=B33), 3) + 2 * (QUARTILE(FILTER(C:C, B:B=B33), 3) - QUARTILE(FILTER(C:C, B:B=B33), 1))"),81.03)</f>
        <v>81.03</v>
      </c>
      <c r="G33" s="75">
        <f t="shared" si="1"/>
        <v>0</v>
      </c>
      <c r="H33" s="74">
        <f>IFERROR(__xludf.DUMMYFUNCTION("QUARTILE(FILTER(D:D, B:B=B33), 1) - 1.5 * (QUARTILE(FILTER(D:D, B:B=B33), 3) - QUARTILE(FILTER(D:D, B:B=B33), 1))"),-0.0037500000000000103)</f>
        <v>-0.00375</v>
      </c>
      <c r="I33" s="74">
        <f>IFERROR(__xludf.DUMMYFUNCTION("QUARTILE(FILTER(D:D, B:B=B33), 3) + 1.5 * (QUARTILE(FILTER(D:D, B:B=B33), 3) - QUARTILE(FILTER(D:D, B:B=B33), 1))"),0.08625000000000002)</f>
        <v>0.08625</v>
      </c>
      <c r="J33" s="62">
        <f t="shared" si="2"/>
        <v>0</v>
      </c>
    </row>
    <row r="34" ht="15.75" customHeight="1">
      <c r="A34" s="62" t="str">
        <f>Toys!A34</f>
        <v>B0CQMDRV25</v>
      </c>
      <c r="B34" s="62" t="str">
        <f>Toys!M34</f>
        <v>baby</v>
      </c>
      <c r="C34" s="63">
        <f>Toys!D34</f>
        <v>14.49</v>
      </c>
      <c r="D34" s="63" t="str">
        <f>Toys!N34</f>
        <v/>
      </c>
      <c r="E34" s="74">
        <f>IFERROR(__xludf.DUMMYFUNCTION("QUARTILE(FILTER(C:C, B:B=B34), 1) - 2 * (QUARTILE(FILTER(C:C, B:B=B34), 3) - QUARTILE(FILTER(C:C, B:B=B34), 1))"),-32.17)</f>
        <v>-32.17</v>
      </c>
      <c r="F34" s="74">
        <f>IFERROR(__xludf.DUMMYFUNCTION("QUARTILE(FILTER(C:C, B:B=B34), 3) + 2 * (QUARTILE(FILTER(C:C, B:B=B34), 3) - QUARTILE(FILTER(C:C, B:B=B34), 1))"),81.03)</f>
        <v>81.03</v>
      </c>
      <c r="G34" s="75">
        <f t="shared" si="1"/>
        <v>0</v>
      </c>
      <c r="H34" s="74">
        <f>IFERROR(__xludf.DUMMYFUNCTION("QUARTILE(FILTER(D:D, B:B=B34), 1) - 1.5 * (QUARTILE(FILTER(D:D, B:B=B34), 3) - QUARTILE(FILTER(D:D, B:B=B34), 1))"),-0.0037500000000000103)</f>
        <v>-0.00375</v>
      </c>
      <c r="I34" s="74">
        <f>IFERROR(__xludf.DUMMYFUNCTION("QUARTILE(FILTER(D:D, B:B=B34), 3) + 1.5 * (QUARTILE(FILTER(D:D, B:B=B34), 3) - QUARTILE(FILTER(D:D, B:B=B34), 1))"),0.08625000000000002)</f>
        <v>0.08625</v>
      </c>
      <c r="J34" s="62">
        <f t="shared" si="2"/>
        <v>0</v>
      </c>
    </row>
    <row r="35" ht="15.75" customHeight="1">
      <c r="A35" s="62" t="str">
        <f>Toys!A35</f>
        <v>B0CSSJH21J</v>
      </c>
      <c r="B35" s="62" t="str">
        <f>Toys!M35</f>
        <v>baby</v>
      </c>
      <c r="C35" s="63">
        <f>Toys!D35</f>
        <v>13.23</v>
      </c>
      <c r="D35" s="63" t="str">
        <f>Toys!N35</f>
        <v/>
      </c>
      <c r="E35" s="74">
        <f>IFERROR(__xludf.DUMMYFUNCTION("QUARTILE(FILTER(C:C, B:B=B35), 1) - 2 * (QUARTILE(FILTER(C:C, B:B=B35), 3) - QUARTILE(FILTER(C:C, B:B=B35), 1))"),-32.17)</f>
        <v>-32.17</v>
      </c>
      <c r="F35" s="74">
        <f>IFERROR(__xludf.DUMMYFUNCTION("QUARTILE(FILTER(C:C, B:B=B35), 3) + 2 * (QUARTILE(FILTER(C:C, B:B=B35), 3) - QUARTILE(FILTER(C:C, B:B=B35), 1))"),81.03)</f>
        <v>81.03</v>
      </c>
      <c r="G35" s="75">
        <f t="shared" si="1"/>
        <v>0</v>
      </c>
      <c r="H35" s="74">
        <f>IFERROR(__xludf.DUMMYFUNCTION("QUARTILE(FILTER(D:D, B:B=B35), 1) - 1.5 * (QUARTILE(FILTER(D:D, B:B=B35), 3) - QUARTILE(FILTER(D:D, B:B=B35), 1))"),-0.0037500000000000103)</f>
        <v>-0.00375</v>
      </c>
      <c r="I35" s="74">
        <f>IFERROR(__xludf.DUMMYFUNCTION("QUARTILE(FILTER(D:D, B:B=B35), 3) + 1.5 * (QUARTILE(FILTER(D:D, B:B=B35), 3) - QUARTILE(FILTER(D:D, B:B=B35), 1))"),0.08625000000000002)</f>
        <v>0.08625</v>
      </c>
      <c r="J35" s="62">
        <f t="shared" si="2"/>
        <v>0</v>
      </c>
    </row>
    <row r="36" ht="15.75" customHeight="1">
      <c r="A36" s="62" t="str">
        <f>Toys!A36</f>
        <v>B0DMW9MBSM</v>
      </c>
      <c r="B36" s="62" t="str">
        <f>Toys!M36</f>
        <v>baby</v>
      </c>
      <c r="C36" s="63">
        <f>Toys!D36</f>
        <v>15.99</v>
      </c>
      <c r="D36" s="63">
        <f>Toys!N36</f>
        <v>0.04</v>
      </c>
      <c r="E36" s="74">
        <f>IFERROR(__xludf.DUMMYFUNCTION("QUARTILE(FILTER(C:C, B:B=B36), 1) - 2 * (QUARTILE(FILTER(C:C, B:B=B36), 3) - QUARTILE(FILTER(C:C, B:B=B36), 1))"),-32.17)</f>
        <v>-32.17</v>
      </c>
      <c r="F36" s="74">
        <f>IFERROR(__xludf.DUMMYFUNCTION("QUARTILE(FILTER(C:C, B:B=B36), 3) + 2 * (QUARTILE(FILTER(C:C, B:B=B36), 3) - QUARTILE(FILTER(C:C, B:B=B36), 1))"),81.03)</f>
        <v>81.03</v>
      </c>
      <c r="G36" s="75">
        <f t="shared" si="1"/>
        <v>0</v>
      </c>
      <c r="H36" s="74">
        <f>IFERROR(__xludf.DUMMYFUNCTION("QUARTILE(FILTER(D:D, B:B=B36), 1) - 1.5 * (QUARTILE(FILTER(D:D, B:B=B36), 3) - QUARTILE(FILTER(D:D, B:B=B36), 1))"),-0.0037500000000000103)</f>
        <v>-0.00375</v>
      </c>
      <c r="I36" s="74">
        <f>IFERROR(__xludf.DUMMYFUNCTION("QUARTILE(FILTER(D:D, B:B=B36), 3) + 1.5 * (QUARTILE(FILTER(D:D, B:B=B36), 3) - QUARTILE(FILTER(D:D, B:B=B36), 1))"),0.08625000000000002)</f>
        <v>0.08625</v>
      </c>
      <c r="J36" s="62">
        <f t="shared" si="2"/>
        <v>0</v>
      </c>
    </row>
    <row r="37" ht="15.75" customHeight="1">
      <c r="A37" s="62" t="str">
        <f>Toys!A37</f>
        <v>B0BXLW6CN9</v>
      </c>
      <c r="B37" s="62" t="str">
        <f>Toys!M37</f>
        <v>baby</v>
      </c>
      <c r="C37" s="63">
        <f>Toys!D37</f>
        <v>39.18</v>
      </c>
      <c r="D37" s="63">
        <f>Toys!N37</f>
        <v>0.03</v>
      </c>
      <c r="E37" s="74">
        <f>IFERROR(__xludf.DUMMYFUNCTION("QUARTILE(FILTER(C:C, B:B=B37), 1) - 2 * (QUARTILE(FILTER(C:C, B:B=B37), 3) - QUARTILE(FILTER(C:C, B:B=B37), 1))"),-32.17)</f>
        <v>-32.17</v>
      </c>
      <c r="F37" s="74">
        <f>IFERROR(__xludf.DUMMYFUNCTION("QUARTILE(FILTER(C:C, B:B=B37), 3) + 2 * (QUARTILE(FILTER(C:C, B:B=B37), 3) - QUARTILE(FILTER(C:C, B:B=B37), 1))"),81.03)</f>
        <v>81.03</v>
      </c>
      <c r="G37" s="75">
        <f t="shared" si="1"/>
        <v>0</v>
      </c>
      <c r="H37" s="74">
        <f>IFERROR(__xludf.DUMMYFUNCTION("QUARTILE(FILTER(D:D, B:B=B37), 1) - 1.5 * (QUARTILE(FILTER(D:D, B:B=B37), 3) - QUARTILE(FILTER(D:D, B:B=B37), 1))"),-0.0037500000000000103)</f>
        <v>-0.00375</v>
      </c>
      <c r="I37" s="74">
        <f>IFERROR(__xludf.DUMMYFUNCTION("QUARTILE(FILTER(D:D, B:B=B37), 3) + 1.5 * (QUARTILE(FILTER(D:D, B:B=B37), 3) - QUARTILE(FILTER(D:D, B:B=B37), 1))"),0.08625000000000002)</f>
        <v>0.08625</v>
      </c>
      <c r="J37" s="62">
        <f t="shared" si="2"/>
        <v>0</v>
      </c>
    </row>
    <row r="38" ht="15.75" customHeight="1">
      <c r="A38" s="62" t="str">
        <f>Toys!A38</f>
        <v>B0CXTQWQWM</v>
      </c>
      <c r="B38" s="62" t="str">
        <f>Toys!M38</f>
        <v>baby</v>
      </c>
      <c r="C38" s="63">
        <f>Toys!D38</f>
        <v>10.99</v>
      </c>
      <c r="D38" s="63">
        <f>Toys!N38</f>
        <v>31.4</v>
      </c>
      <c r="E38" s="74">
        <f>IFERROR(__xludf.DUMMYFUNCTION("QUARTILE(FILTER(C:C, B:B=B38), 1) - 2 * (QUARTILE(FILTER(C:C, B:B=B38), 3) - QUARTILE(FILTER(C:C, B:B=B38), 1))"),-32.17)</f>
        <v>-32.17</v>
      </c>
      <c r="F38" s="74">
        <f>IFERROR(__xludf.DUMMYFUNCTION("QUARTILE(FILTER(C:C, B:B=B38), 3) + 2 * (QUARTILE(FILTER(C:C, B:B=B38), 3) - QUARTILE(FILTER(C:C, B:B=B38), 1))"),81.03)</f>
        <v>81.03</v>
      </c>
      <c r="G38" s="75">
        <f t="shared" si="1"/>
        <v>0</v>
      </c>
      <c r="H38" s="74">
        <f>IFERROR(__xludf.DUMMYFUNCTION("QUARTILE(FILTER(D:D, B:B=B38), 1) - 1.5 * (QUARTILE(FILTER(D:D, B:B=B38), 3) - QUARTILE(FILTER(D:D, B:B=B38), 1))"),-0.0037500000000000103)</f>
        <v>-0.00375</v>
      </c>
      <c r="I38" s="74">
        <f>IFERROR(__xludf.DUMMYFUNCTION("QUARTILE(FILTER(D:D, B:B=B38), 3) + 1.5 * (QUARTILE(FILTER(D:D, B:B=B38), 3) - QUARTILE(FILTER(D:D, B:B=B38), 1))"),0.08625000000000002)</f>
        <v>0.08625</v>
      </c>
      <c r="J38" s="62">
        <f t="shared" si="2"/>
        <v>1</v>
      </c>
    </row>
    <row r="39" ht="15.75" customHeight="1">
      <c r="A39" s="62" t="str">
        <f>Toys!A39</f>
        <v>B0CB6KD78D</v>
      </c>
      <c r="B39" s="62" t="str">
        <f>Toys!M39</f>
        <v>sustainable</v>
      </c>
      <c r="C39" s="63">
        <f>Toys!D39</f>
        <v>15.72</v>
      </c>
      <c r="D39" s="63">
        <f>Toys!N39</f>
        <v>0.07</v>
      </c>
      <c r="E39" s="74">
        <f>IFERROR(__xludf.DUMMYFUNCTION("QUARTILE(FILTER(C:C, B:B=B39), 1) - 2 * (QUARTILE(FILTER(C:C, B:B=B39), 3) - QUARTILE(FILTER(C:C, B:B=B39), 1))"),-8.01)</f>
        <v>-8.01</v>
      </c>
      <c r="F39" s="74">
        <f>IFERROR(__xludf.DUMMYFUNCTION("QUARTILE(FILTER(C:C, B:B=B39), 3) + 2 * (QUARTILE(FILTER(C:C, B:B=B39), 3) - QUARTILE(FILTER(C:C, B:B=B39), 1))"),36.14)</f>
        <v>36.14</v>
      </c>
      <c r="G39" s="75">
        <f t="shared" si="1"/>
        <v>0</v>
      </c>
      <c r="H39" s="74">
        <f>IFERROR(__xludf.DUMMYFUNCTION("QUARTILE(FILTER(D:D, B:B=B39), 1) - 1.5 * (QUARTILE(FILTER(D:D, B:B=B39), 3) - QUARTILE(FILTER(D:D, B:B=B39), 1))"),-0.18249999999999994)</f>
        <v>-0.1825</v>
      </c>
      <c r="I39" s="74">
        <f>IFERROR(__xludf.DUMMYFUNCTION("QUARTILE(FILTER(D:D, B:B=B39), 3) + 1.5 * (QUARTILE(FILTER(D:D, B:B=B39), 3) - QUARTILE(FILTER(D:D, B:B=B39), 1))"),0.5175)</f>
        <v>0.5175</v>
      </c>
      <c r="J39" s="62">
        <f t="shared" si="2"/>
        <v>0</v>
      </c>
    </row>
    <row r="40" ht="15.75" customHeight="1">
      <c r="A40" s="62" t="str">
        <f>Toys!A40</f>
        <v>B0CB6LSPQB</v>
      </c>
      <c r="B40" s="62" t="str">
        <f>Toys!M40</f>
        <v>sustainable</v>
      </c>
      <c r="C40" s="63">
        <f>Toys!D40</f>
        <v>12.99</v>
      </c>
      <c r="D40" s="63">
        <f>Toys!N40</f>
        <v>0.2</v>
      </c>
      <c r="E40" s="74">
        <f>IFERROR(__xludf.DUMMYFUNCTION("QUARTILE(FILTER(C:C, B:B=B40), 1) - 2 * (QUARTILE(FILTER(C:C, B:B=B40), 3) - QUARTILE(FILTER(C:C, B:B=B40), 1))"),-8.01)</f>
        <v>-8.01</v>
      </c>
      <c r="F40" s="74">
        <f>IFERROR(__xludf.DUMMYFUNCTION("QUARTILE(FILTER(C:C, B:B=B40), 3) + 2 * (QUARTILE(FILTER(C:C, B:B=B40), 3) - QUARTILE(FILTER(C:C, B:B=B40), 1))"),36.14)</f>
        <v>36.14</v>
      </c>
      <c r="G40" s="75">
        <f t="shared" si="1"/>
        <v>0</v>
      </c>
      <c r="H40" s="74">
        <f>IFERROR(__xludf.DUMMYFUNCTION("QUARTILE(FILTER(D:D, B:B=B40), 1) - 1.5 * (QUARTILE(FILTER(D:D, B:B=B40), 3) - QUARTILE(FILTER(D:D, B:B=B40), 1))"),-0.18249999999999994)</f>
        <v>-0.1825</v>
      </c>
      <c r="I40" s="74">
        <f>IFERROR(__xludf.DUMMYFUNCTION("QUARTILE(FILTER(D:D, B:B=B40), 3) + 1.5 * (QUARTILE(FILTER(D:D, B:B=B40), 3) - QUARTILE(FILTER(D:D, B:B=B40), 1))"),0.5175)</f>
        <v>0.5175</v>
      </c>
      <c r="J40" s="62">
        <f t="shared" si="2"/>
        <v>0</v>
      </c>
    </row>
    <row r="41" ht="15.75" customHeight="1">
      <c r="A41" s="62" t="str">
        <f>Toys!A41</f>
        <v>B0D7PVNTGW</v>
      </c>
      <c r="B41" s="62" t="str">
        <f>Toys!M41</f>
        <v>sustainable</v>
      </c>
      <c r="C41" s="63">
        <f>Toys!D41</f>
        <v>21.24</v>
      </c>
      <c r="D41" s="63">
        <f>Toys!N41</f>
        <v>0.1</v>
      </c>
      <c r="E41" s="74">
        <f>IFERROR(__xludf.DUMMYFUNCTION("QUARTILE(FILTER(C:C, B:B=B41), 1) - 2 * (QUARTILE(FILTER(C:C, B:B=B41), 3) - QUARTILE(FILTER(C:C, B:B=B41), 1))"),-8.01)</f>
        <v>-8.01</v>
      </c>
      <c r="F41" s="74">
        <f>IFERROR(__xludf.DUMMYFUNCTION("QUARTILE(FILTER(C:C, B:B=B41), 3) + 2 * (QUARTILE(FILTER(C:C, B:B=B41), 3) - QUARTILE(FILTER(C:C, B:B=B41), 1))"),36.14)</f>
        <v>36.14</v>
      </c>
      <c r="G41" s="75">
        <f t="shared" si="1"/>
        <v>0</v>
      </c>
      <c r="H41" s="74">
        <f>IFERROR(__xludf.DUMMYFUNCTION("QUARTILE(FILTER(D:D, B:B=B41), 1) - 1.5 * (QUARTILE(FILTER(D:D, B:B=B41), 3) - QUARTILE(FILTER(D:D, B:B=B41), 1))"),-0.18249999999999994)</f>
        <v>-0.1825</v>
      </c>
      <c r="I41" s="74">
        <f>IFERROR(__xludf.DUMMYFUNCTION("QUARTILE(FILTER(D:D, B:B=B41), 3) + 1.5 * (QUARTILE(FILTER(D:D, B:B=B41), 3) - QUARTILE(FILTER(D:D, B:B=B41), 1))"),0.5175)</f>
        <v>0.5175</v>
      </c>
      <c r="J41" s="62">
        <f t="shared" si="2"/>
        <v>0</v>
      </c>
    </row>
    <row r="42" ht="15.75" customHeight="1">
      <c r="A42" s="62" t="str">
        <f>Toys!A42</f>
        <v>B0CB6LZ6NS</v>
      </c>
      <c r="B42" s="62" t="str">
        <f>Toys!M42</f>
        <v>sustainable</v>
      </c>
      <c r="C42" s="63">
        <f>Toys!D42</f>
        <v>9.75</v>
      </c>
      <c r="D42" s="63">
        <f>Toys!N42</f>
        <v>0.07</v>
      </c>
      <c r="E42" s="74">
        <f>IFERROR(__xludf.DUMMYFUNCTION("QUARTILE(FILTER(C:C, B:B=B42), 1) - 2 * (QUARTILE(FILTER(C:C, B:B=B42), 3) - QUARTILE(FILTER(C:C, B:B=B42), 1))"),-8.01)</f>
        <v>-8.01</v>
      </c>
      <c r="F42" s="74">
        <f>IFERROR(__xludf.DUMMYFUNCTION("QUARTILE(FILTER(C:C, B:B=B42), 3) + 2 * (QUARTILE(FILTER(C:C, B:B=B42), 3) - QUARTILE(FILTER(C:C, B:B=B42), 1))"),36.14)</f>
        <v>36.14</v>
      </c>
      <c r="G42" s="75">
        <f t="shared" si="1"/>
        <v>0</v>
      </c>
      <c r="H42" s="74">
        <f>IFERROR(__xludf.DUMMYFUNCTION("QUARTILE(FILTER(D:D, B:B=B42), 1) - 1.5 * (QUARTILE(FILTER(D:D, B:B=B42), 3) - QUARTILE(FILTER(D:D, B:B=B42), 1))"),-0.18249999999999994)</f>
        <v>-0.1825</v>
      </c>
      <c r="I42" s="74">
        <f>IFERROR(__xludf.DUMMYFUNCTION("QUARTILE(FILTER(D:D, B:B=B42), 3) + 1.5 * (QUARTILE(FILTER(D:D, B:B=B42), 3) - QUARTILE(FILTER(D:D, B:B=B42), 1))"),0.5175)</f>
        <v>0.5175</v>
      </c>
      <c r="J42" s="62">
        <f t="shared" si="2"/>
        <v>0</v>
      </c>
    </row>
    <row r="43" ht="15.75" customHeight="1">
      <c r="A43" s="62" t="str">
        <f>Toys!A43</f>
        <v>B0CB6HQLXQ</v>
      </c>
      <c r="B43" s="62" t="str">
        <f>Toys!M43</f>
        <v>sustainable</v>
      </c>
      <c r="C43" s="63">
        <f>Toys!D43</f>
        <v>9.55</v>
      </c>
      <c r="D43" s="63">
        <f>Toys!N43</f>
        <v>0.31</v>
      </c>
      <c r="E43" s="74">
        <f>IFERROR(__xludf.DUMMYFUNCTION("QUARTILE(FILTER(C:C, B:B=B43), 1) - 2 * (QUARTILE(FILTER(C:C, B:B=B43), 3) - QUARTILE(FILTER(C:C, B:B=B43), 1))"),-8.01)</f>
        <v>-8.01</v>
      </c>
      <c r="F43" s="74">
        <f>IFERROR(__xludf.DUMMYFUNCTION("QUARTILE(FILTER(C:C, B:B=B43), 3) + 2 * (QUARTILE(FILTER(C:C, B:B=B43), 3) - QUARTILE(FILTER(C:C, B:B=B43), 1))"),36.14)</f>
        <v>36.14</v>
      </c>
      <c r="G43" s="75">
        <f t="shared" si="1"/>
        <v>0</v>
      </c>
      <c r="H43" s="74">
        <f>IFERROR(__xludf.DUMMYFUNCTION("QUARTILE(FILTER(D:D, B:B=B43), 1) - 1.5 * (QUARTILE(FILTER(D:D, B:B=B43), 3) - QUARTILE(FILTER(D:D, B:B=B43), 1))"),-0.18249999999999994)</f>
        <v>-0.1825</v>
      </c>
      <c r="I43" s="74">
        <f>IFERROR(__xludf.DUMMYFUNCTION("QUARTILE(FILTER(D:D, B:B=B43), 3) + 1.5 * (QUARTILE(FILTER(D:D, B:B=B43), 3) - QUARTILE(FILTER(D:D, B:B=B43), 1))"),0.5175)</f>
        <v>0.5175</v>
      </c>
      <c r="J43" s="62">
        <f t="shared" si="2"/>
        <v>0</v>
      </c>
    </row>
    <row r="44" ht="15.75" customHeight="1">
      <c r="A44" s="62" t="str">
        <f>Toys!A44</f>
        <v>B0CB6HYW3D</v>
      </c>
      <c r="B44" s="62" t="str">
        <f>Toys!M44</f>
        <v>sustainable</v>
      </c>
      <c r="C44" s="63">
        <f>Toys!D44</f>
        <v>23.99</v>
      </c>
      <c r="D44" s="63">
        <f>Toys!N44</f>
        <v>0.09</v>
      </c>
      <c r="E44" s="74">
        <f>IFERROR(__xludf.DUMMYFUNCTION("QUARTILE(FILTER(C:C, B:B=B44), 1) - 2 * (QUARTILE(FILTER(C:C, B:B=B44), 3) - QUARTILE(FILTER(C:C, B:B=B44), 1))"),-8.01)</f>
        <v>-8.01</v>
      </c>
      <c r="F44" s="74">
        <f>IFERROR(__xludf.DUMMYFUNCTION("QUARTILE(FILTER(C:C, B:B=B44), 3) + 2 * (QUARTILE(FILTER(C:C, B:B=B44), 3) - QUARTILE(FILTER(C:C, B:B=B44), 1))"),36.14)</f>
        <v>36.14</v>
      </c>
      <c r="G44" s="75">
        <f t="shared" si="1"/>
        <v>0</v>
      </c>
      <c r="H44" s="74">
        <f>IFERROR(__xludf.DUMMYFUNCTION("QUARTILE(FILTER(D:D, B:B=B44), 1) - 1.5 * (QUARTILE(FILTER(D:D, B:B=B44), 3) - QUARTILE(FILTER(D:D, B:B=B44), 1))"),-0.18249999999999994)</f>
        <v>-0.1825</v>
      </c>
      <c r="I44" s="74">
        <f>IFERROR(__xludf.DUMMYFUNCTION("QUARTILE(FILTER(D:D, B:B=B44), 3) + 1.5 * (QUARTILE(FILTER(D:D, B:B=B44), 3) - QUARTILE(FILTER(D:D, B:B=B44), 1))"),0.5175)</f>
        <v>0.5175</v>
      </c>
      <c r="J44" s="62">
        <f t="shared" si="2"/>
        <v>0</v>
      </c>
    </row>
    <row r="45" ht="15.75" customHeight="1">
      <c r="A45" s="62" t="str">
        <f>Toys!A45</f>
        <v>B0D7PV9TS9</v>
      </c>
      <c r="B45" s="62" t="str">
        <f>Toys!M45</f>
        <v>sustainable</v>
      </c>
      <c r="C45" s="63">
        <f>Toys!D45</f>
        <v>8.76</v>
      </c>
      <c r="D45" s="63">
        <f>Toys!N45</f>
        <v>0.32</v>
      </c>
      <c r="E45" s="74">
        <f>IFERROR(__xludf.DUMMYFUNCTION("QUARTILE(FILTER(C:C, B:B=B45), 1) - 2 * (QUARTILE(FILTER(C:C, B:B=B45), 3) - QUARTILE(FILTER(C:C, B:B=B45), 1))"),-8.01)</f>
        <v>-8.01</v>
      </c>
      <c r="F45" s="74">
        <f>IFERROR(__xludf.DUMMYFUNCTION("QUARTILE(FILTER(C:C, B:B=B45), 3) + 2 * (QUARTILE(FILTER(C:C, B:B=B45), 3) - QUARTILE(FILTER(C:C, B:B=B45), 1))"),36.14)</f>
        <v>36.14</v>
      </c>
      <c r="G45" s="75">
        <f t="shared" si="1"/>
        <v>0</v>
      </c>
      <c r="H45" s="74">
        <f>IFERROR(__xludf.DUMMYFUNCTION("QUARTILE(FILTER(D:D, B:B=B45), 1) - 1.5 * (QUARTILE(FILTER(D:D, B:B=B45), 3) - QUARTILE(FILTER(D:D, B:B=B45), 1))"),-0.18249999999999994)</f>
        <v>-0.1825</v>
      </c>
      <c r="I45" s="74">
        <f>IFERROR(__xludf.DUMMYFUNCTION("QUARTILE(FILTER(D:D, B:B=B45), 3) + 1.5 * (QUARTILE(FILTER(D:D, B:B=B45), 3) - QUARTILE(FILTER(D:D, B:B=B45), 1))"),0.5175)</f>
        <v>0.5175</v>
      </c>
      <c r="J45" s="62">
        <f t="shared" si="2"/>
        <v>0</v>
      </c>
    </row>
    <row r="46" ht="15.75" customHeight="1">
      <c r="G46" s="76"/>
    </row>
    <row r="47" ht="15.75" customHeight="1">
      <c r="G47" s="76"/>
    </row>
    <row r="48" ht="15.75" customHeight="1">
      <c r="G48" s="76"/>
    </row>
    <row r="49" ht="15.75" customHeight="1">
      <c r="G49" s="76"/>
    </row>
    <row r="50" ht="15.75" customHeight="1">
      <c r="G50" s="76"/>
    </row>
    <row r="51" ht="15.75" customHeight="1">
      <c r="G51" s="76"/>
    </row>
    <row r="52" ht="15.75" customHeight="1">
      <c r="G52" s="76"/>
    </row>
    <row r="53" ht="15.75" customHeight="1">
      <c r="G53" s="76"/>
    </row>
    <row r="54" ht="15.75" customHeight="1">
      <c r="G54" s="76"/>
    </row>
    <row r="55" ht="15.75" customHeight="1">
      <c r="G55" s="76"/>
    </row>
    <row r="56" ht="15.75" customHeight="1">
      <c r="G56" s="76"/>
    </row>
    <row r="57" ht="15.75" customHeight="1">
      <c r="G57" s="76"/>
    </row>
    <row r="58" ht="15.75" customHeight="1">
      <c r="G58" s="76"/>
    </row>
    <row r="59" ht="15.75" customHeight="1">
      <c r="G59" s="76"/>
    </row>
    <row r="60" ht="15.75" customHeight="1">
      <c r="G60" s="76"/>
    </row>
    <row r="61" ht="15.75" customHeight="1">
      <c r="G61" s="76"/>
    </row>
    <row r="62" ht="15.75" customHeight="1">
      <c r="G62" s="76"/>
    </row>
    <row r="63" ht="15.75" customHeight="1">
      <c r="G63" s="76"/>
    </row>
    <row r="64" ht="15.75" customHeight="1">
      <c r="G64" s="76"/>
    </row>
    <row r="65" ht="15.75" customHeight="1">
      <c r="G65" s="76"/>
    </row>
    <row r="66" ht="15.75" customHeight="1">
      <c r="G66" s="76"/>
    </row>
    <row r="67" ht="15.75" customHeight="1">
      <c r="G67" s="76"/>
    </row>
    <row r="68" ht="15.75" customHeight="1">
      <c r="G68" s="76"/>
    </row>
    <row r="69" ht="15.75" customHeight="1">
      <c r="G69" s="76"/>
    </row>
    <row r="70" ht="15.75" customHeight="1">
      <c r="G70" s="76"/>
    </row>
    <row r="71" ht="15.75" customHeight="1">
      <c r="G71" s="76"/>
    </row>
    <row r="72" ht="15.75" customHeight="1">
      <c r="G72" s="76"/>
    </row>
    <row r="73" ht="15.75" customHeight="1">
      <c r="G73" s="76"/>
    </row>
    <row r="74" ht="15.75" customHeight="1">
      <c r="G74" s="76"/>
    </row>
    <row r="75" ht="15.75" customHeight="1">
      <c r="G75" s="76"/>
    </row>
    <row r="76" ht="15.75" customHeight="1">
      <c r="G76" s="76"/>
    </row>
    <row r="77" ht="15.75" customHeight="1">
      <c r="G77" s="76"/>
    </row>
    <row r="78" ht="15.75" customHeight="1">
      <c r="G78" s="76"/>
    </row>
    <row r="79" ht="15.75" customHeight="1">
      <c r="G79" s="76"/>
    </row>
    <row r="80" ht="15.75" customHeight="1">
      <c r="G80" s="76"/>
    </row>
    <row r="81" ht="15.75" customHeight="1">
      <c r="G81" s="76"/>
    </row>
    <row r="82" ht="15.75" customHeight="1">
      <c r="G82" s="76"/>
    </row>
    <row r="83" ht="15.75" customHeight="1">
      <c r="G83" s="76"/>
    </row>
    <row r="84" ht="15.75" customHeight="1">
      <c r="G84" s="76"/>
    </row>
    <row r="85" ht="15.75" customHeight="1">
      <c r="G85" s="76"/>
    </row>
    <row r="86" ht="15.75" customHeight="1">
      <c r="G86" s="76"/>
    </row>
    <row r="87" ht="15.75" customHeight="1">
      <c r="G87" s="76"/>
    </row>
    <row r="88" ht="15.75" customHeight="1">
      <c r="G88" s="76"/>
    </row>
    <row r="89" ht="15.75" customHeight="1">
      <c r="G89" s="76"/>
    </row>
    <row r="90" ht="15.75" customHeight="1">
      <c r="G90" s="76"/>
    </row>
    <row r="91" ht="15.75" customHeight="1">
      <c r="G91" s="76"/>
    </row>
    <row r="92" ht="15.75" customHeight="1">
      <c r="G92" s="76"/>
    </row>
    <row r="93" ht="15.75" customHeight="1">
      <c r="G93" s="76"/>
    </row>
    <row r="94" ht="15.75" customHeight="1">
      <c r="G94" s="76"/>
    </row>
    <row r="95" ht="15.75" customHeight="1">
      <c r="G95" s="76"/>
    </row>
    <row r="96" ht="15.75" customHeight="1">
      <c r="G96" s="76"/>
    </row>
    <row r="97" ht="15.75" customHeight="1">
      <c r="G97" s="76"/>
    </row>
    <row r="98" ht="15.75" customHeight="1">
      <c r="G98" s="76"/>
    </row>
    <row r="99" ht="15.75" customHeight="1">
      <c r="G99" s="76"/>
    </row>
    <row r="100" ht="15.75" customHeight="1">
      <c r="G100" s="76"/>
    </row>
    <row r="101" ht="15.75" customHeight="1">
      <c r="G101" s="76"/>
    </row>
    <row r="102" ht="15.75" customHeight="1">
      <c r="G102" s="76"/>
    </row>
    <row r="103" ht="15.75" customHeight="1">
      <c r="G103" s="76"/>
    </row>
    <row r="104" ht="15.75" customHeight="1">
      <c r="G104" s="76"/>
    </row>
    <row r="105" ht="15.75" customHeight="1">
      <c r="G105" s="76"/>
    </row>
    <row r="106" ht="15.75" customHeight="1">
      <c r="G106" s="76"/>
    </row>
    <row r="107" ht="15.75" customHeight="1">
      <c r="G107" s="76"/>
    </row>
    <row r="108" ht="15.75" customHeight="1">
      <c r="G108" s="76"/>
    </row>
    <row r="109" ht="15.75" customHeight="1">
      <c r="G109" s="76"/>
    </row>
    <row r="110" ht="15.75" customHeight="1">
      <c r="G110" s="76"/>
    </row>
    <row r="111" ht="15.75" customHeight="1">
      <c r="G111" s="76"/>
    </row>
    <row r="112" ht="15.75" customHeight="1">
      <c r="G112" s="76"/>
    </row>
    <row r="113" ht="15.75" customHeight="1">
      <c r="G113" s="76"/>
    </row>
    <row r="114" ht="15.75" customHeight="1">
      <c r="G114" s="76"/>
    </row>
    <row r="115" ht="15.75" customHeight="1">
      <c r="G115" s="76"/>
    </row>
    <row r="116" ht="15.75" customHeight="1">
      <c r="G116" s="76"/>
    </row>
    <row r="117" ht="15.75" customHeight="1">
      <c r="G117" s="76"/>
    </row>
    <row r="118" ht="15.75" customHeight="1">
      <c r="G118" s="76"/>
    </row>
    <row r="119" ht="15.75" customHeight="1">
      <c r="G119" s="76"/>
    </row>
    <row r="120" ht="15.75" customHeight="1">
      <c r="G120" s="76"/>
    </row>
    <row r="121" ht="15.75" customHeight="1">
      <c r="G121" s="76"/>
    </row>
    <row r="122" ht="15.75" customHeight="1">
      <c r="G122" s="76"/>
    </row>
    <row r="123" ht="15.75" customHeight="1">
      <c r="G123" s="76"/>
    </row>
    <row r="124" ht="15.75" customHeight="1">
      <c r="G124" s="76"/>
    </row>
    <row r="125" ht="15.75" customHeight="1">
      <c r="G125" s="76"/>
    </row>
    <row r="126" ht="15.75" customHeight="1">
      <c r="G126" s="76"/>
    </row>
    <row r="127" ht="15.75" customHeight="1">
      <c r="G127" s="76"/>
    </row>
    <row r="128" ht="15.75" customHeight="1">
      <c r="G128" s="76"/>
    </row>
    <row r="129" ht="15.75" customHeight="1">
      <c r="G129" s="76"/>
    </row>
    <row r="130" ht="15.75" customHeight="1">
      <c r="G130" s="76"/>
    </row>
    <row r="131" ht="15.75" customHeight="1">
      <c r="G131" s="76"/>
    </row>
    <row r="132" ht="15.75" customHeight="1">
      <c r="G132" s="76"/>
    </row>
    <row r="133" ht="15.75" customHeight="1">
      <c r="G133" s="76"/>
    </row>
    <row r="134" ht="15.75" customHeight="1">
      <c r="G134" s="76"/>
    </row>
    <row r="135" ht="15.75" customHeight="1">
      <c r="G135" s="76"/>
    </row>
    <row r="136" ht="15.75" customHeight="1">
      <c r="G136" s="76"/>
    </row>
    <row r="137" ht="15.75" customHeight="1">
      <c r="G137" s="76"/>
    </row>
    <row r="138" ht="15.75" customHeight="1">
      <c r="G138" s="76"/>
    </row>
    <row r="139" ht="15.75" customHeight="1">
      <c r="G139" s="76"/>
    </row>
    <row r="140" ht="15.75" customHeight="1">
      <c r="G140" s="76"/>
    </row>
    <row r="141" ht="15.75" customHeight="1">
      <c r="G141" s="76"/>
    </row>
    <row r="142" ht="15.75" customHeight="1">
      <c r="G142" s="76"/>
    </row>
    <row r="143" ht="15.75" customHeight="1">
      <c r="G143" s="76"/>
    </row>
    <row r="144" ht="15.75" customHeight="1">
      <c r="G144" s="76"/>
    </row>
    <row r="145" ht="15.75" customHeight="1">
      <c r="G145" s="76"/>
    </row>
    <row r="146" ht="15.75" customHeight="1">
      <c r="G146" s="76"/>
    </row>
    <row r="147" ht="15.75" customHeight="1">
      <c r="G147" s="76"/>
    </row>
    <row r="148" ht="15.75" customHeight="1">
      <c r="G148" s="76"/>
    </row>
    <row r="149" ht="15.75" customHeight="1">
      <c r="G149" s="76"/>
    </row>
    <row r="150" ht="15.75" customHeight="1">
      <c r="G150" s="76"/>
    </row>
    <row r="151" ht="15.75" customHeight="1">
      <c r="G151" s="76"/>
    </row>
    <row r="152" ht="15.75" customHeight="1">
      <c r="G152" s="76"/>
    </row>
    <row r="153" ht="15.75" customHeight="1">
      <c r="G153" s="76"/>
    </row>
    <row r="154" ht="15.75" customHeight="1">
      <c r="G154" s="76"/>
    </row>
    <row r="155" ht="15.75" customHeight="1">
      <c r="G155" s="76"/>
    </row>
    <row r="156" ht="15.75" customHeight="1">
      <c r="G156" s="76"/>
    </row>
    <row r="157" ht="15.75" customHeight="1">
      <c r="G157" s="76"/>
    </row>
    <row r="158" ht="15.75" customHeight="1">
      <c r="G158" s="76"/>
    </row>
    <row r="159" ht="15.75" customHeight="1">
      <c r="G159" s="76"/>
    </row>
    <row r="160" ht="15.75" customHeight="1">
      <c r="G160" s="76"/>
    </row>
    <row r="161" ht="15.75" customHeight="1">
      <c r="G161" s="76"/>
    </row>
    <row r="162" ht="15.75" customHeight="1">
      <c r="G162" s="76"/>
    </row>
    <row r="163" ht="15.75" customHeight="1">
      <c r="G163" s="76"/>
    </row>
    <row r="164" ht="15.75" customHeight="1">
      <c r="G164" s="76"/>
    </row>
    <row r="165" ht="15.75" customHeight="1">
      <c r="G165" s="76"/>
    </row>
    <row r="166" ht="15.75" customHeight="1">
      <c r="G166" s="76"/>
    </row>
    <row r="167" ht="15.75" customHeight="1">
      <c r="G167" s="76"/>
    </row>
    <row r="168" ht="15.75" customHeight="1">
      <c r="G168" s="76"/>
    </row>
    <row r="169" ht="15.75" customHeight="1">
      <c r="G169" s="76"/>
    </row>
    <row r="170" ht="15.75" customHeight="1">
      <c r="G170" s="76"/>
    </row>
    <row r="171" ht="15.75" customHeight="1">
      <c r="G171" s="76"/>
    </row>
    <row r="172" ht="15.75" customHeight="1">
      <c r="G172" s="76"/>
    </row>
    <row r="173" ht="15.75" customHeight="1">
      <c r="G173" s="76"/>
    </row>
    <row r="174" ht="15.75" customHeight="1">
      <c r="G174" s="76"/>
    </row>
    <row r="175" ht="15.75" customHeight="1">
      <c r="G175" s="76"/>
    </row>
    <row r="176" ht="15.75" customHeight="1">
      <c r="G176" s="76"/>
    </row>
    <row r="177" ht="15.75" customHeight="1">
      <c r="G177" s="76"/>
    </row>
    <row r="178" ht="15.75" customHeight="1">
      <c r="G178" s="76"/>
    </row>
    <row r="179" ht="15.75" customHeight="1">
      <c r="G179" s="76"/>
    </row>
    <row r="180" ht="15.75" customHeight="1">
      <c r="G180" s="76"/>
    </row>
    <row r="181" ht="15.75" customHeight="1">
      <c r="G181" s="76"/>
    </row>
    <row r="182" ht="15.75" customHeight="1">
      <c r="G182" s="76"/>
    </row>
    <row r="183" ht="15.75" customHeight="1">
      <c r="G183" s="76"/>
    </row>
    <row r="184" ht="15.75" customHeight="1">
      <c r="G184" s="76"/>
    </row>
    <row r="185" ht="15.75" customHeight="1">
      <c r="G185" s="76"/>
    </row>
    <row r="186" ht="15.75" customHeight="1">
      <c r="G186" s="76"/>
    </row>
    <row r="187" ht="15.75" customHeight="1">
      <c r="G187" s="76"/>
    </row>
    <row r="188" ht="15.75" customHeight="1">
      <c r="G188" s="76"/>
    </row>
    <row r="189" ht="15.75" customHeight="1">
      <c r="G189" s="76"/>
    </row>
    <row r="190" ht="15.75" customHeight="1">
      <c r="G190" s="76"/>
    </row>
    <row r="191" ht="15.75" customHeight="1">
      <c r="G191" s="76"/>
    </row>
    <row r="192" ht="15.75" customHeight="1">
      <c r="G192" s="76"/>
    </row>
    <row r="193" ht="15.75" customHeight="1">
      <c r="G193" s="76"/>
    </row>
    <row r="194" ht="15.75" customHeight="1">
      <c r="G194" s="76"/>
    </row>
    <row r="195" ht="15.75" customHeight="1">
      <c r="G195" s="76"/>
    </row>
    <row r="196" ht="15.75" customHeight="1">
      <c r="G196" s="76"/>
    </row>
    <row r="197" ht="15.75" customHeight="1">
      <c r="G197" s="76"/>
    </row>
    <row r="198" ht="15.75" customHeight="1">
      <c r="G198" s="76"/>
    </row>
    <row r="199" ht="15.75" customHeight="1">
      <c r="G199" s="76"/>
    </row>
    <row r="200" ht="15.75" customHeight="1">
      <c r="G200" s="76"/>
    </row>
    <row r="201" ht="15.75" customHeight="1">
      <c r="G201" s="76"/>
    </row>
    <row r="202" ht="15.75" customHeight="1">
      <c r="G202" s="76"/>
    </row>
    <row r="203" ht="15.75" customHeight="1">
      <c r="G203" s="76"/>
    </row>
    <row r="204" ht="15.75" customHeight="1">
      <c r="G204" s="76"/>
    </row>
    <row r="205" ht="15.75" customHeight="1">
      <c r="G205" s="76"/>
    </row>
    <row r="206" ht="15.75" customHeight="1">
      <c r="G206" s="76"/>
    </row>
    <row r="207" ht="15.75" customHeight="1">
      <c r="G207" s="76"/>
    </row>
    <row r="208" ht="15.75" customHeight="1">
      <c r="G208" s="76"/>
    </row>
    <row r="209" ht="15.75" customHeight="1">
      <c r="G209" s="76"/>
    </row>
    <row r="210" ht="15.75" customHeight="1">
      <c r="G210" s="76"/>
    </row>
    <row r="211" ht="15.75" customHeight="1">
      <c r="G211" s="76"/>
    </row>
    <row r="212" ht="15.75" customHeight="1">
      <c r="G212" s="76"/>
    </row>
    <row r="213" ht="15.75" customHeight="1">
      <c r="G213" s="76"/>
    </row>
    <row r="214" ht="15.75" customHeight="1">
      <c r="G214" s="76"/>
    </row>
    <row r="215" ht="15.75" customHeight="1">
      <c r="G215" s="76"/>
    </row>
    <row r="216" ht="15.75" customHeight="1">
      <c r="G216" s="76"/>
    </row>
    <row r="217" ht="15.75" customHeight="1">
      <c r="G217" s="76"/>
    </row>
    <row r="218" ht="15.75" customHeight="1">
      <c r="G218" s="76"/>
    </row>
    <row r="219" ht="15.75" customHeight="1">
      <c r="G219" s="76"/>
    </row>
    <row r="220" ht="15.75" customHeight="1">
      <c r="G220" s="76"/>
    </row>
    <row r="221" ht="15.75" customHeight="1">
      <c r="G221" s="76"/>
    </row>
    <row r="222" ht="15.75" customHeight="1">
      <c r="G222" s="76"/>
    </row>
    <row r="223" ht="15.75" customHeight="1">
      <c r="G223" s="76"/>
    </row>
    <row r="224" ht="15.75" customHeight="1">
      <c r="G224" s="76"/>
    </row>
    <row r="225" ht="15.75" customHeight="1">
      <c r="G225" s="76"/>
    </row>
    <row r="226" ht="15.75" customHeight="1">
      <c r="G226" s="76"/>
    </row>
    <row r="227" ht="15.75" customHeight="1">
      <c r="G227" s="76"/>
    </row>
    <row r="228" ht="15.75" customHeight="1">
      <c r="G228" s="76"/>
    </row>
    <row r="229" ht="15.75" customHeight="1">
      <c r="G229" s="76"/>
    </row>
    <row r="230" ht="15.75" customHeight="1">
      <c r="G230" s="76"/>
    </row>
    <row r="231" ht="15.75" customHeight="1">
      <c r="G231" s="76"/>
    </row>
    <row r="232" ht="15.75" customHeight="1">
      <c r="G232" s="76"/>
    </row>
    <row r="233" ht="15.75" customHeight="1">
      <c r="G233" s="76"/>
    </row>
    <row r="234" ht="15.75" customHeight="1">
      <c r="G234" s="76"/>
    </row>
    <row r="235" ht="15.75" customHeight="1">
      <c r="G235" s="76"/>
    </row>
    <row r="236" ht="15.75" customHeight="1">
      <c r="G236" s="76"/>
    </row>
    <row r="237" ht="15.75" customHeight="1">
      <c r="G237" s="76"/>
    </row>
    <row r="238" ht="15.75" customHeight="1">
      <c r="G238" s="76"/>
    </row>
    <row r="239" ht="15.75" customHeight="1">
      <c r="G239" s="76"/>
    </row>
    <row r="240" ht="15.75" customHeight="1">
      <c r="G240" s="76"/>
    </row>
    <row r="241" ht="15.75" customHeight="1">
      <c r="G241" s="76"/>
    </row>
    <row r="242" ht="15.75" customHeight="1">
      <c r="G242" s="76"/>
    </row>
    <row r="243" ht="15.75" customHeight="1">
      <c r="G243" s="76"/>
    </row>
    <row r="244" ht="15.75" customHeight="1">
      <c r="G244" s="76"/>
    </row>
    <row r="245" ht="15.75" customHeight="1">
      <c r="G245" s="76"/>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J$45"/>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6" width="14.43"/>
  </cols>
  <sheetData>
    <row r="1">
      <c r="A1" s="77" t="s">
        <v>12</v>
      </c>
      <c r="B1" s="78" t="s">
        <v>230</v>
      </c>
      <c r="C1" s="79" t="s">
        <v>231</v>
      </c>
      <c r="D1" s="79" t="s">
        <v>232</v>
      </c>
      <c r="E1" s="79" t="s">
        <v>233</v>
      </c>
      <c r="F1" s="80" t="s">
        <v>234</v>
      </c>
      <c r="G1" s="81" t="s">
        <v>235</v>
      </c>
      <c r="H1" s="81" t="s">
        <v>236</v>
      </c>
      <c r="I1" s="79" t="s">
        <v>237</v>
      </c>
      <c r="J1" s="79" t="s">
        <v>238</v>
      </c>
      <c r="K1" s="82" t="s">
        <v>239</v>
      </c>
      <c r="L1" s="83" t="s">
        <v>240</v>
      </c>
    </row>
    <row r="2">
      <c r="A2" s="84" t="s">
        <v>105</v>
      </c>
      <c r="B2" s="85">
        <v>20.45588235294118</v>
      </c>
      <c r="C2" s="86">
        <v>15.99</v>
      </c>
      <c r="D2" s="86">
        <v>4.300190661421911</v>
      </c>
      <c r="E2" s="86">
        <v>2.9341999999999997</v>
      </c>
      <c r="F2" s="87">
        <v>0.20247502682954005</v>
      </c>
      <c r="G2" s="88">
        <v>0.1734749701660157</v>
      </c>
      <c r="H2" s="88">
        <v>0.48499545316762666</v>
      </c>
      <c r="I2" s="86">
        <v>2.2764285714285712</v>
      </c>
      <c r="J2" s="86">
        <v>0.03</v>
      </c>
      <c r="K2" s="89">
        <v>23.846250000000005</v>
      </c>
      <c r="L2" s="90">
        <v>19.365</v>
      </c>
    </row>
    <row r="3">
      <c r="A3" s="84" t="s">
        <v>182</v>
      </c>
      <c r="B3" s="85">
        <v>14.571428571428571</v>
      </c>
      <c r="C3" s="86">
        <v>12.99</v>
      </c>
      <c r="D3" s="86">
        <v>3.472727272727273</v>
      </c>
      <c r="E3" s="86">
        <v>3.472727272727273</v>
      </c>
      <c r="F3" s="87">
        <v>0.22456106666840114</v>
      </c>
      <c r="G3" s="88">
        <v>0.23151471809807903</v>
      </c>
      <c r="H3" s="88">
        <v>0.2693911592994162</v>
      </c>
      <c r="I3" s="86">
        <v>0.1657142857142857</v>
      </c>
      <c r="J3" s="86">
        <v>0.1</v>
      </c>
      <c r="K3" s="89">
        <v>18.82333333333333</v>
      </c>
      <c r="L3" s="90">
        <v>16.49</v>
      </c>
    </row>
    <row r="4">
      <c r="A4" s="91" t="s">
        <v>32</v>
      </c>
      <c r="B4" s="92">
        <v>20.51888888888889</v>
      </c>
      <c r="C4" s="93">
        <v>17.6</v>
      </c>
      <c r="D4" s="93">
        <v>7.128546296296297</v>
      </c>
      <c r="E4" s="93">
        <v>5.165666666666667</v>
      </c>
      <c r="F4" s="94">
        <v>0.362311957582144</v>
      </c>
      <c r="G4" s="95">
        <v>0.4349717268377555</v>
      </c>
      <c r="H4" s="95">
        <v>0.6188661267270128</v>
      </c>
      <c r="I4" s="93">
        <v>0.031764705882352945</v>
      </c>
      <c r="J4" s="93">
        <v>0.03</v>
      </c>
      <c r="K4" s="96">
        <v>22.14764705882353</v>
      </c>
      <c r="L4" s="97">
        <v>19.95</v>
      </c>
    </row>
    <row r="5">
      <c r="B5" s="57"/>
      <c r="C5" s="98"/>
      <c r="D5" s="98"/>
      <c r="E5" s="98"/>
      <c r="F5" s="99"/>
      <c r="G5" s="100"/>
      <c r="H5" s="100"/>
      <c r="I5" s="98"/>
      <c r="J5" s="98"/>
      <c r="K5" s="57"/>
    </row>
    <row r="6">
      <c r="B6" s="57"/>
      <c r="C6" s="98"/>
      <c r="D6" s="98"/>
      <c r="E6" s="98"/>
      <c r="F6" s="99"/>
      <c r="G6" s="100"/>
      <c r="H6" s="100"/>
      <c r="I6" s="98"/>
      <c r="J6" s="98"/>
      <c r="K6" s="57"/>
    </row>
    <row r="7">
      <c r="B7" s="57"/>
      <c r="C7" s="98"/>
      <c r="D7" s="98"/>
      <c r="E7" s="98"/>
      <c r="F7" s="99"/>
      <c r="G7" s="100"/>
      <c r="H7" s="100"/>
      <c r="I7" s="98"/>
      <c r="J7" s="98"/>
      <c r="K7" s="57"/>
    </row>
    <row r="8">
      <c r="B8" s="57"/>
      <c r="C8" s="98"/>
      <c r="D8" s="98"/>
      <c r="E8" s="98"/>
      <c r="F8" s="99"/>
      <c r="G8" s="100"/>
      <c r="H8" s="100"/>
      <c r="I8" s="98"/>
      <c r="J8" s="98"/>
      <c r="K8" s="57"/>
    </row>
    <row r="9">
      <c r="B9" s="57"/>
      <c r="C9" s="98"/>
      <c r="D9" s="98"/>
      <c r="E9" s="98"/>
      <c r="F9" s="99"/>
      <c r="G9" s="100"/>
      <c r="H9" s="100"/>
      <c r="I9" s="98"/>
      <c r="J9" s="98"/>
      <c r="K9" s="57"/>
    </row>
    <row r="10">
      <c r="B10" s="57"/>
      <c r="C10" s="98"/>
      <c r="D10" s="98"/>
      <c r="E10" s="98"/>
      <c r="F10" s="99"/>
      <c r="G10" s="100"/>
      <c r="H10" s="100"/>
      <c r="I10" s="98"/>
      <c r="J10" s="98"/>
      <c r="K10" s="57"/>
    </row>
    <row r="11">
      <c r="B11" s="57"/>
      <c r="C11" s="98"/>
      <c r="D11" s="98"/>
      <c r="E11" s="98"/>
      <c r="F11" s="99"/>
      <c r="G11" s="100"/>
      <c r="H11" s="100"/>
      <c r="I11" s="98"/>
      <c r="J11" s="98"/>
      <c r="K11" s="57"/>
    </row>
    <row r="12">
      <c r="B12" s="57"/>
      <c r="C12" s="98"/>
      <c r="D12" s="98"/>
      <c r="E12" s="98"/>
      <c r="F12" s="99"/>
      <c r="G12" s="100"/>
      <c r="H12" s="100"/>
      <c r="I12" s="98"/>
      <c r="J12" s="98"/>
      <c r="K12" s="57"/>
    </row>
    <row r="13">
      <c r="B13" s="57"/>
      <c r="C13" s="98"/>
      <c r="D13" s="98"/>
      <c r="E13" s="98"/>
      <c r="F13" s="99"/>
      <c r="G13" s="100"/>
      <c r="H13" s="100"/>
      <c r="I13" s="98"/>
      <c r="J13" s="98"/>
      <c r="K13" s="57"/>
    </row>
    <row r="14">
      <c r="B14" s="57"/>
      <c r="C14" s="98"/>
      <c r="D14" s="98"/>
      <c r="E14" s="98"/>
      <c r="F14" s="99"/>
      <c r="G14" s="100"/>
      <c r="H14" s="100"/>
      <c r="I14" s="98"/>
      <c r="J14" s="98"/>
      <c r="K14" s="57"/>
    </row>
    <row r="15">
      <c r="B15" s="57"/>
      <c r="C15" s="98"/>
      <c r="D15" s="98"/>
      <c r="E15" s="98"/>
      <c r="F15" s="99"/>
      <c r="G15" s="100"/>
      <c r="H15" s="100"/>
      <c r="I15" s="98"/>
      <c r="J15" s="98"/>
      <c r="K15" s="57"/>
    </row>
    <row r="16">
      <c r="B16" s="57"/>
      <c r="C16" s="98"/>
      <c r="D16" s="98"/>
      <c r="E16" s="98"/>
      <c r="F16" s="99"/>
      <c r="G16" s="100"/>
      <c r="H16" s="100"/>
      <c r="I16" s="98"/>
      <c r="J16" s="98"/>
      <c r="K16" s="57"/>
    </row>
    <row r="17">
      <c r="B17" s="57"/>
      <c r="C17" s="98"/>
      <c r="D17" s="98"/>
      <c r="E17" s="98"/>
      <c r="F17" s="99"/>
      <c r="G17" s="100"/>
      <c r="H17" s="100"/>
      <c r="I17" s="98"/>
      <c r="J17" s="98"/>
      <c r="K17" s="57"/>
    </row>
    <row r="18">
      <c r="B18" s="57"/>
      <c r="C18" s="98"/>
      <c r="D18" s="98"/>
      <c r="E18" s="98"/>
      <c r="F18" s="99"/>
      <c r="G18" s="100"/>
      <c r="H18" s="100"/>
      <c r="I18" s="98"/>
      <c r="J18" s="98"/>
      <c r="K18" s="57"/>
    </row>
    <row r="19">
      <c r="B19" s="57"/>
      <c r="C19" s="98"/>
      <c r="D19" s="98"/>
      <c r="E19" s="98"/>
      <c r="F19" s="99"/>
      <c r="G19" s="100"/>
      <c r="H19" s="100"/>
      <c r="I19" s="98"/>
      <c r="J19" s="98"/>
      <c r="K19" s="57"/>
    </row>
    <row r="20">
      <c r="B20" s="57"/>
      <c r="C20" s="98"/>
      <c r="D20" s="98"/>
      <c r="E20" s="98"/>
      <c r="F20" s="99"/>
      <c r="G20" s="100"/>
      <c r="H20" s="100"/>
      <c r="I20" s="98"/>
      <c r="J20" s="98"/>
      <c r="K20" s="57"/>
    </row>
    <row r="21" ht="15.75" customHeight="1">
      <c r="B21" s="57"/>
      <c r="C21" s="98"/>
      <c r="D21" s="98"/>
      <c r="E21" s="98"/>
      <c r="F21" s="99"/>
      <c r="G21" s="100"/>
      <c r="H21" s="100"/>
      <c r="I21" s="98"/>
      <c r="J21" s="98"/>
      <c r="K21" s="57"/>
    </row>
    <row r="22" ht="15.75" customHeight="1">
      <c r="B22" s="57"/>
      <c r="C22" s="98"/>
      <c r="D22" s="98"/>
      <c r="E22" s="98"/>
      <c r="F22" s="99"/>
      <c r="G22" s="100"/>
      <c r="H22" s="100"/>
      <c r="I22" s="98"/>
      <c r="J22" s="98"/>
      <c r="K22" s="57"/>
    </row>
    <row r="23" ht="15.75" customHeight="1">
      <c r="B23" s="57"/>
      <c r="C23" s="98"/>
      <c r="D23" s="98"/>
      <c r="E23" s="98"/>
      <c r="F23" s="99"/>
      <c r="G23" s="100"/>
      <c r="H23" s="100"/>
      <c r="I23" s="98"/>
      <c r="J23" s="98"/>
      <c r="K23" s="57"/>
    </row>
    <row r="24" ht="15.75" customHeight="1">
      <c r="B24" s="57"/>
      <c r="C24" s="98"/>
      <c r="D24" s="98"/>
      <c r="E24" s="98"/>
      <c r="F24" s="99"/>
      <c r="G24" s="100"/>
      <c r="H24" s="100"/>
      <c r="I24" s="98"/>
      <c r="J24" s="98"/>
      <c r="K24" s="57"/>
    </row>
    <row r="25" ht="15.75" customHeight="1">
      <c r="B25" s="57"/>
      <c r="C25" s="98"/>
      <c r="D25" s="98"/>
      <c r="E25" s="98"/>
      <c r="F25" s="99"/>
      <c r="G25" s="100"/>
      <c r="H25" s="100"/>
      <c r="I25" s="98"/>
      <c r="J25" s="98"/>
      <c r="K25" s="57"/>
    </row>
    <row r="26" ht="15.75" customHeight="1">
      <c r="B26" s="57"/>
      <c r="C26" s="98"/>
      <c r="D26" s="98"/>
      <c r="E26" s="98"/>
      <c r="F26" s="99"/>
      <c r="G26" s="100"/>
      <c r="H26" s="100"/>
      <c r="I26" s="98"/>
      <c r="J26" s="98"/>
      <c r="K26" s="57"/>
    </row>
    <row r="27" ht="15.75" customHeight="1">
      <c r="B27" s="57"/>
      <c r="C27" s="98"/>
      <c r="D27" s="98"/>
      <c r="E27" s="98"/>
      <c r="F27" s="99"/>
      <c r="G27" s="100"/>
      <c r="H27" s="100"/>
      <c r="I27" s="98"/>
      <c r="J27" s="98"/>
      <c r="K27" s="57"/>
    </row>
    <row r="28" ht="15.75" customHeight="1">
      <c r="B28" s="57"/>
      <c r="C28" s="98"/>
      <c r="D28" s="98"/>
      <c r="E28" s="98"/>
      <c r="F28" s="99"/>
      <c r="G28" s="100"/>
      <c r="H28" s="100"/>
      <c r="I28" s="98"/>
      <c r="J28" s="98"/>
      <c r="K28" s="57"/>
    </row>
    <row r="29" ht="15.75" customHeight="1">
      <c r="B29" s="57"/>
      <c r="C29" s="98"/>
      <c r="D29" s="98"/>
      <c r="E29" s="98"/>
      <c r="F29" s="99"/>
      <c r="G29" s="100"/>
      <c r="H29" s="100"/>
      <c r="I29" s="98"/>
      <c r="J29" s="98"/>
      <c r="K29" s="57"/>
    </row>
    <row r="30" ht="15.75" customHeight="1">
      <c r="B30" s="57"/>
      <c r="C30" s="98"/>
      <c r="D30" s="98"/>
      <c r="E30" s="98"/>
      <c r="F30" s="99"/>
      <c r="G30" s="100"/>
      <c r="H30" s="100"/>
      <c r="I30" s="98"/>
      <c r="J30" s="98"/>
      <c r="K30" s="57"/>
    </row>
    <row r="31" ht="15.75" customHeight="1">
      <c r="B31" s="57"/>
      <c r="C31" s="98"/>
      <c r="D31" s="98"/>
      <c r="E31" s="98"/>
      <c r="F31" s="99"/>
      <c r="G31" s="100"/>
      <c r="H31" s="100"/>
      <c r="I31" s="98"/>
      <c r="J31" s="98"/>
      <c r="K31" s="57"/>
    </row>
    <row r="32" ht="15.75" customHeight="1">
      <c r="B32" s="57"/>
      <c r="C32" s="98"/>
      <c r="D32" s="98"/>
      <c r="E32" s="98"/>
      <c r="F32" s="99"/>
      <c r="G32" s="100"/>
      <c r="H32" s="100"/>
      <c r="I32" s="98"/>
      <c r="J32" s="98"/>
      <c r="K32" s="57"/>
    </row>
    <row r="33" ht="15.75" customHeight="1">
      <c r="B33" s="57"/>
      <c r="C33" s="98"/>
      <c r="D33" s="98"/>
      <c r="E33" s="98"/>
      <c r="F33" s="99"/>
      <c r="G33" s="100"/>
      <c r="H33" s="100"/>
      <c r="I33" s="98"/>
      <c r="J33" s="98"/>
      <c r="K33" s="57"/>
    </row>
    <row r="34" ht="15.75" customHeight="1">
      <c r="B34" s="57"/>
      <c r="C34" s="98"/>
      <c r="D34" s="98"/>
      <c r="E34" s="98"/>
      <c r="F34" s="99"/>
      <c r="G34" s="100"/>
      <c r="H34" s="100"/>
      <c r="I34" s="98"/>
      <c r="J34" s="98"/>
      <c r="K34" s="57"/>
    </row>
    <row r="35" ht="15.75" customHeight="1">
      <c r="B35" s="57"/>
      <c r="C35" s="98"/>
      <c r="D35" s="98"/>
      <c r="E35" s="98"/>
      <c r="F35" s="99"/>
      <c r="G35" s="100"/>
      <c r="H35" s="100"/>
      <c r="I35" s="98"/>
      <c r="J35" s="98"/>
      <c r="K35" s="57"/>
    </row>
    <row r="36" ht="15.75" customHeight="1">
      <c r="B36" s="57"/>
      <c r="C36" s="98"/>
      <c r="D36" s="98"/>
      <c r="E36" s="98"/>
      <c r="F36" s="99"/>
      <c r="G36" s="100"/>
      <c r="H36" s="100"/>
      <c r="I36" s="98"/>
      <c r="J36" s="98"/>
      <c r="K36" s="57"/>
    </row>
    <row r="37" ht="15.75" customHeight="1">
      <c r="B37" s="57"/>
      <c r="C37" s="98"/>
      <c r="D37" s="98"/>
      <c r="E37" s="98"/>
      <c r="F37" s="99"/>
      <c r="G37" s="100"/>
      <c r="H37" s="100"/>
      <c r="I37" s="98"/>
      <c r="J37" s="98"/>
      <c r="K37" s="57"/>
    </row>
    <row r="38" ht="15.75" customHeight="1">
      <c r="B38" s="57"/>
      <c r="C38" s="98"/>
      <c r="D38" s="98"/>
      <c r="E38" s="98"/>
      <c r="F38" s="99"/>
      <c r="G38" s="100"/>
      <c r="H38" s="100"/>
      <c r="I38" s="98"/>
      <c r="J38" s="98"/>
      <c r="K38" s="57"/>
    </row>
    <row r="39" ht="15.75" customHeight="1">
      <c r="B39" s="57"/>
      <c r="C39" s="98"/>
      <c r="D39" s="98"/>
      <c r="E39" s="98"/>
      <c r="F39" s="99"/>
      <c r="G39" s="100"/>
      <c r="H39" s="100"/>
      <c r="I39" s="98"/>
      <c r="J39" s="98"/>
      <c r="K39" s="57"/>
    </row>
    <row r="40" ht="15.75" customHeight="1">
      <c r="B40" s="57"/>
      <c r="C40" s="98"/>
      <c r="D40" s="98"/>
      <c r="E40" s="98"/>
      <c r="F40" s="99"/>
      <c r="G40" s="100"/>
      <c r="H40" s="100"/>
      <c r="I40" s="98"/>
      <c r="J40" s="98"/>
      <c r="K40" s="57"/>
    </row>
    <row r="41" ht="15.75" customHeight="1">
      <c r="B41" s="57"/>
      <c r="C41" s="98"/>
      <c r="D41" s="98"/>
      <c r="E41" s="98"/>
      <c r="F41" s="99"/>
      <c r="G41" s="100"/>
      <c r="H41" s="100"/>
      <c r="I41" s="98"/>
      <c r="J41" s="98"/>
      <c r="K41" s="57"/>
    </row>
    <row r="42" ht="15.75" customHeight="1">
      <c r="B42" s="57"/>
      <c r="C42" s="98"/>
      <c r="D42" s="98"/>
      <c r="E42" s="98"/>
      <c r="F42" s="99"/>
      <c r="G42" s="100"/>
      <c r="H42" s="100"/>
      <c r="I42" s="98"/>
      <c r="J42" s="98"/>
      <c r="K42" s="57"/>
    </row>
    <row r="43" ht="15.75" customHeight="1">
      <c r="B43" s="57"/>
      <c r="C43" s="98"/>
      <c r="D43" s="98"/>
      <c r="E43" s="98"/>
      <c r="F43" s="99"/>
      <c r="G43" s="100"/>
      <c r="H43" s="100"/>
      <c r="I43" s="98"/>
      <c r="J43" s="98"/>
      <c r="K43" s="57"/>
    </row>
    <row r="44" ht="15.75" customHeight="1">
      <c r="B44" s="57"/>
      <c r="C44" s="98"/>
      <c r="D44" s="98"/>
      <c r="E44" s="98"/>
      <c r="F44" s="99"/>
      <c r="G44" s="100"/>
      <c r="H44" s="100"/>
      <c r="I44" s="98"/>
      <c r="J44" s="98"/>
      <c r="K44" s="57"/>
    </row>
    <row r="45" ht="15.75" customHeight="1">
      <c r="B45" s="57"/>
      <c r="C45" s="98"/>
      <c r="D45" s="98"/>
      <c r="E45" s="98"/>
      <c r="F45" s="99"/>
      <c r="G45" s="100"/>
      <c r="H45" s="100"/>
      <c r="I45" s="98"/>
      <c r="J45" s="98"/>
      <c r="K45" s="57"/>
    </row>
    <row r="46" ht="15.75" customHeight="1">
      <c r="B46" s="57"/>
      <c r="C46" s="98"/>
      <c r="D46" s="98"/>
      <c r="E46" s="98"/>
      <c r="F46" s="99"/>
      <c r="G46" s="100"/>
      <c r="H46" s="100"/>
      <c r="I46" s="98"/>
      <c r="J46" s="98"/>
      <c r="K46" s="57"/>
    </row>
    <row r="47" ht="15.75" customHeight="1">
      <c r="B47" s="57"/>
      <c r="C47" s="98"/>
      <c r="D47" s="98"/>
      <c r="E47" s="98"/>
      <c r="F47" s="99"/>
      <c r="G47" s="100"/>
      <c r="H47" s="100"/>
      <c r="I47" s="98"/>
      <c r="J47" s="98"/>
      <c r="K47" s="57"/>
    </row>
    <row r="48" ht="15.75" customHeight="1">
      <c r="B48" s="57"/>
      <c r="C48" s="98"/>
      <c r="D48" s="98"/>
      <c r="E48" s="98"/>
      <c r="F48" s="99"/>
      <c r="G48" s="100"/>
      <c r="H48" s="100"/>
      <c r="I48" s="98"/>
      <c r="J48" s="98"/>
      <c r="K48" s="57"/>
    </row>
    <row r="49" ht="15.75" customHeight="1">
      <c r="B49" s="57"/>
      <c r="C49" s="98"/>
      <c r="D49" s="98"/>
      <c r="E49" s="98"/>
      <c r="F49" s="99"/>
      <c r="G49" s="100"/>
      <c r="H49" s="100"/>
      <c r="I49" s="98"/>
      <c r="J49" s="98"/>
      <c r="K49" s="57"/>
    </row>
    <row r="50" ht="15.75" customHeight="1">
      <c r="B50" s="57"/>
      <c r="C50" s="98"/>
      <c r="D50" s="98"/>
      <c r="E50" s="98"/>
      <c r="F50" s="99"/>
      <c r="G50" s="100"/>
      <c r="H50" s="100"/>
      <c r="I50" s="98"/>
      <c r="J50" s="98"/>
      <c r="K50" s="57"/>
    </row>
    <row r="51" ht="15.75" customHeight="1">
      <c r="B51" s="57"/>
      <c r="C51" s="98"/>
      <c r="D51" s="98"/>
      <c r="E51" s="98"/>
      <c r="F51" s="99"/>
      <c r="G51" s="100"/>
      <c r="H51" s="100"/>
      <c r="I51" s="98"/>
      <c r="J51" s="98"/>
      <c r="K51" s="57"/>
    </row>
    <row r="52" ht="15.75" customHeight="1">
      <c r="B52" s="57"/>
      <c r="C52" s="98"/>
      <c r="D52" s="98"/>
      <c r="E52" s="98"/>
      <c r="F52" s="99"/>
      <c r="G52" s="100"/>
      <c r="H52" s="100"/>
      <c r="I52" s="98"/>
      <c r="J52" s="98"/>
      <c r="K52" s="57"/>
    </row>
    <row r="53" ht="15.75" customHeight="1">
      <c r="B53" s="57"/>
      <c r="C53" s="98"/>
      <c r="D53" s="98"/>
      <c r="E53" s="98"/>
      <c r="F53" s="99"/>
      <c r="G53" s="100"/>
      <c r="H53" s="100"/>
      <c r="I53" s="98"/>
      <c r="J53" s="98"/>
      <c r="K53" s="57"/>
    </row>
    <row r="54" ht="15.75" customHeight="1">
      <c r="B54" s="57"/>
      <c r="C54" s="98"/>
      <c r="D54" s="98"/>
      <c r="E54" s="98"/>
      <c r="F54" s="99"/>
      <c r="G54" s="100"/>
      <c r="H54" s="100"/>
      <c r="I54" s="98"/>
      <c r="J54" s="98"/>
      <c r="K54" s="57"/>
    </row>
    <row r="55" ht="15.75" customHeight="1">
      <c r="B55" s="57"/>
      <c r="C55" s="98"/>
      <c r="D55" s="98"/>
      <c r="E55" s="98"/>
      <c r="F55" s="99"/>
      <c r="G55" s="100"/>
      <c r="H55" s="100"/>
      <c r="I55" s="98"/>
      <c r="J55" s="98"/>
      <c r="K55" s="57"/>
    </row>
    <row r="56" ht="15.75" customHeight="1">
      <c r="B56" s="57"/>
      <c r="C56" s="98"/>
      <c r="D56" s="98"/>
      <c r="E56" s="98"/>
      <c r="F56" s="99"/>
      <c r="G56" s="100"/>
      <c r="H56" s="100"/>
      <c r="I56" s="98"/>
      <c r="J56" s="98"/>
      <c r="K56" s="57"/>
    </row>
    <row r="57" ht="15.75" customHeight="1">
      <c r="B57" s="57"/>
      <c r="C57" s="98"/>
      <c r="D57" s="98"/>
      <c r="E57" s="98"/>
      <c r="F57" s="99"/>
      <c r="G57" s="100"/>
      <c r="H57" s="100"/>
      <c r="I57" s="98"/>
      <c r="J57" s="98"/>
      <c r="K57" s="57"/>
    </row>
    <row r="58" ht="15.75" customHeight="1">
      <c r="B58" s="57"/>
      <c r="C58" s="98"/>
      <c r="D58" s="98"/>
      <c r="E58" s="98"/>
      <c r="F58" s="99"/>
      <c r="G58" s="100"/>
      <c r="H58" s="100"/>
      <c r="I58" s="98"/>
      <c r="J58" s="98"/>
      <c r="K58" s="57"/>
    </row>
    <row r="59" ht="15.75" customHeight="1">
      <c r="B59" s="57"/>
      <c r="C59" s="98"/>
      <c r="D59" s="98"/>
      <c r="E59" s="98"/>
      <c r="F59" s="99"/>
      <c r="G59" s="100"/>
      <c r="H59" s="100"/>
      <c r="I59" s="98"/>
      <c r="J59" s="98"/>
      <c r="K59" s="57"/>
    </row>
    <row r="60" ht="15.75" customHeight="1">
      <c r="B60" s="57"/>
      <c r="C60" s="98"/>
      <c r="D60" s="98"/>
      <c r="E60" s="98"/>
      <c r="F60" s="99"/>
      <c r="G60" s="100"/>
      <c r="H60" s="100"/>
      <c r="I60" s="98"/>
      <c r="J60" s="98"/>
      <c r="K60" s="57"/>
    </row>
    <row r="61" ht="15.75" customHeight="1">
      <c r="B61" s="57"/>
      <c r="C61" s="98"/>
      <c r="D61" s="98"/>
      <c r="E61" s="98"/>
      <c r="F61" s="99"/>
      <c r="G61" s="100"/>
      <c r="H61" s="100"/>
      <c r="I61" s="98"/>
      <c r="J61" s="98"/>
      <c r="K61" s="57"/>
    </row>
    <row r="62" ht="15.75" customHeight="1">
      <c r="B62" s="57"/>
      <c r="C62" s="98"/>
      <c r="D62" s="98"/>
      <c r="E62" s="98"/>
      <c r="F62" s="99"/>
      <c r="G62" s="100"/>
      <c r="H62" s="100"/>
      <c r="I62" s="98"/>
      <c r="J62" s="98"/>
      <c r="K62" s="57"/>
    </row>
    <row r="63" ht="15.75" customHeight="1">
      <c r="B63" s="57"/>
      <c r="C63" s="98"/>
      <c r="D63" s="98"/>
      <c r="E63" s="98"/>
      <c r="F63" s="99"/>
      <c r="G63" s="100"/>
      <c r="H63" s="100"/>
      <c r="I63" s="98"/>
      <c r="J63" s="98"/>
      <c r="K63" s="57"/>
    </row>
    <row r="64" ht="15.75" customHeight="1">
      <c r="B64" s="57"/>
      <c r="C64" s="98"/>
      <c r="D64" s="98"/>
      <c r="E64" s="98"/>
      <c r="F64" s="99"/>
      <c r="G64" s="100"/>
      <c r="H64" s="100"/>
      <c r="I64" s="98"/>
      <c r="J64" s="98"/>
      <c r="K64" s="57"/>
    </row>
    <row r="65" ht="15.75" customHeight="1">
      <c r="B65" s="57"/>
      <c r="C65" s="98"/>
      <c r="D65" s="98"/>
      <c r="E65" s="98"/>
      <c r="F65" s="99"/>
      <c r="G65" s="100"/>
      <c r="H65" s="100"/>
      <c r="I65" s="98"/>
      <c r="J65" s="98"/>
      <c r="K65" s="57"/>
    </row>
    <row r="66" ht="15.75" customHeight="1">
      <c r="B66" s="57"/>
      <c r="C66" s="98"/>
      <c r="D66" s="98"/>
      <c r="E66" s="98"/>
      <c r="F66" s="99"/>
      <c r="G66" s="100"/>
      <c r="H66" s="100"/>
      <c r="I66" s="98"/>
      <c r="J66" s="98"/>
      <c r="K66" s="57"/>
    </row>
    <row r="67" ht="15.75" customHeight="1">
      <c r="B67" s="57"/>
      <c r="C67" s="98"/>
      <c r="D67" s="98"/>
      <c r="E67" s="98"/>
      <c r="F67" s="99"/>
      <c r="G67" s="100"/>
      <c r="H67" s="100"/>
      <c r="I67" s="98"/>
      <c r="J67" s="98"/>
      <c r="K67" s="57"/>
    </row>
    <row r="68" ht="15.75" customHeight="1">
      <c r="B68" s="57"/>
      <c r="C68" s="98"/>
      <c r="D68" s="98"/>
      <c r="E68" s="98"/>
      <c r="F68" s="99"/>
      <c r="G68" s="100"/>
      <c r="H68" s="100"/>
      <c r="I68" s="98"/>
      <c r="J68" s="98"/>
      <c r="K68" s="57"/>
    </row>
    <row r="69" ht="15.75" customHeight="1">
      <c r="B69" s="57"/>
      <c r="C69" s="98"/>
      <c r="D69" s="98"/>
      <c r="E69" s="98"/>
      <c r="F69" s="99"/>
      <c r="G69" s="100"/>
      <c r="H69" s="100"/>
      <c r="I69" s="98"/>
      <c r="J69" s="98"/>
      <c r="K69" s="57"/>
    </row>
    <row r="70" ht="15.75" customHeight="1">
      <c r="B70" s="57"/>
      <c r="C70" s="98"/>
      <c r="D70" s="98"/>
      <c r="E70" s="98"/>
      <c r="F70" s="99"/>
      <c r="G70" s="100"/>
      <c r="H70" s="100"/>
      <c r="I70" s="98"/>
      <c r="J70" s="98"/>
      <c r="K70" s="57"/>
    </row>
    <row r="71" ht="15.75" customHeight="1">
      <c r="B71" s="57"/>
      <c r="C71" s="98"/>
      <c r="D71" s="98"/>
      <c r="E71" s="98"/>
      <c r="F71" s="99"/>
      <c r="G71" s="100"/>
      <c r="H71" s="100"/>
      <c r="I71" s="98"/>
      <c r="J71" s="98"/>
      <c r="K71" s="57"/>
    </row>
    <row r="72" ht="15.75" customHeight="1">
      <c r="B72" s="57"/>
      <c r="C72" s="98"/>
      <c r="D72" s="98"/>
      <c r="E72" s="98"/>
      <c r="F72" s="99"/>
      <c r="G72" s="100"/>
      <c r="H72" s="100"/>
      <c r="I72" s="98"/>
      <c r="J72" s="98"/>
      <c r="K72" s="57"/>
    </row>
    <row r="73" ht="15.75" customHeight="1">
      <c r="B73" s="57"/>
      <c r="C73" s="98"/>
      <c r="D73" s="98"/>
      <c r="E73" s="98"/>
      <c r="F73" s="99"/>
      <c r="G73" s="100"/>
      <c r="H73" s="100"/>
      <c r="I73" s="98"/>
      <c r="J73" s="98"/>
      <c r="K73" s="57"/>
    </row>
    <row r="74" ht="15.75" customHeight="1">
      <c r="B74" s="57"/>
      <c r="C74" s="98"/>
      <c r="D74" s="98"/>
      <c r="E74" s="98"/>
      <c r="F74" s="99"/>
      <c r="G74" s="100"/>
      <c r="H74" s="100"/>
      <c r="I74" s="98"/>
      <c r="J74" s="98"/>
      <c r="K74" s="57"/>
    </row>
    <row r="75" ht="15.75" customHeight="1">
      <c r="B75" s="57"/>
      <c r="C75" s="98"/>
      <c r="D75" s="98"/>
      <c r="E75" s="98"/>
      <c r="F75" s="99"/>
      <c r="G75" s="100"/>
      <c r="H75" s="100"/>
      <c r="I75" s="98"/>
      <c r="J75" s="98"/>
      <c r="K75" s="57"/>
    </row>
    <row r="76" ht="15.75" customHeight="1">
      <c r="B76" s="57"/>
      <c r="C76" s="98"/>
      <c r="D76" s="98"/>
      <c r="E76" s="98"/>
      <c r="F76" s="99"/>
      <c r="G76" s="100"/>
      <c r="H76" s="100"/>
      <c r="I76" s="98"/>
      <c r="J76" s="98"/>
      <c r="K76" s="57"/>
    </row>
    <row r="77" ht="15.75" customHeight="1">
      <c r="B77" s="57"/>
      <c r="C77" s="98"/>
      <c r="D77" s="98"/>
      <c r="E77" s="98"/>
      <c r="F77" s="99"/>
      <c r="G77" s="100"/>
      <c r="H77" s="100"/>
      <c r="I77" s="98"/>
      <c r="J77" s="98"/>
      <c r="K77" s="57"/>
    </row>
    <row r="78" ht="15.75" customHeight="1">
      <c r="B78" s="57"/>
      <c r="C78" s="98"/>
      <c r="D78" s="98"/>
      <c r="E78" s="98"/>
      <c r="F78" s="99"/>
      <c r="G78" s="100"/>
      <c r="H78" s="100"/>
      <c r="I78" s="98"/>
      <c r="J78" s="98"/>
      <c r="K78" s="57"/>
    </row>
    <row r="79" ht="15.75" customHeight="1">
      <c r="B79" s="57"/>
      <c r="C79" s="98"/>
      <c r="D79" s="98"/>
      <c r="E79" s="98"/>
      <c r="F79" s="99"/>
      <c r="G79" s="100"/>
      <c r="H79" s="100"/>
      <c r="I79" s="98"/>
      <c r="J79" s="98"/>
      <c r="K79" s="57"/>
    </row>
    <row r="80" ht="15.75" customHeight="1">
      <c r="B80" s="57"/>
      <c r="C80" s="98"/>
      <c r="D80" s="98"/>
      <c r="E80" s="98"/>
      <c r="F80" s="99"/>
      <c r="G80" s="100"/>
      <c r="H80" s="100"/>
      <c r="I80" s="98"/>
      <c r="J80" s="98"/>
      <c r="K80" s="57"/>
    </row>
    <row r="81" ht="15.75" customHeight="1">
      <c r="B81" s="57"/>
      <c r="C81" s="98"/>
      <c r="D81" s="98"/>
      <c r="E81" s="98"/>
      <c r="F81" s="99"/>
      <c r="G81" s="100"/>
      <c r="H81" s="100"/>
      <c r="I81" s="98"/>
      <c r="J81" s="98"/>
      <c r="K81" s="57"/>
    </row>
    <row r="82" ht="15.75" customHeight="1">
      <c r="B82" s="57"/>
      <c r="C82" s="98"/>
      <c r="D82" s="98"/>
      <c r="E82" s="98"/>
      <c r="F82" s="99"/>
      <c r="G82" s="100"/>
      <c r="H82" s="100"/>
      <c r="I82" s="98"/>
      <c r="J82" s="98"/>
      <c r="K82" s="57"/>
    </row>
    <row r="83" ht="15.75" customHeight="1">
      <c r="B83" s="57"/>
      <c r="C83" s="98"/>
      <c r="D83" s="98"/>
      <c r="E83" s="98"/>
      <c r="F83" s="99"/>
      <c r="G83" s="100"/>
      <c r="H83" s="100"/>
      <c r="I83" s="98"/>
      <c r="J83" s="98"/>
      <c r="K83" s="57"/>
    </row>
    <row r="84" ht="15.75" customHeight="1">
      <c r="B84" s="57"/>
      <c r="C84" s="98"/>
      <c r="D84" s="98"/>
      <c r="E84" s="98"/>
      <c r="F84" s="99"/>
      <c r="G84" s="100"/>
      <c r="H84" s="100"/>
      <c r="I84" s="98"/>
      <c r="J84" s="98"/>
      <c r="K84" s="57"/>
    </row>
    <row r="85" ht="15.75" customHeight="1">
      <c r="B85" s="57"/>
      <c r="C85" s="98"/>
      <c r="D85" s="98"/>
      <c r="E85" s="98"/>
      <c r="F85" s="99"/>
      <c r="G85" s="100"/>
      <c r="H85" s="100"/>
      <c r="I85" s="98"/>
      <c r="J85" s="98"/>
      <c r="K85" s="57"/>
    </row>
    <row r="86" ht="15.75" customHeight="1">
      <c r="B86" s="57"/>
      <c r="C86" s="98"/>
      <c r="D86" s="98"/>
      <c r="E86" s="98"/>
      <c r="F86" s="99"/>
      <c r="G86" s="100"/>
      <c r="H86" s="100"/>
      <c r="I86" s="98"/>
      <c r="J86" s="98"/>
      <c r="K86" s="57"/>
    </row>
    <row r="87" ht="15.75" customHeight="1">
      <c r="B87" s="57"/>
      <c r="C87" s="98"/>
      <c r="D87" s="98"/>
      <c r="E87" s="98"/>
      <c r="F87" s="99"/>
      <c r="G87" s="100"/>
      <c r="H87" s="100"/>
      <c r="I87" s="98"/>
      <c r="J87" s="98"/>
      <c r="K87" s="57"/>
    </row>
    <row r="88" ht="15.75" customHeight="1">
      <c r="B88" s="57"/>
      <c r="C88" s="98"/>
      <c r="D88" s="98"/>
      <c r="E88" s="98"/>
      <c r="F88" s="99"/>
      <c r="G88" s="100"/>
      <c r="H88" s="100"/>
      <c r="I88" s="98"/>
      <c r="J88" s="98"/>
      <c r="K88" s="57"/>
    </row>
    <row r="89" ht="15.75" customHeight="1">
      <c r="B89" s="57"/>
      <c r="C89" s="98"/>
      <c r="D89" s="98"/>
      <c r="E89" s="98"/>
      <c r="F89" s="99"/>
      <c r="G89" s="100"/>
      <c r="H89" s="100"/>
      <c r="I89" s="98"/>
      <c r="J89" s="98"/>
      <c r="K89" s="57"/>
    </row>
    <row r="90" ht="15.75" customHeight="1">
      <c r="B90" s="57"/>
      <c r="C90" s="98"/>
      <c r="D90" s="98"/>
      <c r="E90" s="98"/>
      <c r="F90" s="99"/>
      <c r="G90" s="100"/>
      <c r="H90" s="100"/>
      <c r="I90" s="98"/>
      <c r="J90" s="98"/>
      <c r="K90" s="57"/>
    </row>
    <row r="91" ht="15.75" customHeight="1">
      <c r="B91" s="57"/>
      <c r="C91" s="98"/>
      <c r="D91" s="98"/>
      <c r="E91" s="98"/>
      <c r="F91" s="99"/>
      <c r="G91" s="100"/>
      <c r="H91" s="100"/>
      <c r="I91" s="98"/>
      <c r="J91" s="98"/>
      <c r="K91" s="57"/>
    </row>
    <row r="92" ht="15.75" customHeight="1">
      <c r="B92" s="57"/>
      <c r="C92" s="98"/>
      <c r="D92" s="98"/>
      <c r="E92" s="98"/>
      <c r="F92" s="99"/>
      <c r="G92" s="100"/>
      <c r="H92" s="100"/>
      <c r="I92" s="98"/>
      <c r="J92" s="98"/>
      <c r="K92" s="57"/>
    </row>
    <row r="93" ht="15.75" customHeight="1">
      <c r="B93" s="57"/>
      <c r="C93" s="98"/>
      <c r="D93" s="98"/>
      <c r="E93" s="98"/>
      <c r="F93" s="99"/>
      <c r="G93" s="100"/>
      <c r="H93" s="100"/>
      <c r="I93" s="98"/>
      <c r="J93" s="98"/>
      <c r="K93" s="57"/>
    </row>
    <row r="94" ht="15.75" customHeight="1">
      <c r="B94" s="57"/>
      <c r="C94" s="98"/>
      <c r="D94" s="98"/>
      <c r="E94" s="98"/>
      <c r="F94" s="99"/>
      <c r="G94" s="100"/>
      <c r="H94" s="100"/>
      <c r="I94" s="98"/>
      <c r="J94" s="98"/>
      <c r="K94" s="57"/>
    </row>
    <row r="95" ht="15.75" customHeight="1">
      <c r="B95" s="57"/>
      <c r="C95" s="98"/>
      <c r="D95" s="98"/>
      <c r="E95" s="98"/>
      <c r="F95" s="99"/>
      <c r="G95" s="100"/>
      <c r="H95" s="100"/>
      <c r="I95" s="98"/>
      <c r="J95" s="98"/>
      <c r="K95" s="57"/>
    </row>
    <row r="96" ht="15.75" customHeight="1">
      <c r="B96" s="57"/>
      <c r="C96" s="98"/>
      <c r="D96" s="98"/>
      <c r="E96" s="98"/>
      <c r="F96" s="99"/>
      <c r="G96" s="100"/>
      <c r="H96" s="100"/>
      <c r="I96" s="98"/>
      <c r="J96" s="98"/>
      <c r="K96" s="57"/>
    </row>
    <row r="97" ht="15.75" customHeight="1">
      <c r="B97" s="57"/>
      <c r="C97" s="98"/>
      <c r="D97" s="98"/>
      <c r="E97" s="98"/>
      <c r="F97" s="99"/>
      <c r="G97" s="100"/>
      <c r="H97" s="100"/>
      <c r="I97" s="98"/>
      <c r="J97" s="98"/>
      <c r="K97" s="57"/>
    </row>
    <row r="98" ht="15.75" customHeight="1">
      <c r="B98" s="57"/>
      <c r="C98" s="98"/>
      <c r="D98" s="98"/>
      <c r="E98" s="98"/>
      <c r="F98" s="99"/>
      <c r="G98" s="100"/>
      <c r="H98" s="100"/>
      <c r="I98" s="98"/>
      <c r="J98" s="98"/>
      <c r="K98" s="57"/>
    </row>
    <row r="99" ht="15.75" customHeight="1">
      <c r="B99" s="57"/>
      <c r="C99" s="98"/>
      <c r="D99" s="98"/>
      <c r="E99" s="98"/>
      <c r="F99" s="99"/>
      <c r="G99" s="100"/>
      <c r="H99" s="100"/>
      <c r="I99" s="98"/>
      <c r="J99" s="98"/>
      <c r="K99" s="57"/>
    </row>
    <row r="100" ht="15.75" customHeight="1">
      <c r="B100" s="57"/>
      <c r="C100" s="98"/>
      <c r="D100" s="98"/>
      <c r="E100" s="98"/>
      <c r="F100" s="99"/>
      <c r="G100" s="100"/>
      <c r="H100" s="100"/>
      <c r="I100" s="98"/>
      <c r="J100" s="98"/>
      <c r="K100" s="57"/>
    </row>
    <row r="101" ht="15.75" customHeight="1">
      <c r="B101" s="57"/>
      <c r="C101" s="98"/>
      <c r="D101" s="98"/>
      <c r="E101" s="98"/>
      <c r="F101" s="99"/>
      <c r="G101" s="100"/>
      <c r="H101" s="100"/>
      <c r="I101" s="98"/>
      <c r="J101" s="98"/>
      <c r="K101" s="57"/>
    </row>
    <row r="102" ht="15.75" customHeight="1">
      <c r="B102" s="57"/>
      <c r="C102" s="98"/>
      <c r="D102" s="98"/>
      <c r="E102" s="98"/>
      <c r="F102" s="99"/>
      <c r="G102" s="100"/>
      <c r="H102" s="100"/>
      <c r="I102" s="98"/>
      <c r="J102" s="98"/>
      <c r="K102" s="57"/>
    </row>
    <row r="103" ht="15.75" customHeight="1">
      <c r="B103" s="57"/>
      <c r="C103" s="98"/>
      <c r="D103" s="98"/>
      <c r="E103" s="98"/>
      <c r="F103" s="99"/>
      <c r="G103" s="100"/>
      <c r="H103" s="100"/>
      <c r="I103" s="98"/>
      <c r="J103" s="98"/>
      <c r="K103" s="57"/>
    </row>
    <row r="104" ht="15.75" customHeight="1">
      <c r="B104" s="57"/>
      <c r="C104" s="98"/>
      <c r="D104" s="98"/>
      <c r="E104" s="98"/>
      <c r="F104" s="99"/>
      <c r="G104" s="100"/>
      <c r="H104" s="100"/>
      <c r="I104" s="98"/>
      <c r="J104" s="98"/>
      <c r="K104" s="57"/>
    </row>
    <row r="105" ht="15.75" customHeight="1">
      <c r="B105" s="57"/>
      <c r="C105" s="98"/>
      <c r="D105" s="98"/>
      <c r="E105" s="98"/>
      <c r="F105" s="99"/>
      <c r="G105" s="100"/>
      <c r="H105" s="100"/>
      <c r="I105" s="98"/>
      <c r="J105" s="98"/>
      <c r="K105" s="57"/>
    </row>
    <row r="106" ht="15.75" customHeight="1">
      <c r="B106" s="57"/>
      <c r="C106" s="98"/>
      <c r="D106" s="98"/>
      <c r="E106" s="98"/>
      <c r="F106" s="99"/>
      <c r="G106" s="100"/>
      <c r="H106" s="100"/>
      <c r="I106" s="98"/>
      <c r="J106" s="98"/>
      <c r="K106" s="57"/>
    </row>
    <row r="107" ht="15.75" customHeight="1">
      <c r="B107" s="57"/>
      <c r="C107" s="98"/>
      <c r="D107" s="98"/>
      <c r="E107" s="98"/>
      <c r="F107" s="99"/>
      <c r="G107" s="100"/>
      <c r="H107" s="100"/>
      <c r="I107" s="98"/>
      <c r="J107" s="98"/>
      <c r="K107" s="57"/>
    </row>
    <row r="108" ht="15.75" customHeight="1">
      <c r="B108" s="57"/>
      <c r="C108" s="98"/>
      <c r="D108" s="98"/>
      <c r="E108" s="98"/>
      <c r="F108" s="99"/>
      <c r="G108" s="100"/>
      <c r="H108" s="100"/>
      <c r="I108" s="98"/>
      <c r="J108" s="98"/>
      <c r="K108" s="57"/>
    </row>
    <row r="109" ht="15.75" customHeight="1">
      <c r="B109" s="57"/>
      <c r="C109" s="98"/>
      <c r="D109" s="98"/>
      <c r="E109" s="98"/>
      <c r="F109" s="99"/>
      <c r="G109" s="100"/>
      <c r="H109" s="100"/>
      <c r="I109" s="98"/>
      <c r="J109" s="98"/>
      <c r="K109" s="57"/>
    </row>
    <row r="110" ht="15.75" customHeight="1">
      <c r="B110" s="57"/>
      <c r="C110" s="98"/>
      <c r="D110" s="98"/>
      <c r="E110" s="98"/>
      <c r="F110" s="99"/>
      <c r="G110" s="100"/>
      <c r="H110" s="100"/>
      <c r="I110" s="98"/>
      <c r="J110" s="98"/>
      <c r="K110" s="57"/>
    </row>
    <row r="111" ht="15.75" customHeight="1">
      <c r="B111" s="57"/>
      <c r="C111" s="98"/>
      <c r="D111" s="98"/>
      <c r="E111" s="98"/>
      <c r="F111" s="99"/>
      <c r="G111" s="100"/>
      <c r="H111" s="100"/>
      <c r="I111" s="98"/>
      <c r="J111" s="98"/>
      <c r="K111" s="57"/>
    </row>
    <row r="112" ht="15.75" customHeight="1">
      <c r="B112" s="57"/>
      <c r="C112" s="98"/>
      <c r="D112" s="98"/>
      <c r="E112" s="98"/>
      <c r="F112" s="99"/>
      <c r="G112" s="100"/>
      <c r="H112" s="100"/>
      <c r="I112" s="98"/>
      <c r="J112" s="98"/>
      <c r="K112" s="57"/>
    </row>
    <row r="113" ht="15.75" customHeight="1">
      <c r="B113" s="57"/>
      <c r="C113" s="98"/>
      <c r="D113" s="98"/>
      <c r="E113" s="98"/>
      <c r="F113" s="99"/>
      <c r="G113" s="100"/>
      <c r="H113" s="100"/>
      <c r="I113" s="98"/>
      <c r="J113" s="98"/>
      <c r="K113" s="57"/>
    </row>
    <row r="114" ht="15.75" customHeight="1">
      <c r="B114" s="57"/>
      <c r="C114" s="98"/>
      <c r="D114" s="98"/>
      <c r="E114" s="98"/>
      <c r="F114" s="99"/>
      <c r="G114" s="100"/>
      <c r="H114" s="100"/>
      <c r="I114" s="98"/>
      <c r="J114" s="98"/>
      <c r="K114" s="57"/>
    </row>
    <row r="115" ht="15.75" customHeight="1">
      <c r="B115" s="57"/>
      <c r="C115" s="98"/>
      <c r="D115" s="98"/>
      <c r="E115" s="98"/>
      <c r="F115" s="99"/>
      <c r="G115" s="100"/>
      <c r="H115" s="100"/>
      <c r="I115" s="98"/>
      <c r="J115" s="98"/>
      <c r="K115" s="57"/>
    </row>
    <row r="116" ht="15.75" customHeight="1">
      <c r="B116" s="57"/>
      <c r="C116" s="98"/>
      <c r="D116" s="98"/>
      <c r="E116" s="98"/>
      <c r="F116" s="99"/>
      <c r="G116" s="100"/>
      <c r="H116" s="100"/>
      <c r="I116" s="98"/>
      <c r="J116" s="98"/>
      <c r="K116" s="57"/>
    </row>
    <row r="117" ht="15.75" customHeight="1">
      <c r="B117" s="57"/>
      <c r="C117" s="98"/>
      <c r="D117" s="98"/>
      <c r="E117" s="98"/>
      <c r="F117" s="99"/>
      <c r="G117" s="100"/>
      <c r="H117" s="100"/>
      <c r="I117" s="98"/>
      <c r="J117" s="98"/>
      <c r="K117" s="57"/>
    </row>
    <row r="118" ht="15.75" customHeight="1">
      <c r="B118" s="57"/>
      <c r="C118" s="98"/>
      <c r="D118" s="98"/>
      <c r="E118" s="98"/>
      <c r="F118" s="99"/>
      <c r="G118" s="100"/>
      <c r="H118" s="100"/>
      <c r="I118" s="98"/>
      <c r="J118" s="98"/>
      <c r="K118" s="57"/>
    </row>
    <row r="119" ht="15.75" customHeight="1">
      <c r="B119" s="57"/>
      <c r="C119" s="98"/>
      <c r="D119" s="98"/>
      <c r="E119" s="98"/>
      <c r="F119" s="99"/>
      <c r="G119" s="100"/>
      <c r="H119" s="100"/>
      <c r="I119" s="98"/>
      <c r="J119" s="98"/>
      <c r="K119" s="57"/>
    </row>
    <row r="120" ht="15.75" customHeight="1">
      <c r="B120" s="57"/>
      <c r="C120" s="98"/>
      <c r="D120" s="98"/>
      <c r="E120" s="98"/>
      <c r="F120" s="99"/>
      <c r="G120" s="100"/>
      <c r="H120" s="100"/>
      <c r="I120" s="98"/>
      <c r="J120" s="98"/>
      <c r="K120" s="57"/>
    </row>
    <row r="121" ht="15.75" customHeight="1">
      <c r="B121" s="57"/>
      <c r="C121" s="98"/>
      <c r="D121" s="98"/>
      <c r="E121" s="98"/>
      <c r="F121" s="99"/>
      <c r="G121" s="100"/>
      <c r="H121" s="100"/>
      <c r="I121" s="98"/>
      <c r="J121" s="98"/>
      <c r="K121" s="57"/>
    </row>
    <row r="122" ht="15.75" customHeight="1">
      <c r="B122" s="57"/>
      <c r="C122" s="98"/>
      <c r="D122" s="98"/>
      <c r="E122" s="98"/>
      <c r="F122" s="99"/>
      <c r="G122" s="100"/>
      <c r="H122" s="100"/>
      <c r="I122" s="98"/>
      <c r="J122" s="98"/>
      <c r="K122" s="57"/>
    </row>
    <row r="123" ht="15.75" customHeight="1">
      <c r="B123" s="57"/>
      <c r="C123" s="98"/>
      <c r="D123" s="98"/>
      <c r="E123" s="98"/>
      <c r="F123" s="99"/>
      <c r="G123" s="100"/>
      <c r="H123" s="100"/>
      <c r="I123" s="98"/>
      <c r="J123" s="98"/>
      <c r="K123" s="57"/>
    </row>
    <row r="124" ht="15.75" customHeight="1">
      <c r="B124" s="57"/>
      <c r="C124" s="98"/>
      <c r="D124" s="98"/>
      <c r="E124" s="98"/>
      <c r="F124" s="99"/>
      <c r="G124" s="100"/>
      <c r="H124" s="100"/>
      <c r="I124" s="98"/>
      <c r="J124" s="98"/>
      <c r="K124" s="57"/>
    </row>
    <row r="125" ht="15.75" customHeight="1">
      <c r="B125" s="57"/>
      <c r="C125" s="98"/>
      <c r="D125" s="98"/>
      <c r="E125" s="98"/>
      <c r="F125" s="99"/>
      <c r="G125" s="100"/>
      <c r="H125" s="100"/>
      <c r="I125" s="98"/>
      <c r="J125" s="98"/>
      <c r="K125" s="57"/>
    </row>
    <row r="126" ht="15.75" customHeight="1">
      <c r="B126" s="57"/>
      <c r="C126" s="98"/>
      <c r="D126" s="98"/>
      <c r="E126" s="98"/>
      <c r="F126" s="99"/>
      <c r="G126" s="100"/>
      <c r="H126" s="100"/>
      <c r="I126" s="98"/>
      <c r="J126" s="98"/>
      <c r="K126" s="57"/>
    </row>
    <row r="127" ht="15.75" customHeight="1">
      <c r="B127" s="57"/>
      <c r="C127" s="98"/>
      <c r="D127" s="98"/>
      <c r="E127" s="98"/>
      <c r="F127" s="99"/>
      <c r="G127" s="100"/>
      <c r="H127" s="100"/>
      <c r="I127" s="98"/>
      <c r="J127" s="98"/>
      <c r="K127" s="57"/>
    </row>
    <row r="128" ht="15.75" customHeight="1">
      <c r="B128" s="57"/>
      <c r="C128" s="98"/>
      <c r="D128" s="98"/>
      <c r="E128" s="98"/>
      <c r="F128" s="99"/>
      <c r="G128" s="100"/>
      <c r="H128" s="100"/>
      <c r="I128" s="98"/>
      <c r="J128" s="98"/>
      <c r="K128" s="57"/>
    </row>
    <row r="129" ht="15.75" customHeight="1">
      <c r="B129" s="57"/>
      <c r="C129" s="98"/>
      <c r="D129" s="98"/>
      <c r="E129" s="98"/>
      <c r="F129" s="99"/>
      <c r="G129" s="100"/>
      <c r="H129" s="100"/>
      <c r="I129" s="98"/>
      <c r="J129" s="98"/>
      <c r="K129" s="57"/>
    </row>
    <row r="130" ht="15.75" customHeight="1">
      <c r="B130" s="57"/>
      <c r="C130" s="98"/>
      <c r="D130" s="98"/>
      <c r="E130" s="98"/>
      <c r="F130" s="99"/>
      <c r="G130" s="100"/>
      <c r="H130" s="100"/>
      <c r="I130" s="98"/>
      <c r="J130" s="98"/>
      <c r="K130" s="57"/>
    </row>
    <row r="131" ht="15.75" customHeight="1">
      <c r="B131" s="57"/>
      <c r="C131" s="98"/>
      <c r="D131" s="98"/>
      <c r="E131" s="98"/>
      <c r="F131" s="99"/>
      <c r="G131" s="100"/>
      <c r="H131" s="100"/>
      <c r="I131" s="98"/>
      <c r="J131" s="98"/>
      <c r="K131" s="57"/>
    </row>
    <row r="132" ht="15.75" customHeight="1">
      <c r="B132" s="57"/>
      <c r="C132" s="98"/>
      <c r="D132" s="98"/>
      <c r="E132" s="98"/>
      <c r="F132" s="99"/>
      <c r="G132" s="100"/>
      <c r="H132" s="100"/>
      <c r="I132" s="98"/>
      <c r="J132" s="98"/>
      <c r="K132" s="57"/>
    </row>
    <row r="133" ht="15.75" customHeight="1">
      <c r="B133" s="57"/>
      <c r="C133" s="98"/>
      <c r="D133" s="98"/>
      <c r="E133" s="98"/>
      <c r="F133" s="99"/>
      <c r="G133" s="100"/>
      <c r="H133" s="100"/>
      <c r="I133" s="98"/>
      <c r="J133" s="98"/>
      <c r="K133" s="57"/>
    </row>
    <row r="134" ht="15.75" customHeight="1">
      <c r="B134" s="57"/>
      <c r="C134" s="98"/>
      <c r="D134" s="98"/>
      <c r="E134" s="98"/>
      <c r="F134" s="99"/>
      <c r="G134" s="100"/>
      <c r="H134" s="100"/>
      <c r="I134" s="98"/>
      <c r="J134" s="98"/>
      <c r="K134" s="57"/>
    </row>
    <row r="135" ht="15.75" customHeight="1">
      <c r="B135" s="57"/>
      <c r="C135" s="98"/>
      <c r="D135" s="98"/>
      <c r="E135" s="98"/>
      <c r="F135" s="99"/>
      <c r="G135" s="100"/>
      <c r="H135" s="100"/>
      <c r="I135" s="98"/>
      <c r="J135" s="98"/>
      <c r="K135" s="57"/>
    </row>
    <row r="136" ht="15.75" customHeight="1">
      <c r="B136" s="57"/>
      <c r="C136" s="98"/>
      <c r="D136" s="98"/>
      <c r="E136" s="98"/>
      <c r="F136" s="99"/>
      <c r="G136" s="100"/>
      <c r="H136" s="100"/>
      <c r="I136" s="98"/>
      <c r="J136" s="98"/>
      <c r="K136" s="57"/>
    </row>
    <row r="137" ht="15.75" customHeight="1">
      <c r="B137" s="57"/>
      <c r="C137" s="98"/>
      <c r="D137" s="98"/>
      <c r="E137" s="98"/>
      <c r="F137" s="99"/>
      <c r="G137" s="100"/>
      <c r="H137" s="100"/>
      <c r="I137" s="98"/>
      <c r="J137" s="98"/>
      <c r="K137" s="57"/>
    </row>
    <row r="138" ht="15.75" customHeight="1">
      <c r="B138" s="57"/>
      <c r="C138" s="98"/>
      <c r="D138" s="98"/>
      <c r="E138" s="98"/>
      <c r="F138" s="99"/>
      <c r="G138" s="100"/>
      <c r="H138" s="100"/>
      <c r="I138" s="98"/>
      <c r="J138" s="98"/>
      <c r="K138" s="57"/>
    </row>
    <row r="139" ht="15.75" customHeight="1">
      <c r="B139" s="57"/>
      <c r="C139" s="98"/>
      <c r="D139" s="98"/>
      <c r="E139" s="98"/>
      <c r="F139" s="99"/>
      <c r="G139" s="100"/>
      <c r="H139" s="100"/>
      <c r="I139" s="98"/>
      <c r="J139" s="98"/>
      <c r="K139" s="57"/>
    </row>
    <row r="140" ht="15.75" customHeight="1">
      <c r="B140" s="57"/>
      <c r="C140" s="98"/>
      <c r="D140" s="98"/>
      <c r="E140" s="98"/>
      <c r="F140" s="99"/>
      <c r="G140" s="100"/>
      <c r="H140" s="100"/>
      <c r="I140" s="98"/>
      <c r="J140" s="98"/>
      <c r="K140" s="57"/>
    </row>
    <row r="141" ht="15.75" customHeight="1">
      <c r="B141" s="57"/>
      <c r="C141" s="98"/>
      <c r="D141" s="98"/>
      <c r="E141" s="98"/>
      <c r="F141" s="99"/>
      <c r="G141" s="100"/>
      <c r="H141" s="100"/>
      <c r="I141" s="98"/>
      <c r="J141" s="98"/>
      <c r="K141" s="57"/>
    </row>
    <row r="142" ht="15.75" customHeight="1">
      <c r="B142" s="57"/>
      <c r="C142" s="98"/>
      <c r="D142" s="98"/>
      <c r="E142" s="98"/>
      <c r="F142" s="99"/>
      <c r="G142" s="100"/>
      <c r="H142" s="100"/>
      <c r="I142" s="98"/>
      <c r="J142" s="98"/>
      <c r="K142" s="57"/>
    </row>
    <row r="143" ht="15.75" customHeight="1">
      <c r="B143" s="57"/>
      <c r="C143" s="98"/>
      <c r="D143" s="98"/>
      <c r="E143" s="98"/>
      <c r="F143" s="99"/>
      <c r="G143" s="100"/>
      <c r="H143" s="100"/>
      <c r="I143" s="98"/>
      <c r="J143" s="98"/>
      <c r="K143" s="57"/>
    </row>
    <row r="144" ht="15.75" customHeight="1">
      <c r="B144" s="57"/>
      <c r="C144" s="98"/>
      <c r="D144" s="98"/>
      <c r="E144" s="98"/>
      <c r="F144" s="99"/>
      <c r="G144" s="100"/>
      <c r="H144" s="100"/>
      <c r="I144" s="98"/>
      <c r="J144" s="98"/>
      <c r="K144" s="57"/>
    </row>
    <row r="145" ht="15.75" customHeight="1">
      <c r="B145" s="57"/>
      <c r="C145" s="98"/>
      <c r="D145" s="98"/>
      <c r="E145" s="98"/>
      <c r="F145" s="99"/>
      <c r="G145" s="100"/>
      <c r="H145" s="100"/>
      <c r="I145" s="98"/>
      <c r="J145" s="98"/>
      <c r="K145" s="57"/>
    </row>
    <row r="146" ht="15.75" customHeight="1">
      <c r="B146" s="57"/>
      <c r="C146" s="98"/>
      <c r="D146" s="98"/>
      <c r="E146" s="98"/>
      <c r="F146" s="99"/>
      <c r="G146" s="100"/>
      <c r="H146" s="100"/>
      <c r="I146" s="98"/>
      <c r="J146" s="98"/>
      <c r="K146" s="57"/>
    </row>
    <row r="147" ht="15.75" customHeight="1">
      <c r="B147" s="57"/>
      <c r="C147" s="98"/>
      <c r="D147" s="98"/>
      <c r="E147" s="98"/>
      <c r="F147" s="99"/>
      <c r="G147" s="100"/>
      <c r="H147" s="100"/>
      <c r="I147" s="98"/>
      <c r="J147" s="98"/>
      <c r="K147" s="57"/>
    </row>
    <row r="148" ht="15.75" customHeight="1">
      <c r="B148" s="57"/>
      <c r="C148" s="98"/>
      <c r="D148" s="98"/>
      <c r="E148" s="98"/>
      <c r="F148" s="99"/>
      <c r="G148" s="100"/>
      <c r="H148" s="100"/>
      <c r="I148" s="98"/>
      <c r="J148" s="98"/>
      <c r="K148" s="57"/>
    </row>
    <row r="149" ht="15.75" customHeight="1">
      <c r="B149" s="57"/>
      <c r="C149" s="98"/>
      <c r="D149" s="98"/>
      <c r="E149" s="98"/>
      <c r="F149" s="99"/>
      <c r="G149" s="100"/>
      <c r="H149" s="100"/>
      <c r="I149" s="98"/>
      <c r="J149" s="98"/>
      <c r="K149" s="57"/>
    </row>
    <row r="150" ht="15.75" customHeight="1">
      <c r="B150" s="57"/>
      <c r="C150" s="98"/>
      <c r="D150" s="98"/>
      <c r="E150" s="98"/>
      <c r="F150" s="99"/>
      <c r="G150" s="100"/>
      <c r="H150" s="100"/>
      <c r="I150" s="98"/>
      <c r="J150" s="98"/>
      <c r="K150" s="57"/>
    </row>
    <row r="151" ht="15.75" customHeight="1">
      <c r="B151" s="57"/>
      <c r="C151" s="98"/>
      <c r="D151" s="98"/>
      <c r="E151" s="98"/>
      <c r="F151" s="99"/>
      <c r="G151" s="100"/>
      <c r="H151" s="100"/>
      <c r="I151" s="98"/>
      <c r="J151" s="98"/>
      <c r="K151" s="57"/>
    </row>
    <row r="152" ht="15.75" customHeight="1">
      <c r="B152" s="57"/>
      <c r="C152" s="98"/>
      <c r="D152" s="98"/>
      <c r="E152" s="98"/>
      <c r="F152" s="99"/>
      <c r="G152" s="100"/>
      <c r="H152" s="100"/>
      <c r="I152" s="98"/>
      <c r="J152" s="98"/>
      <c r="K152" s="57"/>
    </row>
    <row r="153" ht="15.75" customHeight="1">
      <c r="B153" s="57"/>
      <c r="C153" s="98"/>
      <c r="D153" s="98"/>
      <c r="E153" s="98"/>
      <c r="F153" s="99"/>
      <c r="G153" s="100"/>
      <c r="H153" s="100"/>
      <c r="I153" s="98"/>
      <c r="J153" s="98"/>
      <c r="K153" s="57"/>
    </row>
    <row r="154" ht="15.75" customHeight="1">
      <c r="B154" s="57"/>
      <c r="C154" s="98"/>
      <c r="D154" s="98"/>
      <c r="E154" s="98"/>
      <c r="F154" s="99"/>
      <c r="G154" s="100"/>
      <c r="H154" s="100"/>
      <c r="I154" s="98"/>
      <c r="J154" s="98"/>
      <c r="K154" s="57"/>
    </row>
    <row r="155" ht="15.75" customHeight="1">
      <c r="B155" s="57"/>
      <c r="C155" s="98"/>
      <c r="D155" s="98"/>
      <c r="E155" s="98"/>
      <c r="F155" s="99"/>
      <c r="G155" s="100"/>
      <c r="H155" s="100"/>
      <c r="I155" s="98"/>
      <c r="J155" s="98"/>
      <c r="K155" s="57"/>
    </row>
    <row r="156" ht="15.75" customHeight="1">
      <c r="B156" s="57"/>
      <c r="C156" s="98"/>
      <c r="D156" s="98"/>
      <c r="E156" s="98"/>
      <c r="F156" s="99"/>
      <c r="G156" s="100"/>
      <c r="H156" s="100"/>
      <c r="I156" s="98"/>
      <c r="J156" s="98"/>
      <c r="K156" s="57"/>
    </row>
    <row r="157" ht="15.75" customHeight="1">
      <c r="B157" s="57"/>
      <c r="C157" s="98"/>
      <c r="D157" s="98"/>
      <c r="E157" s="98"/>
      <c r="F157" s="99"/>
      <c r="G157" s="100"/>
      <c r="H157" s="100"/>
      <c r="I157" s="98"/>
      <c r="J157" s="98"/>
      <c r="K157" s="57"/>
    </row>
    <row r="158" ht="15.75" customHeight="1">
      <c r="B158" s="57"/>
      <c r="C158" s="98"/>
      <c r="D158" s="98"/>
      <c r="E158" s="98"/>
      <c r="F158" s="99"/>
      <c r="G158" s="100"/>
      <c r="H158" s="100"/>
      <c r="I158" s="98"/>
      <c r="J158" s="98"/>
      <c r="K158" s="57"/>
    </row>
    <row r="159" ht="15.75" customHeight="1">
      <c r="B159" s="57"/>
      <c r="C159" s="98"/>
      <c r="D159" s="98"/>
      <c r="E159" s="98"/>
      <c r="F159" s="99"/>
      <c r="G159" s="100"/>
      <c r="H159" s="100"/>
      <c r="I159" s="98"/>
      <c r="J159" s="98"/>
      <c r="K159" s="57"/>
    </row>
    <row r="160" ht="15.75" customHeight="1">
      <c r="B160" s="57"/>
      <c r="C160" s="98"/>
      <c r="D160" s="98"/>
      <c r="E160" s="98"/>
      <c r="F160" s="99"/>
      <c r="G160" s="100"/>
      <c r="H160" s="100"/>
      <c r="I160" s="98"/>
      <c r="J160" s="98"/>
      <c r="K160" s="57"/>
    </row>
    <row r="161" ht="15.75" customHeight="1">
      <c r="B161" s="57"/>
      <c r="C161" s="98"/>
      <c r="D161" s="98"/>
      <c r="E161" s="98"/>
      <c r="F161" s="99"/>
      <c r="G161" s="100"/>
      <c r="H161" s="100"/>
      <c r="I161" s="98"/>
      <c r="J161" s="98"/>
      <c r="K161" s="57"/>
    </row>
    <row r="162" ht="15.75" customHeight="1">
      <c r="B162" s="57"/>
      <c r="C162" s="98"/>
      <c r="D162" s="98"/>
      <c r="E162" s="98"/>
      <c r="F162" s="99"/>
      <c r="G162" s="100"/>
      <c r="H162" s="100"/>
      <c r="I162" s="98"/>
      <c r="J162" s="98"/>
      <c r="K162" s="57"/>
    </row>
    <row r="163" ht="15.75" customHeight="1">
      <c r="B163" s="57"/>
      <c r="C163" s="98"/>
      <c r="D163" s="98"/>
      <c r="E163" s="98"/>
      <c r="F163" s="99"/>
      <c r="G163" s="100"/>
      <c r="H163" s="100"/>
      <c r="I163" s="98"/>
      <c r="J163" s="98"/>
      <c r="K163" s="57"/>
    </row>
    <row r="164" ht="15.75" customHeight="1">
      <c r="B164" s="57"/>
      <c r="C164" s="98"/>
      <c r="D164" s="98"/>
      <c r="E164" s="98"/>
      <c r="F164" s="99"/>
      <c r="G164" s="100"/>
      <c r="H164" s="100"/>
      <c r="I164" s="98"/>
      <c r="J164" s="98"/>
      <c r="K164" s="57"/>
    </row>
    <row r="165" ht="15.75" customHeight="1">
      <c r="B165" s="57"/>
      <c r="C165" s="98"/>
      <c r="D165" s="98"/>
      <c r="E165" s="98"/>
      <c r="F165" s="99"/>
      <c r="G165" s="100"/>
      <c r="H165" s="100"/>
      <c r="I165" s="98"/>
      <c r="J165" s="98"/>
      <c r="K165" s="57"/>
    </row>
    <row r="166" ht="15.75" customHeight="1">
      <c r="B166" s="57"/>
      <c r="C166" s="98"/>
      <c r="D166" s="98"/>
      <c r="E166" s="98"/>
      <c r="F166" s="99"/>
      <c r="G166" s="100"/>
      <c r="H166" s="100"/>
      <c r="I166" s="98"/>
      <c r="J166" s="98"/>
      <c r="K166" s="57"/>
    </row>
    <row r="167" ht="15.75" customHeight="1">
      <c r="B167" s="57"/>
      <c r="C167" s="98"/>
      <c r="D167" s="98"/>
      <c r="E167" s="98"/>
      <c r="F167" s="99"/>
      <c r="G167" s="100"/>
      <c r="H167" s="100"/>
      <c r="I167" s="98"/>
      <c r="J167" s="98"/>
      <c r="K167" s="57"/>
    </row>
    <row r="168" ht="15.75" customHeight="1">
      <c r="B168" s="57"/>
      <c r="C168" s="98"/>
      <c r="D168" s="98"/>
      <c r="E168" s="98"/>
      <c r="F168" s="99"/>
      <c r="G168" s="100"/>
      <c r="H168" s="100"/>
      <c r="I168" s="98"/>
      <c r="J168" s="98"/>
      <c r="K168" s="57"/>
    </row>
    <row r="169" ht="15.75" customHeight="1">
      <c r="B169" s="57"/>
      <c r="C169" s="98"/>
      <c r="D169" s="98"/>
      <c r="E169" s="98"/>
      <c r="F169" s="99"/>
      <c r="G169" s="100"/>
      <c r="H169" s="100"/>
      <c r="I169" s="98"/>
      <c r="J169" s="98"/>
      <c r="K169" s="57"/>
    </row>
    <row r="170" ht="15.75" customHeight="1">
      <c r="B170" s="57"/>
      <c r="C170" s="98"/>
      <c r="D170" s="98"/>
      <c r="E170" s="98"/>
      <c r="F170" s="99"/>
      <c r="G170" s="100"/>
      <c r="H170" s="100"/>
      <c r="I170" s="98"/>
      <c r="J170" s="98"/>
      <c r="K170" s="57"/>
    </row>
    <row r="171" ht="15.75" customHeight="1">
      <c r="B171" s="57"/>
      <c r="C171" s="98"/>
      <c r="D171" s="98"/>
      <c r="E171" s="98"/>
      <c r="F171" s="99"/>
      <c r="G171" s="100"/>
      <c r="H171" s="100"/>
      <c r="I171" s="98"/>
      <c r="J171" s="98"/>
      <c r="K171" s="57"/>
    </row>
    <row r="172" ht="15.75" customHeight="1">
      <c r="B172" s="57"/>
      <c r="C172" s="98"/>
      <c r="D172" s="98"/>
      <c r="E172" s="98"/>
      <c r="F172" s="99"/>
      <c r="G172" s="100"/>
      <c r="H172" s="100"/>
      <c r="I172" s="98"/>
      <c r="J172" s="98"/>
      <c r="K172" s="57"/>
    </row>
    <row r="173" ht="15.75" customHeight="1">
      <c r="B173" s="57"/>
      <c r="C173" s="98"/>
      <c r="D173" s="98"/>
      <c r="E173" s="98"/>
      <c r="F173" s="99"/>
      <c r="G173" s="100"/>
      <c r="H173" s="100"/>
      <c r="I173" s="98"/>
      <c r="J173" s="98"/>
      <c r="K173" s="57"/>
    </row>
    <row r="174" ht="15.75" customHeight="1">
      <c r="B174" s="57"/>
      <c r="C174" s="98"/>
      <c r="D174" s="98"/>
      <c r="E174" s="98"/>
      <c r="F174" s="99"/>
      <c r="G174" s="100"/>
      <c r="H174" s="100"/>
      <c r="I174" s="98"/>
      <c r="J174" s="98"/>
      <c r="K174" s="57"/>
    </row>
    <row r="175" ht="15.75" customHeight="1">
      <c r="B175" s="57"/>
      <c r="C175" s="98"/>
      <c r="D175" s="98"/>
      <c r="E175" s="98"/>
      <c r="F175" s="99"/>
      <c r="G175" s="100"/>
      <c r="H175" s="100"/>
      <c r="I175" s="98"/>
      <c r="J175" s="98"/>
      <c r="K175" s="57"/>
    </row>
    <row r="176" ht="15.75" customHeight="1">
      <c r="B176" s="57"/>
      <c r="C176" s="98"/>
      <c r="D176" s="98"/>
      <c r="E176" s="98"/>
      <c r="F176" s="99"/>
      <c r="G176" s="100"/>
      <c r="H176" s="100"/>
      <c r="I176" s="98"/>
      <c r="J176" s="98"/>
      <c r="K176" s="57"/>
    </row>
    <row r="177" ht="15.75" customHeight="1">
      <c r="B177" s="57"/>
      <c r="C177" s="98"/>
      <c r="D177" s="98"/>
      <c r="E177" s="98"/>
      <c r="F177" s="99"/>
      <c r="G177" s="100"/>
      <c r="H177" s="100"/>
      <c r="I177" s="98"/>
      <c r="J177" s="98"/>
      <c r="K177" s="57"/>
    </row>
    <row r="178" ht="15.75" customHeight="1">
      <c r="B178" s="57"/>
      <c r="C178" s="98"/>
      <c r="D178" s="98"/>
      <c r="E178" s="98"/>
      <c r="F178" s="99"/>
      <c r="G178" s="100"/>
      <c r="H178" s="100"/>
      <c r="I178" s="98"/>
      <c r="J178" s="98"/>
      <c r="K178" s="57"/>
    </row>
    <row r="179" ht="15.75" customHeight="1">
      <c r="B179" s="57"/>
      <c r="C179" s="98"/>
      <c r="D179" s="98"/>
      <c r="E179" s="98"/>
      <c r="F179" s="99"/>
      <c r="G179" s="100"/>
      <c r="H179" s="100"/>
      <c r="I179" s="98"/>
      <c r="J179" s="98"/>
      <c r="K179" s="57"/>
    </row>
    <row r="180" ht="15.75" customHeight="1">
      <c r="B180" s="57"/>
      <c r="C180" s="98"/>
      <c r="D180" s="98"/>
      <c r="E180" s="98"/>
      <c r="F180" s="99"/>
      <c r="G180" s="100"/>
      <c r="H180" s="100"/>
      <c r="I180" s="98"/>
      <c r="J180" s="98"/>
      <c r="K180" s="57"/>
    </row>
    <row r="181" ht="15.75" customHeight="1">
      <c r="B181" s="57"/>
      <c r="C181" s="98"/>
      <c r="D181" s="98"/>
      <c r="E181" s="98"/>
      <c r="F181" s="99"/>
      <c r="G181" s="100"/>
      <c r="H181" s="100"/>
      <c r="I181" s="98"/>
      <c r="J181" s="98"/>
      <c r="K181" s="57"/>
    </row>
    <row r="182" ht="15.75" customHeight="1">
      <c r="B182" s="57"/>
      <c r="C182" s="98"/>
      <c r="D182" s="98"/>
      <c r="E182" s="98"/>
      <c r="F182" s="99"/>
      <c r="G182" s="100"/>
      <c r="H182" s="100"/>
      <c r="I182" s="98"/>
      <c r="J182" s="98"/>
      <c r="K182" s="57"/>
    </row>
    <row r="183" ht="15.75" customHeight="1">
      <c r="B183" s="57"/>
      <c r="C183" s="98"/>
      <c r="D183" s="98"/>
      <c r="E183" s="98"/>
      <c r="F183" s="99"/>
      <c r="G183" s="100"/>
      <c r="H183" s="100"/>
      <c r="I183" s="98"/>
      <c r="J183" s="98"/>
      <c r="K183" s="57"/>
    </row>
    <row r="184" ht="15.75" customHeight="1">
      <c r="B184" s="57"/>
      <c r="C184" s="98"/>
      <c r="D184" s="98"/>
      <c r="E184" s="98"/>
      <c r="F184" s="99"/>
      <c r="G184" s="100"/>
      <c r="H184" s="100"/>
      <c r="I184" s="98"/>
      <c r="J184" s="98"/>
      <c r="K184" s="57"/>
    </row>
    <row r="185" ht="15.75" customHeight="1">
      <c r="B185" s="57"/>
      <c r="C185" s="98"/>
      <c r="D185" s="98"/>
      <c r="E185" s="98"/>
      <c r="F185" s="99"/>
      <c r="G185" s="100"/>
      <c r="H185" s="100"/>
      <c r="I185" s="98"/>
      <c r="J185" s="98"/>
      <c r="K185" s="57"/>
    </row>
    <row r="186" ht="15.75" customHeight="1">
      <c r="B186" s="57"/>
      <c r="C186" s="98"/>
      <c r="D186" s="98"/>
      <c r="E186" s="98"/>
      <c r="F186" s="99"/>
      <c r="G186" s="100"/>
      <c r="H186" s="100"/>
      <c r="I186" s="98"/>
      <c r="J186" s="98"/>
      <c r="K186" s="57"/>
    </row>
    <row r="187" ht="15.75" customHeight="1">
      <c r="B187" s="57"/>
      <c r="C187" s="98"/>
      <c r="D187" s="98"/>
      <c r="E187" s="98"/>
      <c r="F187" s="99"/>
      <c r="G187" s="100"/>
      <c r="H187" s="100"/>
      <c r="I187" s="98"/>
      <c r="J187" s="98"/>
      <c r="K187" s="57"/>
    </row>
    <row r="188" ht="15.75" customHeight="1">
      <c r="B188" s="57"/>
      <c r="C188" s="98"/>
      <c r="D188" s="98"/>
      <c r="E188" s="98"/>
      <c r="F188" s="99"/>
      <c r="G188" s="100"/>
      <c r="H188" s="100"/>
      <c r="I188" s="98"/>
      <c r="J188" s="98"/>
      <c r="K188" s="57"/>
    </row>
    <row r="189" ht="15.75" customHeight="1">
      <c r="B189" s="57"/>
      <c r="C189" s="98"/>
      <c r="D189" s="98"/>
      <c r="E189" s="98"/>
      <c r="F189" s="99"/>
      <c r="G189" s="100"/>
      <c r="H189" s="100"/>
      <c r="I189" s="98"/>
      <c r="J189" s="98"/>
      <c r="K189" s="57"/>
    </row>
    <row r="190" ht="15.75" customHeight="1">
      <c r="B190" s="57"/>
      <c r="C190" s="98"/>
      <c r="D190" s="98"/>
      <c r="E190" s="98"/>
      <c r="F190" s="99"/>
      <c r="G190" s="100"/>
      <c r="H190" s="100"/>
      <c r="I190" s="98"/>
      <c r="J190" s="98"/>
      <c r="K190" s="57"/>
    </row>
    <row r="191" ht="15.75" customHeight="1">
      <c r="B191" s="57"/>
      <c r="C191" s="98"/>
      <c r="D191" s="98"/>
      <c r="E191" s="98"/>
      <c r="F191" s="99"/>
      <c r="G191" s="100"/>
      <c r="H191" s="100"/>
      <c r="I191" s="98"/>
      <c r="J191" s="98"/>
      <c r="K191" s="57"/>
    </row>
    <row r="192" ht="15.75" customHeight="1">
      <c r="B192" s="57"/>
      <c r="C192" s="98"/>
      <c r="D192" s="98"/>
      <c r="E192" s="98"/>
      <c r="F192" s="99"/>
      <c r="G192" s="100"/>
      <c r="H192" s="100"/>
      <c r="I192" s="98"/>
      <c r="J192" s="98"/>
      <c r="K192" s="57"/>
    </row>
    <row r="193" ht="15.75" customHeight="1">
      <c r="B193" s="57"/>
      <c r="C193" s="98"/>
      <c r="D193" s="98"/>
      <c r="E193" s="98"/>
      <c r="F193" s="99"/>
      <c r="G193" s="100"/>
      <c r="H193" s="100"/>
      <c r="I193" s="98"/>
      <c r="J193" s="98"/>
      <c r="K193" s="57"/>
    </row>
    <row r="194" ht="15.75" customHeight="1">
      <c r="B194" s="57"/>
      <c r="C194" s="98"/>
      <c r="D194" s="98"/>
      <c r="E194" s="98"/>
      <c r="F194" s="99"/>
      <c r="G194" s="100"/>
      <c r="H194" s="100"/>
      <c r="I194" s="98"/>
      <c r="J194" s="98"/>
      <c r="K194" s="57"/>
    </row>
    <row r="195" ht="15.75" customHeight="1">
      <c r="B195" s="57"/>
      <c r="C195" s="98"/>
      <c r="D195" s="98"/>
      <c r="E195" s="98"/>
      <c r="F195" s="99"/>
      <c r="G195" s="100"/>
      <c r="H195" s="100"/>
      <c r="I195" s="98"/>
      <c r="J195" s="98"/>
      <c r="K195" s="57"/>
    </row>
    <row r="196" ht="15.75" customHeight="1">
      <c r="B196" s="57"/>
      <c r="C196" s="98"/>
      <c r="D196" s="98"/>
      <c r="E196" s="98"/>
      <c r="F196" s="99"/>
      <c r="G196" s="100"/>
      <c r="H196" s="100"/>
      <c r="I196" s="98"/>
      <c r="J196" s="98"/>
      <c r="K196" s="57"/>
    </row>
    <row r="197" ht="15.75" customHeight="1">
      <c r="B197" s="57"/>
      <c r="C197" s="98"/>
      <c r="D197" s="98"/>
      <c r="E197" s="98"/>
      <c r="F197" s="99"/>
      <c r="G197" s="100"/>
      <c r="H197" s="100"/>
      <c r="I197" s="98"/>
      <c r="J197" s="98"/>
      <c r="K197" s="57"/>
    </row>
    <row r="198" ht="15.75" customHeight="1">
      <c r="B198" s="57"/>
      <c r="C198" s="98"/>
      <c r="D198" s="98"/>
      <c r="E198" s="98"/>
      <c r="F198" s="99"/>
      <c r="G198" s="100"/>
      <c r="H198" s="100"/>
      <c r="I198" s="98"/>
      <c r="J198" s="98"/>
      <c r="K198" s="57"/>
    </row>
    <row r="199" ht="15.75" customHeight="1">
      <c r="B199" s="57"/>
      <c r="C199" s="98"/>
      <c r="D199" s="98"/>
      <c r="E199" s="98"/>
      <c r="F199" s="99"/>
      <c r="G199" s="100"/>
      <c r="H199" s="100"/>
      <c r="I199" s="98"/>
      <c r="J199" s="98"/>
      <c r="K199" s="57"/>
    </row>
    <row r="200" ht="15.75" customHeight="1">
      <c r="B200" s="57"/>
      <c r="C200" s="98"/>
      <c r="D200" s="98"/>
      <c r="E200" s="98"/>
      <c r="F200" s="99"/>
      <c r="G200" s="100"/>
      <c r="H200" s="100"/>
      <c r="I200" s="98"/>
      <c r="J200" s="98"/>
      <c r="K200" s="57"/>
    </row>
    <row r="201" ht="15.75" customHeight="1">
      <c r="B201" s="57"/>
      <c r="C201" s="98"/>
      <c r="D201" s="98"/>
      <c r="E201" s="98"/>
      <c r="F201" s="99"/>
      <c r="G201" s="100"/>
      <c r="H201" s="100"/>
      <c r="I201" s="98"/>
      <c r="J201" s="98"/>
      <c r="K201" s="57"/>
    </row>
    <row r="202" ht="15.75" customHeight="1">
      <c r="B202" s="57"/>
      <c r="C202" s="98"/>
      <c r="D202" s="98"/>
      <c r="E202" s="98"/>
      <c r="F202" s="99"/>
      <c r="G202" s="100"/>
      <c r="H202" s="100"/>
      <c r="I202" s="98"/>
      <c r="J202" s="98"/>
      <c r="K202" s="57"/>
    </row>
    <row r="203" ht="15.75" customHeight="1">
      <c r="B203" s="57"/>
      <c r="C203" s="98"/>
      <c r="D203" s="98"/>
      <c r="E203" s="98"/>
      <c r="F203" s="99"/>
      <c r="G203" s="100"/>
      <c r="H203" s="100"/>
      <c r="I203" s="98"/>
      <c r="J203" s="98"/>
      <c r="K203" s="57"/>
    </row>
    <row r="204" ht="15.75" customHeight="1">
      <c r="B204" s="57"/>
      <c r="C204" s="98"/>
      <c r="D204" s="98"/>
      <c r="E204" s="98"/>
      <c r="F204" s="99"/>
      <c r="G204" s="100"/>
      <c r="H204" s="100"/>
      <c r="I204" s="98"/>
      <c r="J204" s="98"/>
      <c r="K204" s="57"/>
    </row>
    <row r="205" ht="15.75" customHeight="1">
      <c r="B205" s="57"/>
      <c r="C205" s="98"/>
      <c r="D205" s="98"/>
      <c r="E205" s="98"/>
      <c r="F205" s="99"/>
      <c r="G205" s="100"/>
      <c r="H205" s="100"/>
      <c r="I205" s="98"/>
      <c r="J205" s="98"/>
      <c r="K205" s="57"/>
    </row>
    <row r="206" ht="15.75" customHeight="1">
      <c r="B206" s="57"/>
      <c r="C206" s="98"/>
      <c r="D206" s="98"/>
      <c r="E206" s="98"/>
      <c r="F206" s="99"/>
      <c r="G206" s="100"/>
      <c r="H206" s="100"/>
      <c r="I206" s="98"/>
      <c r="J206" s="98"/>
      <c r="K206" s="57"/>
    </row>
    <row r="207" ht="15.75" customHeight="1">
      <c r="B207" s="57"/>
      <c r="C207" s="98"/>
      <c r="D207" s="98"/>
      <c r="E207" s="98"/>
      <c r="F207" s="99"/>
      <c r="G207" s="100"/>
      <c r="H207" s="100"/>
      <c r="I207" s="98"/>
      <c r="J207" s="98"/>
      <c r="K207" s="57"/>
    </row>
    <row r="208" ht="15.75" customHeight="1">
      <c r="B208" s="57"/>
      <c r="C208" s="98"/>
      <c r="D208" s="98"/>
      <c r="E208" s="98"/>
      <c r="F208" s="99"/>
      <c r="G208" s="100"/>
      <c r="H208" s="100"/>
      <c r="I208" s="98"/>
      <c r="J208" s="98"/>
      <c r="K208" s="57"/>
    </row>
    <row r="209" ht="15.75" customHeight="1">
      <c r="B209" s="57"/>
      <c r="C209" s="98"/>
      <c r="D209" s="98"/>
      <c r="E209" s="98"/>
      <c r="F209" s="99"/>
      <c r="G209" s="100"/>
      <c r="H209" s="100"/>
      <c r="I209" s="98"/>
      <c r="J209" s="98"/>
      <c r="K209" s="57"/>
    </row>
    <row r="210" ht="15.75" customHeight="1">
      <c r="B210" s="57"/>
      <c r="C210" s="98"/>
      <c r="D210" s="98"/>
      <c r="E210" s="98"/>
      <c r="F210" s="99"/>
      <c r="G210" s="100"/>
      <c r="H210" s="100"/>
      <c r="I210" s="98"/>
      <c r="J210" s="98"/>
      <c r="K210" s="57"/>
    </row>
    <row r="211" ht="15.75" customHeight="1">
      <c r="B211" s="57"/>
      <c r="C211" s="98"/>
      <c r="D211" s="98"/>
      <c r="E211" s="98"/>
      <c r="F211" s="99"/>
      <c r="G211" s="100"/>
      <c r="H211" s="100"/>
      <c r="I211" s="98"/>
      <c r="J211" s="98"/>
      <c r="K211" s="57"/>
    </row>
    <row r="212" ht="15.75" customHeight="1">
      <c r="B212" s="57"/>
      <c r="C212" s="98"/>
      <c r="D212" s="98"/>
      <c r="E212" s="98"/>
      <c r="F212" s="99"/>
      <c r="G212" s="100"/>
      <c r="H212" s="100"/>
      <c r="I212" s="98"/>
      <c r="J212" s="98"/>
      <c r="K212" s="57"/>
    </row>
    <row r="213" ht="15.75" customHeight="1">
      <c r="B213" s="57"/>
      <c r="C213" s="98"/>
      <c r="D213" s="98"/>
      <c r="E213" s="98"/>
      <c r="F213" s="99"/>
      <c r="G213" s="100"/>
      <c r="H213" s="100"/>
      <c r="I213" s="98"/>
      <c r="J213" s="98"/>
      <c r="K213" s="57"/>
    </row>
    <row r="214" ht="15.75" customHeight="1">
      <c r="B214" s="57"/>
      <c r="C214" s="98"/>
      <c r="D214" s="98"/>
      <c r="E214" s="98"/>
      <c r="F214" s="99"/>
      <c r="G214" s="100"/>
      <c r="H214" s="100"/>
      <c r="I214" s="98"/>
      <c r="J214" s="98"/>
      <c r="K214" s="57"/>
    </row>
    <row r="215" ht="15.75" customHeight="1">
      <c r="B215" s="57"/>
      <c r="C215" s="98"/>
      <c r="D215" s="98"/>
      <c r="E215" s="98"/>
      <c r="F215" s="99"/>
      <c r="G215" s="100"/>
      <c r="H215" s="100"/>
      <c r="I215" s="98"/>
      <c r="J215" s="98"/>
      <c r="K215" s="57"/>
    </row>
    <row r="216" ht="15.75" customHeight="1">
      <c r="B216" s="57"/>
      <c r="C216" s="98"/>
      <c r="D216" s="98"/>
      <c r="E216" s="98"/>
      <c r="F216" s="99"/>
      <c r="G216" s="100"/>
      <c r="H216" s="100"/>
      <c r="I216" s="98"/>
      <c r="J216" s="98"/>
      <c r="K216" s="57"/>
    </row>
    <row r="217" ht="15.75" customHeight="1">
      <c r="B217" s="57"/>
      <c r="C217" s="98"/>
      <c r="D217" s="98"/>
      <c r="E217" s="98"/>
      <c r="F217" s="99"/>
      <c r="G217" s="100"/>
      <c r="H217" s="100"/>
      <c r="I217" s="98"/>
      <c r="J217" s="98"/>
      <c r="K217" s="57"/>
    </row>
    <row r="218" ht="15.75" customHeight="1">
      <c r="B218" s="57"/>
      <c r="C218" s="98"/>
      <c r="D218" s="98"/>
      <c r="E218" s="98"/>
      <c r="F218" s="99"/>
      <c r="G218" s="100"/>
      <c r="H218" s="100"/>
      <c r="I218" s="98"/>
      <c r="J218" s="98"/>
      <c r="K218" s="57"/>
    </row>
    <row r="219" ht="15.75" customHeight="1">
      <c r="B219" s="57"/>
      <c r="C219" s="98"/>
      <c r="D219" s="98"/>
      <c r="E219" s="98"/>
      <c r="F219" s="99"/>
      <c r="G219" s="100"/>
      <c r="H219" s="100"/>
      <c r="I219" s="98"/>
      <c r="J219" s="98"/>
      <c r="K219" s="57"/>
    </row>
    <row r="220" ht="15.75" customHeight="1">
      <c r="B220" s="57"/>
      <c r="C220" s="98"/>
      <c r="D220" s="98"/>
      <c r="E220" s="98"/>
      <c r="F220" s="99"/>
      <c r="G220" s="100"/>
      <c r="H220" s="100"/>
      <c r="I220" s="98"/>
      <c r="J220" s="98"/>
      <c r="K220" s="5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7.29"/>
    <col customWidth="1" min="2" max="6" width="14.43"/>
    <col customWidth="1" min="7" max="7" width="16.0"/>
  </cols>
  <sheetData>
    <row r="1">
      <c r="K1" s="101"/>
      <c r="L1" s="102"/>
      <c r="M1" s="101"/>
    </row>
    <row r="2">
      <c r="K2" s="101"/>
      <c r="L2" s="102"/>
      <c r="M2" s="101"/>
    </row>
    <row r="3">
      <c r="K3" s="104"/>
      <c r="L3" s="105"/>
      <c r="M3" s="104"/>
    </row>
    <row r="4">
      <c r="K4" s="106"/>
      <c r="M4" s="106"/>
    </row>
    <row r="5">
      <c r="K5" s="106"/>
      <c r="M5" s="106"/>
    </row>
    <row r="6">
      <c r="K6" s="106"/>
      <c r="M6" s="106"/>
    </row>
    <row r="7">
      <c r="K7" s="106"/>
      <c r="M7" s="106"/>
    </row>
    <row r="8">
      <c r="K8" s="106"/>
      <c r="M8" s="106"/>
    </row>
    <row r="9">
      <c r="K9" s="53"/>
      <c r="M9" s="53"/>
    </row>
    <row r="10">
      <c r="B10" s="108"/>
      <c r="C10" s="108"/>
      <c r="D10" s="108"/>
      <c r="I10" s="99"/>
      <c r="K10" s="53"/>
      <c r="M10" s="53"/>
    </row>
    <row r="11">
      <c r="B11" s="108"/>
      <c r="C11" s="108"/>
      <c r="D11" s="108"/>
      <c r="I11" s="99"/>
      <c r="K11" s="53"/>
      <c r="M11" s="53"/>
    </row>
    <row r="12">
      <c r="B12" s="108"/>
      <c r="C12" s="108"/>
      <c r="D12" s="108"/>
      <c r="I12" s="99"/>
      <c r="K12" s="53"/>
      <c r="M12" s="53"/>
    </row>
    <row r="13">
      <c r="B13" s="108"/>
      <c r="C13" s="108"/>
      <c r="D13" s="108"/>
      <c r="I13" s="99"/>
      <c r="K13" s="53"/>
      <c r="M13" s="53"/>
    </row>
    <row r="14">
      <c r="B14" s="108"/>
      <c r="C14" s="108"/>
      <c r="D14" s="108"/>
      <c r="I14" s="99"/>
      <c r="K14" s="53"/>
      <c r="M14" s="53"/>
    </row>
    <row r="15">
      <c r="B15" s="108"/>
      <c r="C15" s="108"/>
      <c r="D15" s="108"/>
      <c r="I15" s="99"/>
      <c r="K15" s="53"/>
      <c r="M15" s="53"/>
    </row>
    <row r="16">
      <c r="B16" s="108"/>
      <c r="C16" s="108"/>
      <c r="D16" s="108"/>
      <c r="I16" s="99"/>
      <c r="K16" s="53"/>
      <c r="M16" s="53"/>
    </row>
    <row r="17">
      <c r="B17" s="108"/>
      <c r="C17" s="108"/>
      <c r="D17" s="108"/>
      <c r="I17" s="99"/>
      <c r="K17" s="53"/>
      <c r="M17" s="53"/>
    </row>
    <row r="18">
      <c r="B18" s="108"/>
      <c r="C18" s="108"/>
      <c r="D18" s="108"/>
      <c r="I18" s="99"/>
      <c r="K18" s="53"/>
      <c r="M18" s="53"/>
    </row>
    <row r="19">
      <c r="B19" s="108"/>
      <c r="C19" s="108"/>
      <c r="D19" s="108"/>
      <c r="I19" s="99"/>
      <c r="K19" s="53"/>
      <c r="M19" s="53"/>
    </row>
    <row r="20">
      <c r="B20" s="108"/>
      <c r="C20" s="108"/>
      <c r="D20" s="108"/>
      <c r="I20" s="99"/>
      <c r="K20" s="53"/>
      <c r="M20" s="53"/>
    </row>
    <row r="21" ht="15.75" customHeight="1">
      <c r="B21" s="108"/>
      <c r="C21" s="108"/>
      <c r="D21" s="108"/>
      <c r="I21" s="99"/>
      <c r="K21" s="53"/>
      <c r="M21" s="53"/>
    </row>
    <row r="22" ht="15.75" customHeight="1">
      <c r="B22" s="108"/>
      <c r="C22" s="108"/>
      <c r="D22" s="108"/>
      <c r="I22" s="99"/>
      <c r="K22" s="53"/>
      <c r="M22" s="53"/>
    </row>
    <row r="23" ht="15.75" customHeight="1">
      <c r="B23" s="108"/>
      <c r="C23" s="108"/>
      <c r="D23" s="108"/>
      <c r="I23" s="99"/>
      <c r="K23" s="53"/>
      <c r="M23" s="53"/>
    </row>
    <row r="24" ht="15.75" customHeight="1">
      <c r="B24" s="108"/>
      <c r="C24" s="108"/>
      <c r="D24" s="108"/>
      <c r="I24" s="99"/>
      <c r="K24" s="53"/>
      <c r="M24" s="53"/>
    </row>
    <row r="25" ht="15.75" customHeight="1">
      <c r="B25" s="108"/>
      <c r="C25" s="108"/>
      <c r="D25" s="108"/>
      <c r="I25" s="99"/>
      <c r="K25" s="53"/>
      <c r="M25" s="53"/>
    </row>
    <row r="26" ht="15.75" customHeight="1">
      <c r="B26" s="108"/>
      <c r="C26" s="108"/>
      <c r="D26" s="108"/>
      <c r="I26" s="99"/>
      <c r="K26" s="53"/>
      <c r="M26" s="53"/>
    </row>
    <row r="27" ht="15.75" customHeight="1">
      <c r="B27" s="108"/>
      <c r="C27" s="108"/>
      <c r="D27" s="108"/>
      <c r="I27" s="99"/>
      <c r="K27" s="53"/>
      <c r="M27" s="53"/>
    </row>
    <row r="28" ht="15.75" customHeight="1">
      <c r="B28" s="108"/>
      <c r="C28" s="108"/>
      <c r="D28" s="108"/>
      <c r="I28" s="99"/>
      <c r="K28" s="53"/>
      <c r="M28" s="53"/>
    </row>
    <row r="29" ht="15.75" customHeight="1">
      <c r="B29" s="108"/>
      <c r="C29" s="108"/>
      <c r="D29" s="108"/>
      <c r="I29" s="99"/>
      <c r="K29" s="53"/>
      <c r="M29" s="53"/>
    </row>
    <row r="30" ht="15.75" customHeight="1">
      <c r="B30" s="108"/>
      <c r="C30" s="108"/>
      <c r="D30" s="108"/>
      <c r="I30" s="99"/>
      <c r="K30" s="53"/>
      <c r="M30" s="53"/>
    </row>
    <row r="31" ht="15.75" customHeight="1">
      <c r="B31" s="108"/>
      <c r="C31" s="108"/>
      <c r="D31" s="108"/>
      <c r="I31" s="99"/>
      <c r="K31" s="53"/>
      <c r="M31" s="53"/>
    </row>
    <row r="32" ht="15.75" customHeight="1">
      <c r="B32" s="108"/>
      <c r="C32" s="108"/>
      <c r="D32" s="108"/>
      <c r="I32" s="99"/>
      <c r="K32" s="53"/>
      <c r="M32" s="53"/>
    </row>
    <row r="33" ht="15.75" customHeight="1">
      <c r="B33" s="108"/>
      <c r="C33" s="108"/>
      <c r="D33" s="108"/>
      <c r="I33" s="99"/>
      <c r="K33" s="53"/>
      <c r="M33" s="53"/>
    </row>
    <row r="34" ht="15.75" customHeight="1">
      <c r="B34" s="108"/>
      <c r="C34" s="108"/>
      <c r="D34" s="108"/>
      <c r="I34" s="99"/>
      <c r="K34" s="53"/>
      <c r="M34" s="53"/>
    </row>
    <row r="35" ht="15.75" customHeight="1">
      <c r="B35" s="108"/>
      <c r="C35" s="108"/>
      <c r="D35" s="108"/>
      <c r="I35" s="99"/>
      <c r="K35" s="53"/>
      <c r="M35" s="53"/>
    </row>
    <row r="36" ht="15.75" customHeight="1">
      <c r="B36" s="108"/>
      <c r="C36" s="108"/>
      <c r="D36" s="108"/>
      <c r="I36" s="99"/>
      <c r="K36" s="53"/>
      <c r="M36" s="53"/>
    </row>
    <row r="37" ht="15.75" customHeight="1">
      <c r="B37" s="108"/>
      <c r="C37" s="108"/>
      <c r="D37" s="108"/>
      <c r="I37" s="99"/>
      <c r="K37" s="53"/>
      <c r="M37" s="53"/>
    </row>
    <row r="38" ht="15.75" customHeight="1">
      <c r="B38" s="108"/>
      <c r="C38" s="108"/>
      <c r="D38" s="108"/>
      <c r="I38" s="99"/>
      <c r="K38" s="53"/>
      <c r="M38" s="53"/>
    </row>
    <row r="39" ht="15.75" customHeight="1">
      <c r="B39" s="108"/>
      <c r="C39" s="108"/>
      <c r="D39" s="108"/>
      <c r="I39" s="99"/>
      <c r="K39" s="53"/>
      <c r="M39" s="53"/>
    </row>
    <row r="40" ht="15.75" customHeight="1">
      <c r="B40" s="108"/>
      <c r="C40" s="108"/>
      <c r="D40" s="108"/>
      <c r="I40" s="99"/>
      <c r="K40" s="53"/>
      <c r="M40" s="53"/>
    </row>
    <row r="41" ht="15.75" customHeight="1">
      <c r="B41" s="108"/>
      <c r="C41" s="108"/>
      <c r="D41" s="108"/>
      <c r="I41" s="99"/>
      <c r="K41" s="53"/>
      <c r="M41" s="53"/>
    </row>
    <row r="42" ht="15.75" customHeight="1">
      <c r="B42" s="108"/>
      <c r="C42" s="108"/>
      <c r="D42" s="108"/>
      <c r="I42" s="99"/>
      <c r="K42" s="53"/>
      <c r="M42" s="53"/>
    </row>
    <row r="43" ht="15.75" customHeight="1">
      <c r="B43" s="108"/>
      <c r="C43" s="108"/>
      <c r="D43" s="108"/>
      <c r="I43" s="99"/>
      <c r="K43" s="53"/>
      <c r="M43" s="53"/>
    </row>
    <row r="44" ht="15.75" customHeight="1">
      <c r="B44" s="108"/>
      <c r="C44" s="108"/>
      <c r="D44" s="108"/>
      <c r="I44" s="99"/>
      <c r="K44" s="53"/>
      <c r="M44" s="53"/>
    </row>
    <row r="45" ht="15.75" customHeight="1">
      <c r="B45" s="108"/>
      <c r="C45" s="108"/>
      <c r="D45" s="108"/>
      <c r="I45" s="99"/>
      <c r="K45" s="53"/>
      <c r="M45" s="53"/>
    </row>
    <row r="46" ht="15.75" customHeight="1">
      <c r="B46" s="108"/>
      <c r="C46" s="108"/>
      <c r="D46" s="108"/>
      <c r="I46" s="99"/>
      <c r="K46" s="53"/>
      <c r="M46" s="53"/>
    </row>
    <row r="47" ht="15.75" customHeight="1">
      <c r="B47" s="108"/>
      <c r="C47" s="108"/>
      <c r="D47" s="108"/>
      <c r="I47" s="99"/>
      <c r="K47" s="53"/>
      <c r="M47" s="53"/>
    </row>
    <row r="48" ht="15.75" customHeight="1">
      <c r="B48" s="108"/>
      <c r="C48" s="108"/>
      <c r="D48" s="108"/>
      <c r="I48" s="99"/>
      <c r="K48" s="53"/>
      <c r="M48" s="53"/>
    </row>
    <row r="49" ht="15.75" customHeight="1">
      <c r="B49" s="108"/>
      <c r="C49" s="108"/>
      <c r="D49" s="108"/>
      <c r="I49" s="99"/>
      <c r="K49" s="53"/>
      <c r="M49" s="53"/>
    </row>
    <row r="50" ht="15.75" customHeight="1">
      <c r="B50" s="108"/>
      <c r="C50" s="108"/>
      <c r="D50" s="108"/>
      <c r="I50" s="99"/>
      <c r="K50" s="53"/>
      <c r="M50" s="53"/>
    </row>
    <row r="51" ht="15.75" customHeight="1">
      <c r="B51" s="108"/>
      <c r="C51" s="108"/>
      <c r="D51" s="108"/>
      <c r="I51" s="99"/>
      <c r="K51" s="53"/>
      <c r="M51" s="53"/>
    </row>
    <row r="52" ht="15.75" customHeight="1">
      <c r="B52" s="108"/>
      <c r="C52" s="108"/>
      <c r="D52" s="108"/>
      <c r="I52" s="99"/>
      <c r="K52" s="53"/>
      <c r="M52" s="53"/>
    </row>
    <row r="53" ht="15.75" customHeight="1">
      <c r="B53" s="108"/>
      <c r="C53" s="108"/>
      <c r="D53" s="108"/>
      <c r="I53" s="99"/>
      <c r="K53" s="53"/>
      <c r="M53" s="53"/>
    </row>
    <row r="54" ht="15.75" customHeight="1">
      <c r="B54" s="108"/>
      <c r="C54" s="108"/>
      <c r="D54" s="108"/>
      <c r="I54" s="99"/>
      <c r="K54" s="53"/>
      <c r="M54" s="53"/>
    </row>
    <row r="55" ht="15.75" customHeight="1">
      <c r="B55" s="108"/>
      <c r="C55" s="108"/>
      <c r="D55" s="108"/>
      <c r="I55" s="99"/>
      <c r="K55" s="53"/>
      <c r="M55" s="53"/>
    </row>
    <row r="56" ht="15.75" customHeight="1">
      <c r="B56" s="108"/>
      <c r="C56" s="108"/>
      <c r="D56" s="108"/>
      <c r="I56" s="99"/>
      <c r="K56" s="53"/>
      <c r="M56" s="53"/>
    </row>
    <row r="57" ht="15.75" customHeight="1">
      <c r="B57" s="108"/>
      <c r="C57" s="108"/>
      <c r="D57" s="108"/>
      <c r="I57" s="99"/>
      <c r="K57" s="53"/>
      <c r="M57" s="53"/>
    </row>
    <row r="58" ht="15.75" customHeight="1">
      <c r="B58" s="108"/>
      <c r="C58" s="108"/>
      <c r="D58" s="108"/>
      <c r="I58" s="99"/>
      <c r="K58" s="53"/>
      <c r="M58" s="53"/>
    </row>
    <row r="59" ht="15.75" customHeight="1">
      <c r="B59" s="108"/>
      <c r="C59" s="108"/>
      <c r="D59" s="108"/>
      <c r="I59" s="99"/>
      <c r="K59" s="53"/>
      <c r="M59" s="53"/>
    </row>
    <row r="60" ht="15.75" customHeight="1">
      <c r="B60" s="108"/>
      <c r="C60" s="108"/>
      <c r="D60" s="108"/>
      <c r="I60" s="99"/>
      <c r="K60" s="53"/>
      <c r="M60" s="53"/>
    </row>
    <row r="61" ht="15.75" customHeight="1">
      <c r="B61" s="108"/>
      <c r="C61" s="108"/>
      <c r="D61" s="108"/>
      <c r="I61" s="99"/>
      <c r="K61" s="53"/>
      <c r="M61" s="53"/>
    </row>
    <row r="62" ht="15.75" customHeight="1">
      <c r="B62" s="108"/>
      <c r="C62" s="108"/>
      <c r="D62" s="108"/>
      <c r="I62" s="99"/>
      <c r="K62" s="53"/>
      <c r="M62" s="53"/>
    </row>
    <row r="63" ht="15.75" customHeight="1">
      <c r="B63" s="108"/>
      <c r="C63" s="108"/>
      <c r="D63" s="108"/>
      <c r="I63" s="99"/>
      <c r="K63" s="53"/>
      <c r="M63" s="53"/>
    </row>
    <row r="64" ht="15.75" customHeight="1">
      <c r="B64" s="108"/>
      <c r="C64" s="108"/>
      <c r="D64" s="108"/>
      <c r="I64" s="99"/>
      <c r="K64" s="53"/>
      <c r="M64" s="53"/>
    </row>
    <row r="65" ht="15.75" customHeight="1">
      <c r="B65" s="108"/>
      <c r="C65" s="108"/>
      <c r="D65" s="108"/>
      <c r="I65" s="99"/>
      <c r="K65" s="53"/>
      <c r="M65" s="53"/>
    </row>
    <row r="66" ht="15.75" customHeight="1">
      <c r="B66" s="108"/>
      <c r="C66" s="108"/>
      <c r="D66" s="108"/>
      <c r="I66" s="99"/>
      <c r="K66" s="53"/>
      <c r="M66" s="53"/>
    </row>
    <row r="67" ht="15.75" customHeight="1">
      <c r="B67" s="108"/>
      <c r="C67" s="108"/>
      <c r="D67" s="108"/>
      <c r="I67" s="99"/>
      <c r="K67" s="53"/>
      <c r="M67" s="53"/>
    </row>
    <row r="68" ht="15.75" customHeight="1">
      <c r="B68" s="108"/>
      <c r="C68" s="108"/>
      <c r="D68" s="108"/>
      <c r="I68" s="99"/>
      <c r="K68" s="53"/>
      <c r="M68" s="53"/>
    </row>
    <row r="69" ht="15.75" customHeight="1">
      <c r="B69" s="108"/>
      <c r="C69" s="108"/>
      <c r="D69" s="108"/>
      <c r="I69" s="99"/>
      <c r="K69" s="53"/>
      <c r="M69" s="53"/>
    </row>
    <row r="70" ht="15.75" customHeight="1">
      <c r="B70" s="108"/>
      <c r="C70" s="108"/>
      <c r="D70" s="108"/>
      <c r="I70" s="99"/>
      <c r="K70" s="53"/>
      <c r="M70" s="53"/>
    </row>
    <row r="71" ht="15.75" customHeight="1">
      <c r="B71" s="108"/>
      <c r="C71" s="108"/>
      <c r="D71" s="108"/>
      <c r="I71" s="99"/>
      <c r="K71" s="53"/>
      <c r="M71" s="53"/>
    </row>
    <row r="72" ht="15.75" customHeight="1">
      <c r="B72" s="108"/>
      <c r="C72" s="108"/>
      <c r="D72" s="108"/>
      <c r="I72" s="99"/>
      <c r="K72" s="53"/>
      <c r="M72" s="53"/>
    </row>
    <row r="73" ht="15.75" customHeight="1">
      <c r="B73" s="108"/>
      <c r="C73" s="108"/>
      <c r="D73" s="108"/>
      <c r="I73" s="99"/>
      <c r="K73" s="53"/>
      <c r="M73" s="53"/>
    </row>
    <row r="74" ht="15.75" customHeight="1">
      <c r="B74" s="108"/>
      <c r="C74" s="108"/>
      <c r="D74" s="108"/>
      <c r="I74" s="99"/>
      <c r="K74" s="53"/>
      <c r="M74" s="53"/>
    </row>
    <row r="75" ht="15.75" customHeight="1">
      <c r="B75" s="108"/>
      <c r="C75" s="108"/>
      <c r="D75" s="108"/>
      <c r="I75" s="99"/>
      <c r="K75" s="53"/>
      <c r="M75" s="53"/>
    </row>
    <row r="76" ht="15.75" customHeight="1">
      <c r="B76" s="108"/>
      <c r="C76" s="108"/>
      <c r="D76" s="108"/>
      <c r="I76" s="99"/>
      <c r="K76" s="53"/>
      <c r="M76" s="53"/>
    </row>
    <row r="77" ht="15.75" customHeight="1">
      <c r="B77" s="108"/>
      <c r="C77" s="108"/>
      <c r="D77" s="108"/>
      <c r="I77" s="99"/>
      <c r="K77" s="53"/>
      <c r="M77" s="53"/>
    </row>
    <row r="78" ht="15.75" customHeight="1">
      <c r="B78" s="108"/>
      <c r="C78" s="108"/>
      <c r="D78" s="108"/>
      <c r="I78" s="99"/>
      <c r="K78" s="53"/>
      <c r="M78" s="53"/>
    </row>
    <row r="79" ht="15.75" customHeight="1">
      <c r="B79" s="108"/>
      <c r="C79" s="108"/>
      <c r="D79" s="108"/>
      <c r="I79" s="99"/>
      <c r="K79" s="53"/>
      <c r="M79" s="53"/>
    </row>
    <row r="80" ht="15.75" customHeight="1">
      <c r="B80" s="108"/>
      <c r="C80" s="108"/>
      <c r="D80" s="108"/>
      <c r="I80" s="99"/>
      <c r="K80" s="53"/>
      <c r="M80" s="53"/>
    </row>
    <row r="81" ht="15.75" customHeight="1">
      <c r="B81" s="108"/>
      <c r="C81" s="108"/>
      <c r="D81" s="108"/>
      <c r="I81" s="99"/>
      <c r="K81" s="53"/>
      <c r="M81" s="53"/>
    </row>
    <row r="82" ht="15.75" customHeight="1">
      <c r="B82" s="108"/>
      <c r="C82" s="108"/>
      <c r="D82" s="108"/>
      <c r="I82" s="99"/>
      <c r="K82" s="53"/>
      <c r="M82" s="53"/>
    </row>
    <row r="83" ht="15.75" customHeight="1">
      <c r="B83" s="108"/>
      <c r="C83" s="108"/>
      <c r="D83" s="108"/>
      <c r="I83" s="99"/>
      <c r="K83" s="53"/>
      <c r="M83" s="53"/>
    </row>
    <row r="84" ht="15.75" customHeight="1">
      <c r="B84" s="108"/>
      <c r="C84" s="108"/>
      <c r="D84" s="108"/>
      <c r="I84" s="99"/>
      <c r="K84" s="53"/>
      <c r="M84" s="53"/>
    </row>
    <row r="85" ht="15.75" customHeight="1">
      <c r="B85" s="108"/>
      <c r="C85" s="108"/>
      <c r="D85" s="108"/>
      <c r="I85" s="99"/>
      <c r="K85" s="53"/>
      <c r="M85" s="53"/>
    </row>
    <row r="86" ht="15.75" customHeight="1">
      <c r="B86" s="108"/>
      <c r="C86" s="108"/>
      <c r="D86" s="108"/>
      <c r="I86" s="99"/>
      <c r="K86" s="53"/>
      <c r="M86" s="53"/>
    </row>
    <row r="87" ht="15.75" customHeight="1">
      <c r="B87" s="108"/>
      <c r="C87" s="108"/>
      <c r="D87" s="108"/>
      <c r="I87" s="99"/>
      <c r="K87" s="53"/>
      <c r="M87" s="53"/>
    </row>
    <row r="88" ht="15.75" customHeight="1">
      <c r="B88" s="108"/>
      <c r="C88" s="108"/>
      <c r="D88" s="108"/>
      <c r="I88" s="99"/>
      <c r="K88" s="53"/>
      <c r="M88" s="53"/>
    </row>
    <row r="89" ht="15.75" customHeight="1">
      <c r="B89" s="108"/>
      <c r="C89" s="108"/>
      <c r="D89" s="108"/>
      <c r="I89" s="99"/>
      <c r="K89" s="53"/>
      <c r="M89" s="53"/>
    </row>
    <row r="90" ht="15.75" customHeight="1">
      <c r="B90" s="108"/>
      <c r="C90" s="108"/>
      <c r="D90" s="108"/>
      <c r="I90" s="99"/>
      <c r="K90" s="53"/>
      <c r="M90" s="53"/>
    </row>
    <row r="91" ht="15.75" customHeight="1">
      <c r="B91" s="108"/>
      <c r="C91" s="108"/>
      <c r="D91" s="108"/>
      <c r="I91" s="99"/>
      <c r="K91" s="53"/>
      <c r="M91" s="53"/>
    </row>
    <row r="92" ht="15.75" customHeight="1">
      <c r="B92" s="108"/>
      <c r="C92" s="108"/>
      <c r="D92" s="108"/>
      <c r="I92" s="99"/>
      <c r="K92" s="53"/>
      <c r="M92" s="53"/>
    </row>
    <row r="93" ht="15.75" customHeight="1">
      <c r="B93" s="108"/>
      <c r="C93" s="108"/>
      <c r="D93" s="108"/>
      <c r="I93" s="99"/>
      <c r="K93" s="53"/>
      <c r="M93" s="53"/>
    </row>
    <row r="94" ht="15.75" customHeight="1">
      <c r="B94" s="108"/>
      <c r="C94" s="108"/>
      <c r="D94" s="108"/>
      <c r="I94" s="99"/>
      <c r="K94" s="53"/>
      <c r="M94" s="53"/>
    </row>
    <row r="95" ht="15.75" customHeight="1">
      <c r="B95" s="108"/>
      <c r="C95" s="108"/>
      <c r="D95" s="108"/>
      <c r="I95" s="99"/>
      <c r="K95" s="53"/>
      <c r="M95" s="53"/>
    </row>
    <row r="96" ht="15.75" customHeight="1">
      <c r="B96" s="108"/>
      <c r="C96" s="108"/>
      <c r="D96" s="108"/>
      <c r="I96" s="99"/>
      <c r="K96" s="53"/>
      <c r="M96" s="53"/>
    </row>
    <row r="97" ht="15.75" customHeight="1">
      <c r="B97" s="108"/>
      <c r="C97" s="108"/>
      <c r="D97" s="108"/>
      <c r="I97" s="99"/>
      <c r="K97" s="53"/>
      <c r="M97" s="53"/>
    </row>
    <row r="98" ht="15.75" customHeight="1">
      <c r="B98" s="108"/>
      <c r="C98" s="108"/>
      <c r="D98" s="108"/>
      <c r="I98" s="99"/>
      <c r="K98" s="53"/>
      <c r="M98" s="53"/>
    </row>
    <row r="99" ht="15.75" customHeight="1">
      <c r="B99" s="108"/>
      <c r="C99" s="108"/>
      <c r="D99" s="108"/>
      <c r="I99" s="99"/>
      <c r="K99" s="53"/>
      <c r="M99" s="53"/>
    </row>
    <row r="100" ht="15.75" customHeight="1">
      <c r="B100" s="108"/>
      <c r="C100" s="108"/>
      <c r="D100" s="108"/>
      <c r="I100" s="99"/>
      <c r="K100" s="53"/>
      <c r="M100" s="53"/>
    </row>
    <row r="101" ht="15.75" customHeight="1">
      <c r="B101" s="108"/>
      <c r="C101" s="108"/>
      <c r="D101" s="108"/>
      <c r="I101" s="99"/>
      <c r="K101" s="53"/>
      <c r="M101" s="53"/>
    </row>
    <row r="102" ht="15.75" customHeight="1">
      <c r="B102" s="108"/>
      <c r="C102" s="108"/>
      <c r="D102" s="108"/>
      <c r="I102" s="99"/>
      <c r="K102" s="53"/>
      <c r="M102" s="53"/>
    </row>
    <row r="103" ht="15.75" customHeight="1">
      <c r="B103" s="108"/>
      <c r="C103" s="108"/>
      <c r="D103" s="108"/>
      <c r="I103" s="99"/>
      <c r="K103" s="53"/>
      <c r="M103" s="53"/>
    </row>
    <row r="104" ht="15.75" customHeight="1">
      <c r="B104" s="108"/>
      <c r="C104" s="108"/>
      <c r="D104" s="108"/>
      <c r="I104" s="99"/>
      <c r="K104" s="53"/>
      <c r="M104" s="53"/>
    </row>
    <row r="105" ht="15.75" customHeight="1">
      <c r="B105" s="108"/>
      <c r="C105" s="108"/>
      <c r="D105" s="108"/>
      <c r="I105" s="99"/>
      <c r="K105" s="53"/>
      <c r="M105" s="53"/>
    </row>
    <row r="106" ht="15.75" customHeight="1">
      <c r="B106" s="108"/>
      <c r="C106" s="108"/>
      <c r="D106" s="108"/>
      <c r="I106" s="99"/>
      <c r="K106" s="53"/>
      <c r="M106" s="53"/>
    </row>
    <row r="107" ht="15.75" customHeight="1">
      <c r="B107" s="108"/>
      <c r="C107" s="108"/>
      <c r="D107" s="108"/>
      <c r="I107" s="99"/>
      <c r="K107" s="53"/>
      <c r="M107" s="53"/>
    </row>
    <row r="108" ht="15.75" customHeight="1">
      <c r="B108" s="108"/>
      <c r="C108" s="108"/>
      <c r="D108" s="108"/>
      <c r="I108" s="99"/>
      <c r="K108" s="53"/>
      <c r="M108" s="53"/>
    </row>
    <row r="109" ht="15.75" customHeight="1">
      <c r="B109" s="108"/>
      <c r="C109" s="108"/>
      <c r="D109" s="108"/>
      <c r="I109" s="99"/>
      <c r="K109" s="53"/>
      <c r="M109" s="53"/>
    </row>
    <row r="110" ht="15.75" customHeight="1">
      <c r="B110" s="108"/>
      <c r="C110" s="108"/>
      <c r="D110" s="108"/>
      <c r="I110" s="99"/>
      <c r="K110" s="53"/>
      <c r="M110" s="53"/>
    </row>
    <row r="111" ht="15.75" customHeight="1">
      <c r="B111" s="108"/>
      <c r="C111" s="108"/>
      <c r="D111" s="108"/>
      <c r="I111" s="99"/>
      <c r="K111" s="53"/>
      <c r="M111" s="53"/>
    </row>
    <row r="112" ht="15.75" customHeight="1">
      <c r="B112" s="108"/>
      <c r="C112" s="108"/>
      <c r="D112" s="108"/>
      <c r="I112" s="99"/>
      <c r="K112" s="53"/>
      <c r="M112" s="53"/>
    </row>
    <row r="113" ht="15.75" customHeight="1">
      <c r="B113" s="108"/>
      <c r="C113" s="108"/>
      <c r="D113" s="108"/>
      <c r="I113" s="99"/>
      <c r="K113" s="53"/>
      <c r="M113" s="53"/>
    </row>
    <row r="114" ht="15.75" customHeight="1">
      <c r="B114" s="108"/>
      <c r="C114" s="108"/>
      <c r="D114" s="108"/>
      <c r="I114" s="99"/>
      <c r="K114" s="53"/>
      <c r="M114" s="53"/>
    </row>
    <row r="115" ht="15.75" customHeight="1">
      <c r="B115" s="108"/>
      <c r="C115" s="108"/>
      <c r="D115" s="108"/>
      <c r="I115" s="99"/>
      <c r="K115" s="53"/>
      <c r="M115" s="53"/>
    </row>
    <row r="116" ht="15.75" customHeight="1">
      <c r="B116" s="108"/>
      <c r="C116" s="108"/>
      <c r="D116" s="108"/>
      <c r="I116" s="99"/>
      <c r="K116" s="53"/>
      <c r="M116" s="53"/>
    </row>
    <row r="117" ht="15.75" customHeight="1">
      <c r="B117" s="108"/>
      <c r="C117" s="108"/>
      <c r="D117" s="108"/>
      <c r="I117" s="99"/>
      <c r="K117" s="53"/>
      <c r="M117" s="53"/>
    </row>
    <row r="118" ht="15.75" customHeight="1">
      <c r="B118" s="108"/>
      <c r="C118" s="108"/>
      <c r="D118" s="108"/>
      <c r="I118" s="99"/>
      <c r="K118" s="53"/>
      <c r="M118" s="53"/>
    </row>
    <row r="119" ht="15.75" customHeight="1">
      <c r="B119" s="108"/>
      <c r="C119" s="108"/>
      <c r="D119" s="108"/>
      <c r="I119" s="99"/>
      <c r="K119" s="53"/>
      <c r="M119" s="53"/>
    </row>
    <row r="120" ht="15.75" customHeight="1">
      <c r="B120" s="108"/>
      <c r="C120" s="108"/>
      <c r="D120" s="108"/>
      <c r="I120" s="99"/>
      <c r="K120" s="53"/>
      <c r="M120" s="53"/>
    </row>
    <row r="121" ht="15.75" customHeight="1">
      <c r="B121" s="108"/>
      <c r="C121" s="108"/>
      <c r="D121" s="108"/>
      <c r="I121" s="99"/>
      <c r="K121" s="53"/>
      <c r="M121" s="53"/>
    </row>
    <row r="122" ht="15.75" customHeight="1">
      <c r="B122" s="108"/>
      <c r="C122" s="108"/>
      <c r="D122" s="108"/>
      <c r="I122" s="99"/>
      <c r="K122" s="53"/>
      <c r="M122" s="53"/>
    </row>
    <row r="123" ht="15.75" customHeight="1">
      <c r="B123" s="108"/>
      <c r="C123" s="108"/>
      <c r="D123" s="108"/>
      <c r="I123" s="99"/>
      <c r="K123" s="53"/>
      <c r="M123" s="53"/>
    </row>
    <row r="124" ht="15.75" customHeight="1">
      <c r="B124" s="108"/>
      <c r="C124" s="108"/>
      <c r="D124" s="108"/>
      <c r="I124" s="99"/>
      <c r="K124" s="53"/>
      <c r="M124" s="53"/>
    </row>
    <row r="125" ht="15.75" customHeight="1">
      <c r="B125" s="108"/>
      <c r="C125" s="108"/>
      <c r="D125" s="108"/>
      <c r="I125" s="99"/>
      <c r="K125" s="53"/>
      <c r="M125" s="53"/>
    </row>
    <row r="126" ht="15.75" customHeight="1">
      <c r="B126" s="108"/>
      <c r="C126" s="108"/>
      <c r="D126" s="108"/>
      <c r="I126" s="99"/>
      <c r="K126" s="53"/>
      <c r="M126" s="53"/>
    </row>
    <row r="127" ht="15.75" customHeight="1">
      <c r="B127" s="108"/>
      <c r="C127" s="108"/>
      <c r="D127" s="108"/>
      <c r="I127" s="99"/>
      <c r="K127" s="53"/>
      <c r="M127" s="53"/>
    </row>
    <row r="128" ht="15.75" customHeight="1">
      <c r="B128" s="108"/>
      <c r="C128" s="108"/>
      <c r="D128" s="108"/>
      <c r="I128" s="99"/>
      <c r="K128" s="53"/>
      <c r="M128" s="53"/>
    </row>
    <row r="129" ht="15.75" customHeight="1">
      <c r="B129" s="108"/>
      <c r="C129" s="108"/>
      <c r="D129" s="108"/>
      <c r="I129" s="99"/>
      <c r="K129" s="53"/>
      <c r="M129" s="53"/>
    </row>
    <row r="130" ht="15.75" customHeight="1">
      <c r="B130" s="108"/>
      <c r="C130" s="108"/>
      <c r="D130" s="108"/>
      <c r="I130" s="99"/>
      <c r="K130" s="53"/>
      <c r="M130" s="53"/>
    </row>
    <row r="131" ht="15.75" customHeight="1">
      <c r="B131" s="108"/>
      <c r="C131" s="108"/>
      <c r="D131" s="108"/>
      <c r="I131" s="99"/>
      <c r="K131" s="53"/>
      <c r="M131" s="53"/>
    </row>
    <row r="132" ht="15.75" customHeight="1">
      <c r="B132" s="108"/>
      <c r="C132" s="108"/>
      <c r="D132" s="108"/>
      <c r="I132" s="99"/>
      <c r="K132" s="53"/>
      <c r="M132" s="53"/>
    </row>
    <row r="133" ht="15.75" customHeight="1">
      <c r="B133" s="108"/>
      <c r="C133" s="108"/>
      <c r="D133" s="108"/>
      <c r="I133" s="99"/>
      <c r="K133" s="53"/>
      <c r="M133" s="53"/>
    </row>
    <row r="134" ht="15.75" customHeight="1">
      <c r="B134" s="108"/>
      <c r="C134" s="108"/>
      <c r="D134" s="108"/>
      <c r="I134" s="99"/>
      <c r="K134" s="53"/>
      <c r="M134" s="53"/>
    </row>
    <row r="135" ht="15.75" customHeight="1">
      <c r="B135" s="108"/>
      <c r="C135" s="108"/>
      <c r="D135" s="108"/>
      <c r="I135" s="99"/>
      <c r="K135" s="53"/>
      <c r="M135" s="53"/>
    </row>
    <row r="136" ht="15.75" customHeight="1">
      <c r="B136" s="108"/>
      <c r="C136" s="108"/>
      <c r="D136" s="108"/>
      <c r="I136" s="99"/>
      <c r="K136" s="53"/>
      <c r="M136" s="53"/>
    </row>
    <row r="137" ht="15.75" customHeight="1">
      <c r="B137" s="108"/>
      <c r="C137" s="108"/>
      <c r="D137" s="108"/>
      <c r="I137" s="99"/>
      <c r="K137" s="53"/>
      <c r="M137" s="53"/>
    </row>
    <row r="138" ht="15.75" customHeight="1">
      <c r="B138" s="108"/>
      <c r="C138" s="108"/>
      <c r="D138" s="108"/>
      <c r="I138" s="99"/>
      <c r="K138" s="53"/>
      <c r="M138" s="53"/>
    </row>
    <row r="139" ht="15.75" customHeight="1">
      <c r="B139" s="108"/>
      <c r="C139" s="108"/>
      <c r="D139" s="108"/>
      <c r="I139" s="99"/>
      <c r="K139" s="53"/>
      <c r="M139" s="53"/>
    </row>
    <row r="140" ht="15.75" customHeight="1">
      <c r="B140" s="108"/>
      <c r="C140" s="108"/>
      <c r="D140" s="108"/>
      <c r="I140" s="99"/>
      <c r="K140" s="53"/>
      <c r="M140" s="53"/>
    </row>
    <row r="141" ht="15.75" customHeight="1">
      <c r="B141" s="108"/>
      <c r="C141" s="108"/>
      <c r="D141" s="108"/>
      <c r="I141" s="99"/>
      <c r="K141" s="53"/>
      <c r="M141" s="53"/>
    </row>
    <row r="142" ht="15.75" customHeight="1">
      <c r="B142" s="108"/>
      <c r="C142" s="108"/>
      <c r="D142" s="108"/>
      <c r="I142" s="99"/>
      <c r="K142" s="53"/>
      <c r="M142" s="53"/>
    </row>
    <row r="143" ht="15.75" customHeight="1">
      <c r="B143" s="108"/>
      <c r="C143" s="108"/>
      <c r="D143" s="108"/>
      <c r="I143" s="99"/>
      <c r="K143" s="53"/>
      <c r="M143" s="53"/>
    </row>
    <row r="144" ht="15.75" customHeight="1">
      <c r="B144" s="108"/>
      <c r="C144" s="108"/>
      <c r="D144" s="108"/>
      <c r="I144" s="99"/>
      <c r="K144" s="53"/>
      <c r="M144" s="53"/>
    </row>
    <row r="145" ht="15.75" customHeight="1">
      <c r="B145" s="108"/>
      <c r="C145" s="108"/>
      <c r="D145" s="108"/>
      <c r="I145" s="99"/>
      <c r="K145" s="53"/>
      <c r="M145" s="53"/>
    </row>
    <row r="146" ht="15.75" customHeight="1">
      <c r="B146" s="108"/>
      <c r="C146" s="108"/>
      <c r="D146" s="108"/>
      <c r="I146" s="99"/>
      <c r="K146" s="53"/>
      <c r="M146" s="53"/>
    </row>
    <row r="147" ht="15.75" customHeight="1">
      <c r="B147" s="108"/>
      <c r="C147" s="108"/>
      <c r="D147" s="108"/>
      <c r="I147" s="99"/>
      <c r="K147" s="53"/>
      <c r="M147" s="53"/>
    </row>
    <row r="148" ht="15.75" customHeight="1">
      <c r="B148" s="108"/>
      <c r="C148" s="108"/>
      <c r="D148" s="108"/>
      <c r="I148" s="99"/>
      <c r="K148" s="53"/>
      <c r="M148" s="53"/>
    </row>
    <row r="149" ht="15.75" customHeight="1">
      <c r="B149" s="108"/>
      <c r="C149" s="108"/>
      <c r="D149" s="108"/>
      <c r="I149" s="99"/>
      <c r="K149" s="53"/>
      <c r="M149" s="53"/>
    </row>
    <row r="150" ht="15.75" customHeight="1">
      <c r="B150" s="108"/>
      <c r="C150" s="108"/>
      <c r="D150" s="108"/>
      <c r="I150" s="99"/>
      <c r="K150" s="53"/>
      <c r="M150" s="53"/>
    </row>
    <row r="151" ht="15.75" customHeight="1">
      <c r="B151" s="108"/>
      <c r="C151" s="108"/>
      <c r="D151" s="108"/>
      <c r="I151" s="99"/>
      <c r="K151" s="53"/>
      <c r="M151" s="53"/>
    </row>
    <row r="152" ht="15.75" customHeight="1">
      <c r="B152" s="108"/>
      <c r="C152" s="108"/>
      <c r="D152" s="108"/>
      <c r="I152" s="99"/>
      <c r="K152" s="53"/>
      <c r="M152" s="53"/>
    </row>
    <row r="153" ht="15.75" customHeight="1">
      <c r="B153" s="108"/>
      <c r="C153" s="108"/>
      <c r="D153" s="108"/>
      <c r="I153" s="99"/>
      <c r="K153" s="53"/>
      <c r="M153" s="53"/>
    </row>
    <row r="154" ht="15.75" customHeight="1">
      <c r="B154" s="108"/>
      <c r="C154" s="108"/>
      <c r="D154" s="108"/>
      <c r="I154" s="99"/>
      <c r="K154" s="53"/>
      <c r="M154" s="53"/>
    </row>
    <row r="155" ht="15.75" customHeight="1">
      <c r="B155" s="108"/>
      <c r="C155" s="108"/>
      <c r="D155" s="108"/>
      <c r="I155" s="99"/>
      <c r="K155" s="53"/>
      <c r="M155" s="53"/>
    </row>
    <row r="156" ht="15.75" customHeight="1">
      <c r="B156" s="108"/>
      <c r="C156" s="108"/>
      <c r="D156" s="108"/>
      <c r="I156" s="99"/>
      <c r="K156" s="53"/>
      <c r="M156" s="53"/>
    </row>
    <row r="157" ht="15.75" customHeight="1">
      <c r="B157" s="108"/>
      <c r="C157" s="108"/>
      <c r="D157" s="108"/>
      <c r="I157" s="99"/>
      <c r="K157" s="53"/>
      <c r="M157" s="53"/>
    </row>
    <row r="158" ht="15.75" customHeight="1">
      <c r="B158" s="108"/>
      <c r="C158" s="108"/>
      <c r="D158" s="108"/>
      <c r="I158" s="99"/>
      <c r="K158" s="53"/>
      <c r="M158" s="53"/>
    </row>
    <row r="159" ht="15.75" customHeight="1">
      <c r="B159" s="108"/>
      <c r="C159" s="108"/>
      <c r="D159" s="108"/>
      <c r="I159" s="99"/>
      <c r="K159" s="53"/>
      <c r="M159" s="53"/>
    </row>
    <row r="160" ht="15.75" customHeight="1">
      <c r="B160" s="108"/>
      <c r="C160" s="108"/>
      <c r="D160" s="108"/>
      <c r="I160" s="99"/>
      <c r="K160" s="53"/>
      <c r="M160" s="53"/>
    </row>
    <row r="161" ht="15.75" customHeight="1">
      <c r="B161" s="108"/>
      <c r="C161" s="108"/>
      <c r="D161" s="108"/>
      <c r="I161" s="99"/>
      <c r="K161" s="53"/>
      <c r="M161" s="53"/>
    </row>
    <row r="162" ht="15.75" customHeight="1">
      <c r="B162" s="108"/>
      <c r="C162" s="108"/>
      <c r="D162" s="108"/>
      <c r="I162" s="99"/>
      <c r="K162" s="53"/>
      <c r="M162" s="53"/>
    </row>
    <row r="163" ht="15.75" customHeight="1">
      <c r="B163" s="108"/>
      <c r="C163" s="108"/>
      <c r="D163" s="108"/>
      <c r="I163" s="99"/>
      <c r="K163" s="53"/>
      <c r="M163" s="53"/>
    </row>
    <row r="164" ht="15.75" customHeight="1">
      <c r="B164" s="108"/>
      <c r="C164" s="108"/>
      <c r="D164" s="108"/>
      <c r="I164" s="99"/>
      <c r="K164" s="53"/>
      <c r="M164" s="53"/>
    </row>
    <row r="165" ht="15.75" customHeight="1">
      <c r="B165" s="108"/>
      <c r="C165" s="108"/>
      <c r="D165" s="108"/>
      <c r="I165" s="99"/>
      <c r="K165" s="53"/>
      <c r="M165" s="53"/>
    </row>
    <row r="166" ht="15.75" customHeight="1">
      <c r="B166" s="108"/>
      <c r="C166" s="108"/>
      <c r="D166" s="108"/>
      <c r="I166" s="99"/>
      <c r="K166" s="53"/>
      <c r="M166" s="53"/>
    </row>
    <row r="167" ht="15.75" customHeight="1">
      <c r="B167" s="108"/>
      <c r="C167" s="108"/>
      <c r="D167" s="108"/>
      <c r="I167" s="99"/>
      <c r="K167" s="53"/>
      <c r="M167" s="53"/>
    </row>
    <row r="168" ht="15.75" customHeight="1">
      <c r="B168" s="108"/>
      <c r="C168" s="108"/>
      <c r="D168" s="108"/>
      <c r="I168" s="99"/>
      <c r="K168" s="53"/>
      <c r="M168" s="53"/>
    </row>
    <row r="169" ht="15.75" customHeight="1">
      <c r="B169" s="108"/>
      <c r="C169" s="108"/>
      <c r="D169" s="108"/>
      <c r="I169" s="99"/>
      <c r="K169" s="53"/>
      <c r="M169" s="53"/>
    </row>
    <row r="170" ht="15.75" customHeight="1">
      <c r="B170" s="108"/>
      <c r="C170" s="108"/>
      <c r="D170" s="108"/>
      <c r="I170" s="99"/>
      <c r="K170" s="53"/>
      <c r="M170" s="53"/>
    </row>
    <row r="171" ht="15.75" customHeight="1">
      <c r="B171" s="108"/>
      <c r="C171" s="108"/>
      <c r="D171" s="108"/>
      <c r="I171" s="99"/>
      <c r="K171" s="53"/>
      <c r="M171" s="53"/>
    </row>
    <row r="172" ht="15.75" customHeight="1">
      <c r="B172" s="108"/>
      <c r="C172" s="108"/>
      <c r="D172" s="108"/>
      <c r="I172" s="99"/>
      <c r="K172" s="53"/>
      <c r="M172" s="53"/>
    </row>
    <row r="173" ht="15.75" customHeight="1">
      <c r="B173" s="108"/>
      <c r="C173" s="108"/>
      <c r="D173" s="108"/>
      <c r="I173" s="99"/>
      <c r="K173" s="53"/>
      <c r="M173" s="53"/>
    </row>
    <row r="174" ht="15.75" customHeight="1">
      <c r="B174" s="108"/>
      <c r="C174" s="108"/>
      <c r="D174" s="108"/>
      <c r="I174" s="99"/>
      <c r="K174" s="53"/>
      <c r="M174" s="53"/>
    </row>
    <row r="175" ht="15.75" customHeight="1">
      <c r="B175" s="108"/>
      <c r="C175" s="108"/>
      <c r="D175" s="108"/>
      <c r="I175" s="99"/>
      <c r="K175" s="53"/>
      <c r="M175" s="53"/>
    </row>
    <row r="176" ht="15.75" customHeight="1">
      <c r="B176" s="108"/>
      <c r="C176" s="108"/>
      <c r="D176" s="108"/>
      <c r="I176" s="99"/>
      <c r="K176" s="53"/>
      <c r="M176" s="53"/>
    </row>
    <row r="177" ht="15.75" customHeight="1">
      <c r="B177" s="108"/>
      <c r="C177" s="108"/>
      <c r="D177" s="108"/>
      <c r="I177" s="99"/>
      <c r="K177" s="53"/>
      <c r="M177" s="53"/>
    </row>
    <row r="178" ht="15.75" customHeight="1">
      <c r="B178" s="108"/>
      <c r="C178" s="108"/>
      <c r="D178" s="108"/>
      <c r="I178" s="99"/>
      <c r="K178" s="53"/>
      <c r="M178" s="53"/>
    </row>
    <row r="179" ht="15.75" customHeight="1">
      <c r="B179" s="108"/>
      <c r="C179" s="108"/>
      <c r="D179" s="108"/>
      <c r="I179" s="99"/>
      <c r="K179" s="53"/>
      <c r="M179" s="53"/>
    </row>
    <row r="180" ht="15.75" customHeight="1">
      <c r="B180" s="108"/>
      <c r="C180" s="108"/>
      <c r="D180" s="108"/>
      <c r="I180" s="99"/>
      <c r="K180" s="53"/>
      <c r="M180" s="53"/>
    </row>
    <row r="181" ht="15.75" customHeight="1">
      <c r="B181" s="108"/>
      <c r="C181" s="108"/>
      <c r="D181" s="108"/>
      <c r="I181" s="99"/>
      <c r="K181" s="53"/>
      <c r="M181" s="53"/>
    </row>
    <row r="182" ht="15.75" customHeight="1">
      <c r="B182" s="108"/>
      <c r="C182" s="108"/>
      <c r="D182" s="108"/>
      <c r="I182" s="99"/>
      <c r="K182" s="53"/>
      <c r="M182" s="53"/>
    </row>
    <row r="183" ht="15.75" customHeight="1">
      <c r="B183" s="108"/>
      <c r="C183" s="108"/>
      <c r="D183" s="108"/>
      <c r="I183" s="99"/>
      <c r="K183" s="53"/>
      <c r="M183" s="53"/>
    </row>
    <row r="184" ht="15.75" customHeight="1">
      <c r="B184" s="108"/>
      <c r="C184" s="108"/>
      <c r="D184" s="108"/>
      <c r="I184" s="99"/>
      <c r="K184" s="53"/>
      <c r="M184" s="53"/>
    </row>
    <row r="185" ht="15.75" customHeight="1">
      <c r="B185" s="108"/>
      <c r="C185" s="108"/>
      <c r="D185" s="108"/>
      <c r="I185" s="99"/>
      <c r="K185" s="53"/>
      <c r="M185" s="53"/>
    </row>
    <row r="186" ht="15.75" customHeight="1">
      <c r="B186" s="108"/>
      <c r="C186" s="108"/>
      <c r="D186" s="108"/>
      <c r="I186" s="99"/>
      <c r="K186" s="53"/>
      <c r="M186" s="53"/>
    </row>
    <row r="187" ht="15.75" customHeight="1">
      <c r="B187" s="108"/>
      <c r="C187" s="108"/>
      <c r="D187" s="108"/>
      <c r="I187" s="99"/>
      <c r="K187" s="53"/>
      <c r="M187" s="53"/>
    </row>
    <row r="188" ht="15.75" customHeight="1">
      <c r="B188" s="108"/>
      <c r="C188" s="108"/>
      <c r="D188" s="108"/>
      <c r="I188" s="99"/>
      <c r="K188" s="53"/>
      <c r="M188" s="53"/>
    </row>
    <row r="189" ht="15.75" customHeight="1">
      <c r="B189" s="108"/>
      <c r="C189" s="108"/>
      <c r="D189" s="108"/>
      <c r="I189" s="99"/>
      <c r="K189" s="53"/>
      <c r="M189" s="53"/>
    </row>
    <row r="190" ht="15.75" customHeight="1">
      <c r="B190" s="108"/>
      <c r="C190" s="108"/>
      <c r="D190" s="108"/>
      <c r="I190" s="99"/>
      <c r="K190" s="53"/>
      <c r="M190" s="53"/>
    </row>
    <row r="191" ht="15.75" customHeight="1">
      <c r="B191" s="108"/>
      <c r="C191" s="108"/>
      <c r="D191" s="108"/>
      <c r="I191" s="99"/>
      <c r="K191" s="53"/>
      <c r="M191" s="53"/>
    </row>
    <row r="192" ht="15.75" customHeight="1">
      <c r="B192" s="108"/>
      <c r="C192" s="108"/>
      <c r="D192" s="108"/>
      <c r="I192" s="99"/>
      <c r="K192" s="53"/>
      <c r="M192" s="53"/>
    </row>
    <row r="193" ht="15.75" customHeight="1">
      <c r="B193" s="108"/>
      <c r="C193" s="108"/>
      <c r="D193" s="108"/>
      <c r="I193" s="99"/>
      <c r="K193" s="53"/>
      <c r="M193" s="53"/>
    </row>
    <row r="194" ht="15.75" customHeight="1">
      <c r="B194" s="108"/>
      <c r="C194" s="108"/>
      <c r="D194" s="108"/>
      <c r="I194" s="99"/>
      <c r="K194" s="53"/>
      <c r="M194" s="53"/>
    </row>
    <row r="195" ht="15.75" customHeight="1">
      <c r="B195" s="108"/>
      <c r="C195" s="108"/>
      <c r="D195" s="108"/>
      <c r="I195" s="99"/>
      <c r="K195" s="53"/>
      <c r="M195" s="53"/>
    </row>
    <row r="196" ht="15.75" customHeight="1">
      <c r="B196" s="108"/>
      <c r="C196" s="108"/>
      <c r="D196" s="108"/>
      <c r="I196" s="99"/>
      <c r="K196" s="53"/>
      <c r="M196" s="53"/>
    </row>
    <row r="197" ht="15.75" customHeight="1">
      <c r="B197" s="108"/>
      <c r="C197" s="108"/>
      <c r="D197" s="108"/>
      <c r="I197" s="99"/>
      <c r="K197" s="53"/>
      <c r="M197" s="53"/>
    </row>
    <row r="198" ht="15.75" customHeight="1">
      <c r="B198" s="108"/>
      <c r="C198" s="108"/>
      <c r="D198" s="108"/>
      <c r="I198" s="99"/>
      <c r="K198" s="53"/>
      <c r="M198" s="53"/>
    </row>
    <row r="199" ht="15.75" customHeight="1">
      <c r="B199" s="108"/>
      <c r="C199" s="108"/>
      <c r="D199" s="108"/>
      <c r="I199" s="99"/>
      <c r="K199" s="53"/>
      <c r="M199" s="53"/>
    </row>
    <row r="200" ht="15.75" customHeight="1">
      <c r="B200" s="108"/>
      <c r="C200" s="108"/>
      <c r="D200" s="108"/>
      <c r="I200" s="99"/>
      <c r="K200" s="53"/>
      <c r="M200" s="53"/>
    </row>
    <row r="201" ht="15.75" customHeight="1">
      <c r="B201" s="108"/>
      <c r="C201" s="108"/>
      <c r="D201" s="108"/>
      <c r="I201" s="99"/>
      <c r="K201" s="53"/>
      <c r="M201" s="53"/>
    </row>
    <row r="202" ht="15.75" customHeight="1">
      <c r="B202" s="108"/>
      <c r="C202" s="108"/>
      <c r="D202" s="108"/>
      <c r="I202" s="99"/>
      <c r="K202" s="53"/>
      <c r="M202" s="53"/>
    </row>
    <row r="203" ht="15.75" customHeight="1">
      <c r="B203" s="108"/>
      <c r="C203" s="108"/>
      <c r="D203" s="108"/>
      <c r="I203" s="99"/>
      <c r="K203" s="53"/>
      <c r="M203" s="53"/>
    </row>
    <row r="204" ht="15.75" customHeight="1">
      <c r="B204" s="108"/>
      <c r="C204" s="108"/>
      <c r="D204" s="108"/>
      <c r="I204" s="99"/>
      <c r="K204" s="53"/>
      <c r="M204" s="53"/>
    </row>
    <row r="205" ht="15.75" customHeight="1">
      <c r="B205" s="108"/>
      <c r="C205" s="108"/>
      <c r="D205" s="108"/>
      <c r="I205" s="99"/>
      <c r="K205" s="53"/>
      <c r="M205" s="53"/>
    </row>
    <row r="206" ht="15.75" customHeight="1">
      <c r="B206" s="108"/>
      <c r="C206" s="108"/>
      <c r="D206" s="108"/>
      <c r="I206" s="99"/>
      <c r="K206" s="53"/>
      <c r="M206" s="53"/>
    </row>
    <row r="207" ht="15.75" customHeight="1">
      <c r="B207" s="108"/>
      <c r="C207" s="108"/>
      <c r="D207" s="108"/>
      <c r="I207" s="99"/>
      <c r="K207" s="53"/>
      <c r="M207" s="53"/>
    </row>
    <row r="208" ht="15.75" customHeight="1">
      <c r="B208" s="108"/>
      <c r="C208" s="108"/>
      <c r="D208" s="108"/>
      <c r="I208" s="99"/>
      <c r="K208" s="53"/>
      <c r="M208" s="53"/>
    </row>
    <row r="209" ht="15.75" customHeight="1">
      <c r="B209" s="108"/>
      <c r="C209" s="108"/>
      <c r="D209" s="108"/>
      <c r="I209" s="99"/>
      <c r="K209" s="53"/>
      <c r="M209" s="53"/>
    </row>
    <row r="210" ht="15.75" customHeight="1">
      <c r="B210" s="108"/>
      <c r="C210" s="108"/>
      <c r="D210" s="108"/>
      <c r="I210" s="99"/>
      <c r="K210" s="53"/>
      <c r="M210" s="53"/>
    </row>
    <row r="211" ht="15.75" customHeight="1">
      <c r="B211" s="108"/>
      <c r="C211" s="108"/>
      <c r="D211" s="108"/>
      <c r="I211" s="99"/>
      <c r="K211" s="53"/>
      <c r="M211" s="53"/>
    </row>
    <row r="212" ht="15.75" customHeight="1">
      <c r="B212" s="108"/>
      <c r="C212" s="108"/>
      <c r="D212" s="108"/>
      <c r="I212" s="99"/>
      <c r="K212" s="53"/>
      <c r="M212" s="53"/>
    </row>
    <row r="213" ht="15.75" customHeight="1">
      <c r="B213" s="108"/>
      <c r="C213" s="108"/>
      <c r="D213" s="108"/>
      <c r="I213" s="99"/>
      <c r="K213" s="53"/>
      <c r="M213" s="53"/>
    </row>
    <row r="214" ht="15.75" customHeight="1">
      <c r="B214" s="108"/>
      <c r="C214" s="108"/>
      <c r="D214" s="108"/>
      <c r="I214" s="99"/>
      <c r="K214" s="53"/>
      <c r="M214" s="53"/>
    </row>
    <row r="215" ht="15.75" customHeight="1">
      <c r="B215" s="108"/>
      <c r="C215" s="108"/>
      <c r="D215" s="108"/>
      <c r="I215" s="99"/>
      <c r="K215" s="53"/>
      <c r="M215" s="53"/>
    </row>
    <row r="216" ht="15.75" customHeight="1">
      <c r="B216" s="108"/>
      <c r="C216" s="108"/>
      <c r="D216" s="108"/>
      <c r="I216" s="99"/>
      <c r="K216" s="53"/>
      <c r="M216" s="53"/>
    </row>
    <row r="217" ht="15.75" customHeight="1">
      <c r="B217" s="108"/>
      <c r="C217" s="108"/>
      <c r="D217" s="108"/>
      <c r="I217" s="99"/>
      <c r="K217" s="53"/>
      <c r="M217" s="53"/>
    </row>
    <row r="218" ht="15.75" customHeight="1">
      <c r="B218" s="108"/>
      <c r="C218" s="108"/>
      <c r="D218" s="108"/>
      <c r="I218" s="99"/>
      <c r="K218" s="53"/>
      <c r="M218" s="53"/>
    </row>
    <row r="219" ht="15.75" customHeight="1">
      <c r="B219" s="108"/>
      <c r="C219" s="108"/>
      <c r="D219" s="108"/>
      <c r="I219" s="99"/>
      <c r="K219" s="53"/>
      <c r="M219" s="53"/>
    </row>
    <row r="220" ht="15.75" customHeight="1">
      <c r="B220" s="108"/>
      <c r="C220" s="108"/>
      <c r="D220" s="108"/>
      <c r="I220" s="99"/>
      <c r="K220" s="53"/>
      <c r="M220" s="5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4" width="14.43"/>
    <col customWidth="1" min="5" max="5" width="4.71"/>
    <col customWidth="1" min="6" max="6" width="13.29"/>
    <col customWidth="1" min="10" max="10" width="4.86"/>
    <col customWidth="1" min="11" max="11" width="17.29"/>
    <col customWidth="1" min="12" max="12" width="17.71"/>
    <col customWidth="1" min="15" max="15" width="5.71"/>
    <col customWidth="1" min="17" max="17" width="16.0"/>
    <col customWidth="1" min="18" max="18" width="16.14"/>
  </cols>
  <sheetData>
    <row r="1">
      <c r="A1" s="110" t="s">
        <v>12</v>
      </c>
      <c r="B1" s="111" t="s">
        <v>248</v>
      </c>
      <c r="C1" s="112"/>
      <c r="D1" s="112"/>
      <c r="F1" s="113" t="s">
        <v>12</v>
      </c>
      <c r="G1" s="114" t="s">
        <v>249</v>
      </c>
      <c r="H1" s="62"/>
      <c r="I1" s="62"/>
      <c r="K1" s="113" t="s">
        <v>12</v>
      </c>
      <c r="L1" s="115" t="s">
        <v>250</v>
      </c>
      <c r="M1" s="62"/>
      <c r="N1" s="62"/>
      <c r="P1" s="113" t="s">
        <v>12</v>
      </c>
      <c r="Q1" s="114" t="s">
        <v>251</v>
      </c>
      <c r="R1" s="116"/>
    </row>
    <row r="2">
      <c r="A2" s="117" t="s">
        <v>105</v>
      </c>
      <c r="B2" s="118">
        <v>39.0</v>
      </c>
      <c r="C2" s="119"/>
      <c r="D2" s="119"/>
      <c r="E2" s="120"/>
      <c r="F2" s="117" t="s">
        <v>105</v>
      </c>
      <c r="G2" s="121">
        <v>0.09113</v>
      </c>
      <c r="H2" s="62"/>
      <c r="I2" s="62"/>
      <c r="K2" s="117" t="s">
        <v>105</v>
      </c>
      <c r="L2" s="122">
        <v>1.9785</v>
      </c>
      <c r="M2" s="123"/>
      <c r="N2" s="123"/>
      <c r="P2" s="117" t="s">
        <v>105</v>
      </c>
      <c r="Q2" s="122">
        <v>11.904</v>
      </c>
      <c r="R2" s="75"/>
      <c r="S2" s="63"/>
    </row>
    <row r="3">
      <c r="A3" s="117" t="s">
        <v>182</v>
      </c>
      <c r="B3" s="118">
        <v>136.0</v>
      </c>
      <c r="C3" s="124"/>
      <c r="D3" s="124"/>
      <c r="F3" s="117" t="s">
        <v>182</v>
      </c>
      <c r="G3" s="121">
        <v>0.0718</v>
      </c>
      <c r="H3" s="62"/>
      <c r="I3" s="62"/>
      <c r="K3" s="117" t="s">
        <v>182</v>
      </c>
      <c r="L3" s="122">
        <v>13.927</v>
      </c>
      <c r="M3" s="63"/>
      <c r="N3" s="63"/>
      <c r="P3" s="117" t="s">
        <v>182</v>
      </c>
      <c r="Q3" s="122">
        <v>136.0</v>
      </c>
      <c r="R3" s="75"/>
      <c r="S3" s="63"/>
    </row>
    <row r="4">
      <c r="A4" s="125" t="s">
        <v>32</v>
      </c>
      <c r="B4" s="126">
        <v>82.5</v>
      </c>
      <c r="C4" s="124"/>
      <c r="D4" s="124"/>
      <c r="F4" s="125" t="s">
        <v>32</v>
      </c>
      <c r="G4" s="127">
        <v>0.19957</v>
      </c>
      <c r="H4" s="62"/>
      <c r="I4" s="62"/>
      <c r="K4" s="125" t="s">
        <v>32</v>
      </c>
      <c r="L4" s="128">
        <v>5.253</v>
      </c>
      <c r="M4" s="63"/>
      <c r="N4" s="63"/>
      <c r="P4" s="125" t="s">
        <v>32</v>
      </c>
      <c r="Q4" s="128">
        <v>23.625</v>
      </c>
      <c r="R4" s="75"/>
      <c r="S4" s="63"/>
    </row>
    <row r="5">
      <c r="A5" s="123"/>
      <c r="B5" s="124"/>
      <c r="C5" s="124"/>
      <c r="D5" s="124"/>
      <c r="F5" s="62"/>
      <c r="G5" s="62"/>
      <c r="H5" s="62"/>
      <c r="I5" s="62"/>
      <c r="K5" s="123"/>
      <c r="L5" s="129"/>
      <c r="M5" s="63"/>
      <c r="N5" s="63"/>
      <c r="P5" s="123"/>
      <c r="Q5" s="63"/>
      <c r="R5" s="63"/>
      <c r="S5" s="63"/>
    </row>
    <row r="6">
      <c r="A6" s="123"/>
      <c r="B6" s="124"/>
      <c r="C6" s="124"/>
      <c r="D6" s="124"/>
      <c r="F6" s="62"/>
      <c r="G6" s="62"/>
      <c r="H6" s="62"/>
      <c r="I6" s="62"/>
      <c r="K6" s="123"/>
      <c r="L6" s="129"/>
      <c r="M6" s="63"/>
      <c r="N6" s="63"/>
      <c r="P6" s="123"/>
      <c r="Q6" s="63"/>
      <c r="R6" s="63"/>
      <c r="S6" s="63"/>
    </row>
    <row r="7">
      <c r="A7" s="123"/>
      <c r="B7" s="124"/>
      <c r="C7" s="124"/>
      <c r="D7" s="124"/>
      <c r="F7" s="62"/>
      <c r="G7" s="62"/>
      <c r="H7" s="62"/>
      <c r="I7" s="62"/>
      <c r="K7" s="123"/>
      <c r="L7" s="129"/>
      <c r="M7" s="63"/>
      <c r="N7" s="63"/>
      <c r="P7" s="123"/>
      <c r="Q7" s="63"/>
      <c r="R7" s="63"/>
      <c r="S7" s="63"/>
    </row>
    <row r="8">
      <c r="B8" s="53"/>
      <c r="C8" s="53"/>
      <c r="D8" s="53"/>
      <c r="L8" s="55"/>
      <c r="P8" s="62"/>
      <c r="Q8" s="62"/>
      <c r="R8" s="124"/>
    </row>
    <row r="9">
      <c r="B9" s="53"/>
      <c r="C9" s="53"/>
      <c r="D9" s="53"/>
      <c r="L9" s="55"/>
      <c r="P9" s="62"/>
      <c r="Q9" s="62"/>
      <c r="R9" s="124"/>
    </row>
    <row r="10">
      <c r="B10" s="53"/>
      <c r="C10" s="53"/>
      <c r="D10" s="53"/>
      <c r="L10" s="55"/>
      <c r="P10" s="123"/>
      <c r="Q10" s="62"/>
      <c r="R10" s="124"/>
    </row>
    <row r="11">
      <c r="B11" s="53"/>
      <c r="C11" s="53"/>
      <c r="D11" s="53"/>
      <c r="L11" s="55"/>
      <c r="P11" s="62"/>
      <c r="Q11" s="62"/>
      <c r="R11" s="124"/>
    </row>
    <row r="12">
      <c r="B12" s="53"/>
      <c r="C12" s="53"/>
      <c r="D12" s="53"/>
      <c r="L12" s="55"/>
      <c r="P12" s="62"/>
      <c r="Q12" s="62"/>
      <c r="R12" s="124"/>
    </row>
    <row r="13">
      <c r="B13" s="53"/>
      <c r="C13" s="53"/>
      <c r="D13" s="53"/>
      <c r="L13" s="55"/>
      <c r="P13" s="62"/>
      <c r="Q13" s="62"/>
      <c r="R13" s="124"/>
    </row>
    <row r="14">
      <c r="B14" s="53"/>
      <c r="C14" s="53"/>
      <c r="D14" s="53"/>
      <c r="L14" s="55"/>
      <c r="P14" s="62"/>
      <c r="Q14" s="62"/>
      <c r="R14" s="124"/>
    </row>
    <row r="15">
      <c r="B15" s="53"/>
      <c r="C15" s="53"/>
      <c r="D15" s="53"/>
      <c r="L15" s="55"/>
      <c r="R15" s="53"/>
    </row>
    <row r="16">
      <c r="B16" s="53"/>
      <c r="C16" s="53"/>
      <c r="D16" s="53"/>
      <c r="L16" s="55"/>
      <c r="R16" s="53"/>
    </row>
    <row r="17">
      <c r="B17" s="53"/>
      <c r="C17" s="53"/>
      <c r="D17" s="53"/>
      <c r="L17" s="55"/>
      <c r="R17" s="53"/>
    </row>
    <row r="18">
      <c r="B18" s="53"/>
      <c r="C18" s="53"/>
      <c r="D18" s="53"/>
      <c r="L18" s="55"/>
      <c r="R18" s="53"/>
    </row>
    <row r="19">
      <c r="B19" s="53"/>
      <c r="C19" s="53"/>
      <c r="D19" s="53"/>
      <c r="L19" s="55"/>
      <c r="R19" s="53"/>
    </row>
    <row r="20">
      <c r="B20" s="53"/>
      <c r="C20" s="53"/>
      <c r="D20" s="53"/>
      <c r="L20" s="55"/>
      <c r="R20" s="53"/>
    </row>
    <row r="21" ht="15.75" customHeight="1">
      <c r="B21" s="53"/>
      <c r="C21" s="53"/>
      <c r="D21" s="53"/>
      <c r="L21" s="55"/>
      <c r="R21" s="53"/>
    </row>
    <row r="22" ht="15.75" customHeight="1">
      <c r="B22" s="53"/>
      <c r="C22" s="53"/>
      <c r="D22" s="53"/>
      <c r="L22" s="55"/>
      <c r="R22" s="53"/>
    </row>
    <row r="23" ht="15.75" customHeight="1">
      <c r="B23" s="53"/>
      <c r="C23" s="53"/>
      <c r="D23" s="53"/>
      <c r="L23" s="55"/>
      <c r="R23" s="53"/>
    </row>
    <row r="24" ht="15.75" customHeight="1">
      <c r="B24" s="53"/>
      <c r="C24" s="53"/>
      <c r="D24" s="53"/>
      <c r="L24" s="55"/>
      <c r="R24" s="53"/>
    </row>
    <row r="25" ht="15.75" customHeight="1">
      <c r="B25" s="53"/>
      <c r="C25" s="53"/>
      <c r="D25" s="53"/>
      <c r="L25" s="55"/>
      <c r="R25" s="53"/>
    </row>
    <row r="26" ht="15.75" customHeight="1">
      <c r="B26" s="53"/>
      <c r="C26" s="53"/>
      <c r="D26" s="53"/>
      <c r="L26" s="55"/>
      <c r="R26" s="53"/>
    </row>
    <row r="27" ht="15.75" customHeight="1">
      <c r="B27" s="53"/>
      <c r="C27" s="53"/>
      <c r="D27" s="53"/>
      <c r="L27" s="55"/>
      <c r="R27" s="53"/>
    </row>
    <row r="28" ht="15.75" customHeight="1">
      <c r="B28" s="53"/>
      <c r="C28" s="53"/>
      <c r="D28" s="53"/>
      <c r="L28" s="55"/>
      <c r="R28" s="53"/>
    </row>
    <row r="29" ht="15.75" customHeight="1">
      <c r="B29" s="53"/>
      <c r="C29" s="53"/>
      <c r="D29" s="53"/>
      <c r="L29" s="55"/>
      <c r="R29" s="53"/>
    </row>
    <row r="30" ht="15.75" customHeight="1">
      <c r="B30" s="53"/>
      <c r="C30" s="53"/>
      <c r="D30" s="53"/>
      <c r="L30" s="55"/>
      <c r="R30" s="53"/>
    </row>
    <row r="31" ht="15.75" customHeight="1">
      <c r="B31" s="53"/>
      <c r="C31" s="53"/>
      <c r="D31" s="53"/>
      <c r="L31" s="55"/>
      <c r="R31" s="53"/>
    </row>
    <row r="32" ht="15.75" customHeight="1">
      <c r="B32" s="53"/>
      <c r="C32" s="53"/>
      <c r="D32" s="53"/>
      <c r="L32" s="55"/>
      <c r="R32" s="53"/>
    </row>
    <row r="33" ht="15.75" customHeight="1">
      <c r="B33" s="53"/>
      <c r="C33" s="53"/>
      <c r="D33" s="53"/>
      <c r="L33" s="55"/>
      <c r="R33" s="53"/>
    </row>
    <row r="34" ht="15.75" customHeight="1">
      <c r="B34" s="53"/>
      <c r="C34" s="53"/>
      <c r="D34" s="53"/>
      <c r="L34" s="55"/>
      <c r="R34" s="53"/>
    </row>
    <row r="35" ht="15.75" customHeight="1">
      <c r="B35" s="53"/>
      <c r="C35" s="53"/>
      <c r="D35" s="53"/>
      <c r="L35" s="55"/>
      <c r="R35" s="53"/>
    </row>
    <row r="36" ht="15.75" customHeight="1">
      <c r="B36" s="53"/>
      <c r="C36" s="53"/>
      <c r="D36" s="53"/>
      <c r="L36" s="55"/>
      <c r="R36" s="53"/>
    </row>
    <row r="37" ht="15.75" customHeight="1">
      <c r="B37" s="53"/>
      <c r="C37" s="53"/>
      <c r="D37" s="53"/>
      <c r="L37" s="55"/>
      <c r="R37" s="53"/>
    </row>
    <row r="38" ht="15.75" customHeight="1">
      <c r="B38" s="53"/>
      <c r="C38" s="53"/>
      <c r="D38" s="53"/>
      <c r="L38" s="55"/>
      <c r="R38" s="53"/>
    </row>
    <row r="39" ht="15.75" customHeight="1">
      <c r="B39" s="53"/>
      <c r="C39" s="53"/>
      <c r="D39" s="53"/>
      <c r="L39" s="55"/>
      <c r="R39" s="53"/>
    </row>
    <row r="40" ht="15.75" customHeight="1">
      <c r="B40" s="53"/>
      <c r="C40" s="53"/>
      <c r="D40" s="53"/>
      <c r="L40" s="55"/>
      <c r="R40" s="53"/>
    </row>
    <row r="41" ht="15.75" customHeight="1">
      <c r="B41" s="53"/>
      <c r="C41" s="53"/>
      <c r="D41" s="53"/>
      <c r="L41" s="55"/>
      <c r="R41" s="53"/>
    </row>
    <row r="42" ht="15.75" customHeight="1">
      <c r="B42" s="53"/>
      <c r="C42" s="53"/>
      <c r="D42" s="53"/>
      <c r="L42" s="55"/>
      <c r="R42" s="53"/>
    </row>
    <row r="43" ht="15.75" customHeight="1">
      <c r="B43" s="53"/>
      <c r="C43" s="53"/>
      <c r="D43" s="53"/>
      <c r="L43" s="55"/>
      <c r="R43" s="53"/>
    </row>
    <row r="44" ht="15.75" customHeight="1">
      <c r="B44" s="53"/>
      <c r="C44" s="53"/>
      <c r="D44" s="53"/>
      <c r="L44" s="55"/>
      <c r="R44" s="53"/>
    </row>
    <row r="45" ht="15.75" customHeight="1">
      <c r="B45" s="53"/>
      <c r="C45" s="53"/>
      <c r="D45" s="53"/>
      <c r="L45" s="55"/>
      <c r="R45" s="53"/>
    </row>
    <row r="46" ht="15.75" customHeight="1">
      <c r="B46" s="53"/>
      <c r="C46" s="53"/>
      <c r="D46" s="53"/>
      <c r="L46" s="55"/>
      <c r="R46" s="53"/>
    </row>
    <row r="47" ht="15.75" customHeight="1">
      <c r="B47" s="53"/>
      <c r="C47" s="53"/>
      <c r="D47" s="53"/>
      <c r="L47" s="55"/>
      <c r="R47" s="53"/>
    </row>
    <row r="48" ht="15.75" customHeight="1">
      <c r="B48" s="53"/>
      <c r="C48" s="53"/>
      <c r="D48" s="53"/>
      <c r="L48" s="55"/>
      <c r="R48" s="53"/>
    </row>
    <row r="49" ht="15.75" customHeight="1">
      <c r="B49" s="53"/>
      <c r="C49" s="53"/>
      <c r="D49" s="53"/>
      <c r="L49" s="55"/>
      <c r="R49" s="53"/>
    </row>
    <row r="50" ht="15.75" customHeight="1">
      <c r="B50" s="53"/>
      <c r="C50" s="53"/>
      <c r="D50" s="53"/>
      <c r="L50" s="55"/>
      <c r="R50" s="53"/>
    </row>
    <row r="51" ht="15.75" customHeight="1">
      <c r="B51" s="53"/>
      <c r="C51" s="53"/>
      <c r="D51" s="53"/>
      <c r="L51" s="55"/>
      <c r="R51" s="53"/>
    </row>
    <row r="52" ht="15.75" customHeight="1">
      <c r="B52" s="53"/>
      <c r="C52" s="53"/>
      <c r="D52" s="53"/>
      <c r="L52" s="55"/>
      <c r="R52" s="53"/>
    </row>
    <row r="53" ht="15.75" customHeight="1">
      <c r="B53" s="53"/>
      <c r="C53" s="53"/>
      <c r="D53" s="53"/>
      <c r="L53" s="55"/>
      <c r="R53" s="53"/>
    </row>
    <row r="54" ht="15.75" customHeight="1">
      <c r="B54" s="53"/>
      <c r="C54" s="53"/>
      <c r="D54" s="53"/>
      <c r="L54" s="55"/>
      <c r="R54" s="53"/>
    </row>
    <row r="55" ht="15.75" customHeight="1">
      <c r="B55" s="53"/>
      <c r="C55" s="53"/>
      <c r="D55" s="53"/>
      <c r="L55" s="55"/>
      <c r="R55" s="53"/>
    </row>
    <row r="56" ht="15.75" customHeight="1">
      <c r="B56" s="53"/>
      <c r="C56" s="53"/>
      <c r="D56" s="53"/>
      <c r="L56" s="55"/>
      <c r="R56" s="53"/>
    </row>
    <row r="57" ht="15.75" customHeight="1">
      <c r="B57" s="53"/>
      <c r="C57" s="53"/>
      <c r="D57" s="53"/>
      <c r="L57" s="55"/>
      <c r="R57" s="53"/>
    </row>
    <row r="58" ht="15.75" customHeight="1">
      <c r="B58" s="53"/>
      <c r="C58" s="53"/>
      <c r="D58" s="53"/>
      <c r="L58" s="55"/>
      <c r="R58" s="53"/>
    </row>
    <row r="59" ht="15.75" customHeight="1">
      <c r="B59" s="53"/>
      <c r="C59" s="53"/>
      <c r="D59" s="53"/>
      <c r="L59" s="55"/>
      <c r="R59" s="53"/>
    </row>
    <row r="60" ht="15.75" customHeight="1">
      <c r="B60" s="53"/>
      <c r="C60" s="53"/>
      <c r="D60" s="53"/>
      <c r="L60" s="55"/>
      <c r="R60" s="53"/>
    </row>
    <row r="61" ht="15.75" customHeight="1">
      <c r="B61" s="53"/>
      <c r="C61" s="53"/>
      <c r="D61" s="53"/>
      <c r="L61" s="55"/>
      <c r="R61" s="53"/>
    </row>
    <row r="62" ht="15.75" customHeight="1">
      <c r="B62" s="53"/>
      <c r="C62" s="53"/>
      <c r="D62" s="53"/>
      <c r="L62" s="55"/>
      <c r="R62" s="53"/>
    </row>
    <row r="63" ht="15.75" customHeight="1">
      <c r="B63" s="53"/>
      <c r="C63" s="53"/>
      <c r="D63" s="53"/>
      <c r="L63" s="55"/>
      <c r="R63" s="53"/>
    </row>
    <row r="64" ht="15.75" customHeight="1">
      <c r="B64" s="53"/>
      <c r="C64" s="53"/>
      <c r="D64" s="53"/>
      <c r="L64" s="55"/>
      <c r="R64" s="53"/>
    </row>
    <row r="65" ht="15.75" customHeight="1">
      <c r="B65" s="53"/>
      <c r="C65" s="53"/>
      <c r="D65" s="53"/>
      <c r="L65" s="55"/>
      <c r="R65" s="53"/>
    </row>
    <row r="66" ht="15.75" customHeight="1">
      <c r="B66" s="53"/>
      <c r="C66" s="53"/>
      <c r="D66" s="53"/>
      <c r="L66" s="55"/>
      <c r="R66" s="53"/>
    </row>
    <row r="67" ht="15.75" customHeight="1">
      <c r="B67" s="53"/>
      <c r="C67" s="53"/>
      <c r="D67" s="53"/>
      <c r="L67" s="55"/>
      <c r="R67" s="53"/>
    </row>
    <row r="68" ht="15.75" customHeight="1">
      <c r="B68" s="53"/>
      <c r="C68" s="53"/>
      <c r="D68" s="53"/>
      <c r="L68" s="55"/>
      <c r="R68" s="53"/>
    </row>
    <row r="69" ht="15.75" customHeight="1">
      <c r="B69" s="53"/>
      <c r="C69" s="53"/>
      <c r="D69" s="53"/>
      <c r="L69" s="55"/>
      <c r="R69" s="53"/>
    </row>
    <row r="70" ht="15.75" customHeight="1">
      <c r="B70" s="53"/>
      <c r="C70" s="53"/>
      <c r="D70" s="53"/>
      <c r="L70" s="55"/>
      <c r="R70" s="53"/>
    </row>
    <row r="71" ht="15.75" customHeight="1">
      <c r="B71" s="53"/>
      <c r="C71" s="53"/>
      <c r="D71" s="53"/>
      <c r="L71" s="55"/>
      <c r="R71" s="53"/>
    </row>
    <row r="72" ht="15.75" customHeight="1">
      <c r="B72" s="53"/>
      <c r="C72" s="53"/>
      <c r="D72" s="53"/>
      <c r="L72" s="55"/>
      <c r="R72" s="53"/>
    </row>
    <row r="73" ht="15.75" customHeight="1">
      <c r="B73" s="53"/>
      <c r="C73" s="53"/>
      <c r="D73" s="53"/>
      <c r="L73" s="55"/>
      <c r="R73" s="53"/>
    </row>
    <row r="74" ht="15.75" customHeight="1">
      <c r="B74" s="53"/>
      <c r="C74" s="53"/>
      <c r="D74" s="53"/>
      <c r="L74" s="55"/>
      <c r="R74" s="53"/>
    </row>
    <row r="75" ht="15.75" customHeight="1">
      <c r="B75" s="53"/>
      <c r="C75" s="53"/>
      <c r="D75" s="53"/>
      <c r="L75" s="55"/>
      <c r="R75" s="53"/>
    </row>
    <row r="76" ht="15.75" customHeight="1">
      <c r="B76" s="53"/>
      <c r="C76" s="53"/>
      <c r="D76" s="53"/>
      <c r="L76" s="55"/>
      <c r="R76" s="53"/>
    </row>
    <row r="77" ht="15.75" customHeight="1">
      <c r="B77" s="53"/>
      <c r="C77" s="53"/>
      <c r="D77" s="53"/>
      <c r="L77" s="55"/>
      <c r="R77" s="53"/>
    </row>
    <row r="78" ht="15.75" customHeight="1">
      <c r="B78" s="53"/>
      <c r="C78" s="53"/>
      <c r="D78" s="53"/>
      <c r="L78" s="55"/>
      <c r="R78" s="53"/>
    </row>
    <row r="79" ht="15.75" customHeight="1">
      <c r="B79" s="53"/>
      <c r="C79" s="53"/>
      <c r="D79" s="53"/>
      <c r="L79" s="55"/>
      <c r="R79" s="53"/>
    </row>
    <row r="80" ht="15.75" customHeight="1">
      <c r="B80" s="53"/>
      <c r="C80" s="53"/>
      <c r="D80" s="53"/>
      <c r="L80" s="55"/>
      <c r="R80" s="53"/>
    </row>
    <row r="81" ht="15.75" customHeight="1">
      <c r="B81" s="53"/>
      <c r="C81" s="53"/>
      <c r="D81" s="53"/>
      <c r="L81" s="55"/>
      <c r="R81" s="53"/>
    </row>
    <row r="82" ht="15.75" customHeight="1">
      <c r="B82" s="53"/>
      <c r="C82" s="53"/>
      <c r="D82" s="53"/>
      <c r="L82" s="55"/>
      <c r="R82" s="53"/>
    </row>
    <row r="83" ht="15.75" customHeight="1">
      <c r="B83" s="53"/>
      <c r="C83" s="53"/>
      <c r="D83" s="53"/>
      <c r="L83" s="55"/>
      <c r="R83" s="53"/>
    </row>
    <row r="84" ht="15.75" customHeight="1">
      <c r="B84" s="53"/>
      <c r="C84" s="53"/>
      <c r="D84" s="53"/>
      <c r="L84" s="55"/>
      <c r="R84" s="53"/>
    </row>
    <row r="85" ht="15.75" customHeight="1">
      <c r="B85" s="53"/>
      <c r="C85" s="53"/>
      <c r="D85" s="53"/>
      <c r="L85" s="55"/>
      <c r="R85" s="53"/>
    </row>
    <row r="86" ht="15.75" customHeight="1">
      <c r="B86" s="53"/>
      <c r="C86" s="53"/>
      <c r="D86" s="53"/>
      <c r="L86" s="55"/>
      <c r="R86" s="53"/>
    </row>
    <row r="87" ht="15.75" customHeight="1">
      <c r="B87" s="53"/>
      <c r="C87" s="53"/>
      <c r="D87" s="53"/>
      <c r="L87" s="55"/>
      <c r="R87" s="53"/>
    </row>
    <row r="88" ht="15.75" customHeight="1">
      <c r="B88" s="53"/>
      <c r="C88" s="53"/>
      <c r="D88" s="53"/>
      <c r="L88" s="55"/>
      <c r="R88" s="53"/>
    </row>
    <row r="89" ht="15.75" customHeight="1">
      <c r="B89" s="53"/>
      <c r="C89" s="53"/>
      <c r="D89" s="53"/>
      <c r="L89" s="55"/>
      <c r="R89" s="53"/>
    </row>
    <row r="90" ht="15.75" customHeight="1">
      <c r="B90" s="53"/>
      <c r="C90" s="53"/>
      <c r="D90" s="53"/>
      <c r="L90" s="55"/>
      <c r="R90" s="53"/>
    </row>
    <row r="91" ht="15.75" customHeight="1">
      <c r="B91" s="53"/>
      <c r="C91" s="53"/>
      <c r="D91" s="53"/>
      <c r="L91" s="55"/>
      <c r="R91" s="53"/>
    </row>
    <row r="92" ht="15.75" customHeight="1">
      <c r="B92" s="53"/>
      <c r="C92" s="53"/>
      <c r="D92" s="53"/>
      <c r="L92" s="55"/>
      <c r="R92" s="53"/>
    </row>
    <row r="93" ht="15.75" customHeight="1">
      <c r="B93" s="53"/>
      <c r="C93" s="53"/>
      <c r="D93" s="53"/>
      <c r="L93" s="55"/>
      <c r="R93" s="53"/>
    </row>
    <row r="94" ht="15.75" customHeight="1">
      <c r="B94" s="53"/>
      <c r="C94" s="53"/>
      <c r="D94" s="53"/>
      <c r="L94" s="55"/>
      <c r="R94" s="53"/>
    </row>
    <row r="95" ht="15.75" customHeight="1">
      <c r="B95" s="53"/>
      <c r="C95" s="53"/>
      <c r="D95" s="53"/>
      <c r="L95" s="55"/>
      <c r="R95" s="53"/>
    </row>
    <row r="96" ht="15.75" customHeight="1">
      <c r="B96" s="53"/>
      <c r="C96" s="53"/>
      <c r="D96" s="53"/>
      <c r="L96" s="55"/>
      <c r="R96" s="53"/>
    </row>
    <row r="97" ht="15.75" customHeight="1">
      <c r="B97" s="53"/>
      <c r="C97" s="53"/>
      <c r="D97" s="53"/>
      <c r="L97" s="55"/>
      <c r="R97" s="53"/>
    </row>
    <row r="98" ht="15.75" customHeight="1">
      <c r="B98" s="53"/>
      <c r="C98" s="53"/>
      <c r="D98" s="53"/>
      <c r="L98" s="55"/>
      <c r="R98" s="53"/>
    </row>
    <row r="99" ht="15.75" customHeight="1">
      <c r="B99" s="53"/>
      <c r="C99" s="53"/>
      <c r="D99" s="53"/>
      <c r="L99" s="55"/>
      <c r="R99" s="53"/>
    </row>
    <row r="100" ht="15.75" customHeight="1">
      <c r="B100" s="53"/>
      <c r="C100" s="53"/>
      <c r="D100" s="53"/>
      <c r="L100" s="55"/>
      <c r="R100" s="53"/>
    </row>
    <row r="101" ht="15.75" customHeight="1">
      <c r="B101" s="53"/>
      <c r="C101" s="53"/>
      <c r="D101" s="53"/>
      <c r="L101" s="55"/>
      <c r="R101" s="53"/>
    </row>
    <row r="102" ht="15.75" customHeight="1">
      <c r="B102" s="53"/>
      <c r="C102" s="53"/>
      <c r="D102" s="53"/>
      <c r="L102" s="55"/>
      <c r="R102" s="53"/>
    </row>
    <row r="103" ht="15.75" customHeight="1">
      <c r="B103" s="53"/>
      <c r="C103" s="53"/>
      <c r="D103" s="53"/>
      <c r="L103" s="55"/>
      <c r="R103" s="53"/>
    </row>
    <row r="104" ht="15.75" customHeight="1">
      <c r="B104" s="53"/>
      <c r="C104" s="53"/>
      <c r="D104" s="53"/>
      <c r="L104" s="55"/>
      <c r="R104" s="53"/>
    </row>
    <row r="105" ht="15.75" customHeight="1">
      <c r="B105" s="53"/>
      <c r="C105" s="53"/>
      <c r="D105" s="53"/>
      <c r="L105" s="55"/>
      <c r="R105" s="53"/>
    </row>
    <row r="106" ht="15.75" customHeight="1">
      <c r="B106" s="53"/>
      <c r="C106" s="53"/>
      <c r="D106" s="53"/>
      <c r="L106" s="55"/>
      <c r="R106" s="53"/>
    </row>
    <row r="107" ht="15.75" customHeight="1">
      <c r="B107" s="53"/>
      <c r="C107" s="53"/>
      <c r="D107" s="53"/>
      <c r="L107" s="55"/>
      <c r="R107" s="53"/>
    </row>
    <row r="108" ht="15.75" customHeight="1">
      <c r="B108" s="53"/>
      <c r="C108" s="53"/>
      <c r="D108" s="53"/>
      <c r="L108" s="55"/>
      <c r="R108" s="53"/>
    </row>
    <row r="109" ht="15.75" customHeight="1">
      <c r="B109" s="53"/>
      <c r="C109" s="53"/>
      <c r="D109" s="53"/>
      <c r="L109" s="55"/>
      <c r="R109" s="53"/>
    </row>
    <row r="110" ht="15.75" customHeight="1">
      <c r="B110" s="53"/>
      <c r="C110" s="53"/>
      <c r="D110" s="53"/>
      <c r="L110" s="55"/>
      <c r="R110" s="53"/>
    </row>
    <row r="111" ht="15.75" customHeight="1">
      <c r="B111" s="53"/>
      <c r="C111" s="53"/>
      <c r="D111" s="53"/>
      <c r="L111" s="55"/>
      <c r="R111" s="53"/>
    </row>
    <row r="112" ht="15.75" customHeight="1">
      <c r="B112" s="53"/>
      <c r="C112" s="53"/>
      <c r="D112" s="53"/>
      <c r="L112" s="55"/>
      <c r="R112" s="53"/>
    </row>
    <row r="113" ht="15.75" customHeight="1">
      <c r="B113" s="53"/>
      <c r="C113" s="53"/>
      <c r="D113" s="53"/>
      <c r="L113" s="55"/>
      <c r="R113" s="53"/>
    </row>
    <row r="114" ht="15.75" customHeight="1">
      <c r="B114" s="53"/>
      <c r="C114" s="53"/>
      <c r="D114" s="53"/>
      <c r="L114" s="55"/>
      <c r="R114" s="53"/>
    </row>
    <row r="115" ht="15.75" customHeight="1">
      <c r="B115" s="53"/>
      <c r="C115" s="53"/>
      <c r="D115" s="53"/>
      <c r="L115" s="55"/>
      <c r="R115" s="53"/>
    </row>
    <row r="116" ht="15.75" customHeight="1">
      <c r="B116" s="53"/>
      <c r="C116" s="53"/>
      <c r="D116" s="53"/>
      <c r="L116" s="55"/>
      <c r="R116" s="53"/>
    </row>
    <row r="117" ht="15.75" customHeight="1">
      <c r="B117" s="53"/>
      <c r="C117" s="53"/>
      <c r="D117" s="53"/>
      <c r="L117" s="55"/>
      <c r="R117" s="53"/>
    </row>
    <row r="118" ht="15.75" customHeight="1">
      <c r="B118" s="53"/>
      <c r="C118" s="53"/>
      <c r="D118" s="53"/>
      <c r="L118" s="55"/>
      <c r="R118" s="53"/>
    </row>
    <row r="119" ht="15.75" customHeight="1">
      <c r="B119" s="53"/>
      <c r="C119" s="53"/>
      <c r="D119" s="53"/>
      <c r="L119" s="55"/>
      <c r="R119" s="53"/>
    </row>
    <row r="120" ht="15.75" customHeight="1">
      <c r="B120" s="53"/>
      <c r="C120" s="53"/>
      <c r="D120" s="53"/>
      <c r="L120" s="55"/>
      <c r="R120" s="53"/>
    </row>
    <row r="121" ht="15.75" customHeight="1">
      <c r="B121" s="53"/>
      <c r="C121" s="53"/>
      <c r="D121" s="53"/>
      <c r="L121" s="55"/>
      <c r="R121" s="53"/>
    </row>
    <row r="122" ht="15.75" customHeight="1">
      <c r="B122" s="53"/>
      <c r="C122" s="53"/>
      <c r="D122" s="53"/>
      <c r="L122" s="55"/>
      <c r="R122" s="53"/>
    </row>
    <row r="123" ht="15.75" customHeight="1">
      <c r="B123" s="53"/>
      <c r="C123" s="53"/>
      <c r="D123" s="53"/>
      <c r="L123" s="55"/>
      <c r="R123" s="53"/>
    </row>
    <row r="124" ht="15.75" customHeight="1">
      <c r="B124" s="53"/>
      <c r="C124" s="53"/>
      <c r="D124" s="53"/>
      <c r="L124" s="55"/>
      <c r="R124" s="53"/>
    </row>
    <row r="125" ht="15.75" customHeight="1">
      <c r="B125" s="53"/>
      <c r="C125" s="53"/>
      <c r="D125" s="53"/>
      <c r="L125" s="55"/>
      <c r="R125" s="53"/>
    </row>
    <row r="126" ht="15.75" customHeight="1">
      <c r="B126" s="53"/>
      <c r="C126" s="53"/>
      <c r="D126" s="53"/>
      <c r="L126" s="55"/>
      <c r="R126" s="53"/>
    </row>
    <row r="127" ht="15.75" customHeight="1">
      <c r="B127" s="53"/>
      <c r="C127" s="53"/>
      <c r="D127" s="53"/>
      <c r="L127" s="55"/>
      <c r="R127" s="53"/>
    </row>
    <row r="128" ht="15.75" customHeight="1">
      <c r="B128" s="53"/>
      <c r="C128" s="53"/>
      <c r="D128" s="53"/>
      <c r="L128" s="55"/>
      <c r="R128" s="53"/>
    </row>
    <row r="129" ht="15.75" customHeight="1">
      <c r="B129" s="53"/>
      <c r="C129" s="53"/>
      <c r="D129" s="53"/>
      <c r="L129" s="55"/>
      <c r="R129" s="53"/>
    </row>
    <row r="130" ht="15.75" customHeight="1">
      <c r="B130" s="53"/>
      <c r="C130" s="53"/>
      <c r="D130" s="53"/>
      <c r="L130" s="55"/>
      <c r="R130" s="53"/>
    </row>
    <row r="131" ht="15.75" customHeight="1">
      <c r="B131" s="53"/>
      <c r="C131" s="53"/>
      <c r="D131" s="53"/>
      <c r="L131" s="55"/>
      <c r="R131" s="53"/>
    </row>
    <row r="132" ht="15.75" customHeight="1">
      <c r="B132" s="53"/>
      <c r="C132" s="53"/>
      <c r="D132" s="53"/>
      <c r="L132" s="55"/>
      <c r="R132" s="53"/>
    </row>
    <row r="133" ht="15.75" customHeight="1">
      <c r="B133" s="53"/>
      <c r="C133" s="53"/>
      <c r="D133" s="53"/>
      <c r="L133" s="55"/>
      <c r="R133" s="53"/>
    </row>
    <row r="134" ht="15.75" customHeight="1">
      <c r="B134" s="53"/>
      <c r="C134" s="53"/>
      <c r="D134" s="53"/>
      <c r="L134" s="55"/>
      <c r="R134" s="53"/>
    </row>
    <row r="135" ht="15.75" customHeight="1">
      <c r="B135" s="53"/>
      <c r="C135" s="53"/>
      <c r="D135" s="53"/>
      <c r="L135" s="55"/>
      <c r="R135" s="53"/>
    </row>
    <row r="136" ht="15.75" customHeight="1">
      <c r="B136" s="53"/>
      <c r="C136" s="53"/>
      <c r="D136" s="53"/>
      <c r="L136" s="55"/>
      <c r="R136" s="53"/>
    </row>
    <row r="137" ht="15.75" customHeight="1">
      <c r="B137" s="53"/>
      <c r="C137" s="53"/>
      <c r="D137" s="53"/>
      <c r="L137" s="55"/>
      <c r="R137" s="53"/>
    </row>
    <row r="138" ht="15.75" customHeight="1">
      <c r="B138" s="53"/>
      <c r="C138" s="53"/>
      <c r="D138" s="53"/>
      <c r="L138" s="55"/>
      <c r="R138" s="53"/>
    </row>
    <row r="139" ht="15.75" customHeight="1">
      <c r="B139" s="53"/>
      <c r="C139" s="53"/>
      <c r="D139" s="53"/>
      <c r="L139" s="55"/>
      <c r="R139" s="53"/>
    </row>
    <row r="140" ht="15.75" customHeight="1">
      <c r="B140" s="53"/>
      <c r="C140" s="53"/>
      <c r="D140" s="53"/>
      <c r="L140" s="55"/>
      <c r="R140" s="53"/>
    </row>
    <row r="141" ht="15.75" customHeight="1">
      <c r="B141" s="53"/>
      <c r="C141" s="53"/>
      <c r="D141" s="53"/>
      <c r="L141" s="55"/>
      <c r="R141" s="53"/>
    </row>
    <row r="142" ht="15.75" customHeight="1">
      <c r="B142" s="53"/>
      <c r="C142" s="53"/>
      <c r="D142" s="53"/>
      <c r="L142" s="55"/>
      <c r="R142" s="53"/>
    </row>
    <row r="143" ht="15.75" customHeight="1">
      <c r="B143" s="53"/>
      <c r="C143" s="53"/>
      <c r="D143" s="53"/>
      <c r="L143" s="55"/>
      <c r="R143" s="53"/>
    </row>
    <row r="144" ht="15.75" customHeight="1">
      <c r="B144" s="53"/>
      <c r="C144" s="53"/>
      <c r="D144" s="53"/>
      <c r="L144" s="55"/>
      <c r="R144" s="53"/>
    </row>
    <row r="145" ht="15.75" customHeight="1">
      <c r="B145" s="53"/>
      <c r="C145" s="53"/>
      <c r="D145" s="53"/>
      <c r="L145" s="55"/>
      <c r="R145" s="53"/>
    </row>
    <row r="146" ht="15.75" customHeight="1">
      <c r="B146" s="53"/>
      <c r="C146" s="53"/>
      <c r="D146" s="53"/>
      <c r="L146" s="55"/>
      <c r="R146" s="53"/>
    </row>
    <row r="147" ht="15.75" customHeight="1">
      <c r="B147" s="53"/>
      <c r="C147" s="53"/>
      <c r="D147" s="53"/>
      <c r="L147" s="55"/>
      <c r="R147" s="53"/>
    </row>
    <row r="148" ht="15.75" customHeight="1">
      <c r="B148" s="53"/>
      <c r="C148" s="53"/>
      <c r="D148" s="53"/>
      <c r="L148" s="55"/>
      <c r="R148" s="53"/>
    </row>
    <row r="149" ht="15.75" customHeight="1">
      <c r="B149" s="53"/>
      <c r="C149" s="53"/>
      <c r="D149" s="53"/>
      <c r="L149" s="55"/>
      <c r="R149" s="53"/>
    </row>
    <row r="150" ht="15.75" customHeight="1">
      <c r="B150" s="53"/>
      <c r="C150" s="53"/>
      <c r="D150" s="53"/>
      <c r="L150" s="55"/>
      <c r="R150" s="53"/>
    </row>
    <row r="151" ht="15.75" customHeight="1">
      <c r="B151" s="53"/>
      <c r="C151" s="53"/>
      <c r="D151" s="53"/>
      <c r="L151" s="55"/>
      <c r="R151" s="53"/>
    </row>
    <row r="152" ht="15.75" customHeight="1">
      <c r="B152" s="53"/>
      <c r="C152" s="53"/>
      <c r="D152" s="53"/>
      <c r="L152" s="55"/>
      <c r="R152" s="53"/>
    </row>
    <row r="153" ht="15.75" customHeight="1">
      <c r="B153" s="53"/>
      <c r="C153" s="53"/>
      <c r="D153" s="53"/>
      <c r="L153" s="55"/>
      <c r="R153" s="53"/>
    </row>
    <row r="154" ht="15.75" customHeight="1">
      <c r="B154" s="53"/>
      <c r="C154" s="53"/>
      <c r="D154" s="53"/>
      <c r="L154" s="55"/>
      <c r="R154" s="53"/>
    </row>
    <row r="155" ht="15.75" customHeight="1">
      <c r="B155" s="53"/>
      <c r="C155" s="53"/>
      <c r="D155" s="53"/>
      <c r="L155" s="55"/>
      <c r="R155" s="53"/>
    </row>
    <row r="156" ht="15.75" customHeight="1">
      <c r="B156" s="53"/>
      <c r="C156" s="53"/>
      <c r="D156" s="53"/>
      <c r="L156" s="55"/>
      <c r="R156" s="53"/>
    </row>
    <row r="157" ht="15.75" customHeight="1">
      <c r="B157" s="53"/>
      <c r="C157" s="53"/>
      <c r="D157" s="53"/>
      <c r="L157" s="55"/>
      <c r="R157" s="53"/>
    </row>
    <row r="158" ht="15.75" customHeight="1">
      <c r="B158" s="53"/>
      <c r="C158" s="53"/>
      <c r="D158" s="53"/>
      <c r="L158" s="55"/>
      <c r="R158" s="53"/>
    </row>
    <row r="159" ht="15.75" customHeight="1">
      <c r="B159" s="53"/>
      <c r="C159" s="53"/>
      <c r="D159" s="53"/>
      <c r="L159" s="55"/>
      <c r="R159" s="53"/>
    </row>
    <row r="160" ht="15.75" customHeight="1">
      <c r="B160" s="53"/>
      <c r="C160" s="53"/>
      <c r="D160" s="53"/>
      <c r="L160" s="55"/>
      <c r="R160" s="53"/>
    </row>
    <row r="161" ht="15.75" customHeight="1">
      <c r="B161" s="53"/>
      <c r="C161" s="53"/>
      <c r="D161" s="53"/>
      <c r="L161" s="55"/>
      <c r="R161" s="53"/>
    </row>
    <row r="162" ht="15.75" customHeight="1">
      <c r="B162" s="53"/>
      <c r="C162" s="53"/>
      <c r="D162" s="53"/>
      <c r="L162" s="55"/>
      <c r="R162" s="53"/>
    </row>
    <row r="163" ht="15.75" customHeight="1">
      <c r="B163" s="53"/>
      <c r="C163" s="53"/>
      <c r="D163" s="53"/>
      <c r="L163" s="55"/>
      <c r="R163" s="53"/>
    </row>
    <row r="164" ht="15.75" customHeight="1">
      <c r="B164" s="53"/>
      <c r="C164" s="53"/>
      <c r="D164" s="53"/>
      <c r="L164" s="55"/>
      <c r="R164" s="53"/>
    </row>
    <row r="165" ht="15.75" customHeight="1">
      <c r="B165" s="53"/>
      <c r="C165" s="53"/>
      <c r="D165" s="53"/>
      <c r="L165" s="55"/>
      <c r="R165" s="53"/>
    </row>
    <row r="166" ht="15.75" customHeight="1">
      <c r="B166" s="53"/>
      <c r="C166" s="53"/>
      <c r="D166" s="53"/>
      <c r="L166" s="55"/>
      <c r="R166" s="53"/>
    </row>
    <row r="167" ht="15.75" customHeight="1">
      <c r="B167" s="53"/>
      <c r="C167" s="53"/>
      <c r="D167" s="53"/>
      <c r="L167" s="55"/>
      <c r="R167" s="53"/>
    </row>
    <row r="168" ht="15.75" customHeight="1">
      <c r="B168" s="53"/>
      <c r="C168" s="53"/>
      <c r="D168" s="53"/>
      <c r="L168" s="55"/>
      <c r="R168" s="53"/>
    </row>
    <row r="169" ht="15.75" customHeight="1">
      <c r="B169" s="53"/>
      <c r="C169" s="53"/>
      <c r="D169" s="53"/>
      <c r="L169" s="55"/>
      <c r="R169" s="53"/>
    </row>
    <row r="170" ht="15.75" customHeight="1">
      <c r="B170" s="53"/>
      <c r="C170" s="53"/>
      <c r="D170" s="53"/>
      <c r="L170" s="55"/>
      <c r="R170" s="53"/>
    </row>
    <row r="171" ht="15.75" customHeight="1">
      <c r="B171" s="53"/>
      <c r="C171" s="53"/>
      <c r="D171" s="53"/>
      <c r="L171" s="55"/>
      <c r="R171" s="53"/>
    </row>
    <row r="172" ht="15.75" customHeight="1">
      <c r="B172" s="53"/>
      <c r="C172" s="53"/>
      <c r="D172" s="53"/>
      <c r="L172" s="55"/>
      <c r="R172" s="53"/>
    </row>
    <row r="173" ht="15.75" customHeight="1">
      <c r="B173" s="53"/>
      <c r="C173" s="53"/>
      <c r="D173" s="53"/>
      <c r="L173" s="55"/>
      <c r="R173" s="53"/>
    </row>
    <row r="174" ht="15.75" customHeight="1">
      <c r="B174" s="53"/>
      <c r="C174" s="53"/>
      <c r="D174" s="53"/>
      <c r="L174" s="55"/>
      <c r="R174" s="53"/>
    </row>
    <row r="175" ht="15.75" customHeight="1">
      <c r="B175" s="53"/>
      <c r="C175" s="53"/>
      <c r="D175" s="53"/>
      <c r="L175" s="55"/>
      <c r="R175" s="53"/>
    </row>
    <row r="176" ht="15.75" customHeight="1">
      <c r="B176" s="53"/>
      <c r="C176" s="53"/>
      <c r="D176" s="53"/>
      <c r="L176" s="55"/>
      <c r="R176" s="53"/>
    </row>
    <row r="177" ht="15.75" customHeight="1">
      <c r="B177" s="53"/>
      <c r="C177" s="53"/>
      <c r="D177" s="53"/>
      <c r="L177" s="55"/>
      <c r="R177" s="53"/>
    </row>
    <row r="178" ht="15.75" customHeight="1">
      <c r="B178" s="53"/>
      <c r="C178" s="53"/>
      <c r="D178" s="53"/>
      <c r="L178" s="55"/>
      <c r="R178" s="53"/>
    </row>
    <row r="179" ht="15.75" customHeight="1">
      <c r="B179" s="53"/>
      <c r="C179" s="53"/>
      <c r="D179" s="53"/>
      <c r="L179" s="55"/>
      <c r="R179" s="53"/>
    </row>
    <row r="180" ht="15.75" customHeight="1">
      <c r="B180" s="53"/>
      <c r="C180" s="53"/>
      <c r="D180" s="53"/>
      <c r="L180" s="55"/>
      <c r="R180" s="53"/>
    </row>
    <row r="181" ht="15.75" customHeight="1">
      <c r="B181" s="53"/>
      <c r="C181" s="53"/>
      <c r="D181" s="53"/>
      <c r="L181" s="55"/>
      <c r="R181" s="53"/>
    </row>
    <row r="182" ht="15.75" customHeight="1">
      <c r="B182" s="53"/>
      <c r="C182" s="53"/>
      <c r="D182" s="53"/>
      <c r="L182" s="55"/>
      <c r="R182" s="53"/>
    </row>
    <row r="183" ht="15.75" customHeight="1">
      <c r="B183" s="53"/>
      <c r="C183" s="53"/>
      <c r="D183" s="53"/>
      <c r="L183" s="55"/>
      <c r="R183" s="53"/>
    </row>
    <row r="184" ht="15.75" customHeight="1">
      <c r="B184" s="53"/>
      <c r="C184" s="53"/>
      <c r="D184" s="53"/>
      <c r="L184" s="55"/>
      <c r="R184" s="53"/>
    </row>
    <row r="185" ht="15.75" customHeight="1">
      <c r="B185" s="53"/>
      <c r="C185" s="53"/>
      <c r="D185" s="53"/>
      <c r="L185" s="55"/>
      <c r="R185" s="53"/>
    </row>
    <row r="186" ht="15.75" customHeight="1">
      <c r="B186" s="53"/>
      <c r="C186" s="53"/>
      <c r="D186" s="53"/>
      <c r="L186" s="55"/>
      <c r="R186" s="53"/>
    </row>
    <row r="187" ht="15.75" customHeight="1">
      <c r="B187" s="53"/>
      <c r="C187" s="53"/>
      <c r="D187" s="53"/>
      <c r="L187" s="55"/>
      <c r="R187" s="53"/>
    </row>
    <row r="188" ht="15.75" customHeight="1">
      <c r="B188" s="53"/>
      <c r="C188" s="53"/>
      <c r="D188" s="53"/>
      <c r="L188" s="55"/>
      <c r="R188" s="53"/>
    </row>
    <row r="189" ht="15.75" customHeight="1">
      <c r="B189" s="53"/>
      <c r="C189" s="53"/>
      <c r="D189" s="53"/>
      <c r="L189" s="55"/>
      <c r="R189" s="53"/>
    </row>
    <row r="190" ht="15.75" customHeight="1">
      <c r="B190" s="53"/>
      <c r="C190" s="53"/>
      <c r="D190" s="53"/>
      <c r="L190" s="55"/>
      <c r="R190" s="53"/>
    </row>
    <row r="191" ht="15.75" customHeight="1">
      <c r="B191" s="53"/>
      <c r="C191" s="53"/>
      <c r="D191" s="53"/>
      <c r="L191" s="55"/>
      <c r="R191" s="53"/>
    </row>
    <row r="192" ht="15.75" customHeight="1">
      <c r="B192" s="53"/>
      <c r="C192" s="53"/>
      <c r="D192" s="53"/>
      <c r="L192" s="55"/>
      <c r="R192" s="53"/>
    </row>
    <row r="193" ht="15.75" customHeight="1">
      <c r="B193" s="53"/>
      <c r="C193" s="53"/>
      <c r="D193" s="53"/>
      <c r="L193" s="55"/>
      <c r="R193" s="53"/>
    </row>
    <row r="194" ht="15.75" customHeight="1">
      <c r="B194" s="53"/>
      <c r="C194" s="53"/>
      <c r="D194" s="53"/>
      <c r="L194" s="55"/>
      <c r="R194" s="53"/>
    </row>
    <row r="195" ht="15.75" customHeight="1">
      <c r="B195" s="53"/>
      <c r="C195" s="53"/>
      <c r="D195" s="53"/>
      <c r="L195" s="55"/>
      <c r="R195" s="53"/>
    </row>
    <row r="196" ht="15.75" customHeight="1">
      <c r="B196" s="53"/>
      <c r="C196" s="53"/>
      <c r="D196" s="53"/>
      <c r="L196" s="55"/>
      <c r="R196" s="53"/>
    </row>
    <row r="197" ht="15.75" customHeight="1">
      <c r="B197" s="53"/>
      <c r="C197" s="53"/>
      <c r="D197" s="53"/>
      <c r="L197" s="55"/>
      <c r="R197" s="53"/>
    </row>
    <row r="198" ht="15.75" customHeight="1">
      <c r="B198" s="53"/>
      <c r="C198" s="53"/>
      <c r="D198" s="53"/>
      <c r="L198" s="55"/>
      <c r="R198" s="53"/>
    </row>
    <row r="199" ht="15.75" customHeight="1">
      <c r="B199" s="53"/>
      <c r="C199" s="53"/>
      <c r="D199" s="53"/>
      <c r="L199" s="55"/>
      <c r="R199" s="53"/>
    </row>
    <row r="200" ht="15.75" customHeight="1">
      <c r="B200" s="53"/>
      <c r="C200" s="53"/>
      <c r="D200" s="53"/>
      <c r="L200" s="55"/>
      <c r="R200" s="53"/>
    </row>
    <row r="201" ht="15.75" customHeight="1">
      <c r="B201" s="53"/>
      <c r="C201" s="53"/>
      <c r="D201" s="53"/>
      <c r="L201" s="55"/>
      <c r="R201" s="53"/>
    </row>
    <row r="202" ht="15.75" customHeight="1">
      <c r="B202" s="53"/>
      <c r="C202" s="53"/>
      <c r="D202" s="53"/>
      <c r="L202" s="55"/>
      <c r="R202" s="53"/>
    </row>
    <row r="203" ht="15.75" customHeight="1">
      <c r="B203" s="53"/>
      <c r="C203" s="53"/>
      <c r="D203" s="53"/>
      <c r="L203" s="55"/>
      <c r="R203" s="53"/>
    </row>
    <row r="204" ht="15.75" customHeight="1">
      <c r="B204" s="53"/>
      <c r="C204" s="53"/>
      <c r="D204" s="53"/>
      <c r="L204" s="55"/>
      <c r="R204" s="53"/>
    </row>
    <row r="205" ht="15.75" customHeight="1">
      <c r="B205" s="53"/>
      <c r="C205" s="53"/>
      <c r="D205" s="53"/>
      <c r="L205" s="55"/>
      <c r="R205" s="53"/>
    </row>
    <row r="206" ht="15.75" customHeight="1">
      <c r="B206" s="53"/>
      <c r="C206" s="53"/>
      <c r="D206" s="53"/>
      <c r="L206" s="55"/>
      <c r="R206" s="53"/>
    </row>
    <row r="207" ht="15.75" customHeight="1">
      <c r="B207" s="53"/>
      <c r="C207" s="53"/>
      <c r="D207" s="53"/>
      <c r="L207" s="55"/>
      <c r="R207" s="53"/>
    </row>
    <row r="208" ht="15.75" customHeight="1">
      <c r="B208" s="53"/>
      <c r="C208" s="53"/>
      <c r="D208" s="53"/>
      <c r="L208" s="55"/>
      <c r="R208" s="53"/>
    </row>
    <row r="209" ht="15.75" customHeight="1">
      <c r="B209" s="53"/>
      <c r="C209" s="53"/>
      <c r="D209" s="53"/>
      <c r="L209" s="55"/>
      <c r="R209" s="53"/>
    </row>
    <row r="210" ht="15.75" customHeight="1">
      <c r="B210" s="53"/>
      <c r="C210" s="53"/>
      <c r="D210" s="53"/>
      <c r="L210" s="55"/>
      <c r="R210" s="53"/>
    </row>
    <row r="211" ht="15.75" customHeight="1">
      <c r="B211" s="53"/>
      <c r="C211" s="53"/>
      <c r="D211" s="53"/>
      <c r="L211" s="55"/>
      <c r="R211" s="53"/>
    </row>
    <row r="212" ht="15.75" customHeight="1">
      <c r="B212" s="53"/>
      <c r="C212" s="53"/>
      <c r="D212" s="53"/>
      <c r="L212" s="55"/>
      <c r="R212" s="53"/>
    </row>
    <row r="213" ht="15.75" customHeight="1">
      <c r="B213" s="53"/>
      <c r="C213" s="53"/>
      <c r="D213" s="53"/>
      <c r="L213" s="55"/>
      <c r="R213" s="53"/>
    </row>
    <row r="214" ht="15.75" customHeight="1">
      <c r="B214" s="53"/>
      <c r="C214" s="53"/>
      <c r="D214" s="53"/>
      <c r="L214" s="55"/>
      <c r="R214" s="53"/>
    </row>
    <row r="215" ht="15.75" customHeight="1">
      <c r="B215" s="53"/>
      <c r="C215" s="53"/>
      <c r="D215" s="53"/>
      <c r="L215" s="55"/>
      <c r="R215" s="53"/>
    </row>
    <row r="216" ht="15.75" customHeight="1">
      <c r="B216" s="53"/>
      <c r="C216" s="53"/>
      <c r="D216" s="53"/>
      <c r="L216" s="55"/>
      <c r="R216" s="53"/>
    </row>
    <row r="217" ht="15.75" customHeight="1">
      <c r="B217" s="53"/>
      <c r="C217" s="53"/>
      <c r="D217" s="53"/>
      <c r="L217" s="55"/>
      <c r="R217" s="53"/>
    </row>
    <row r="218" ht="15.75" customHeight="1">
      <c r="B218" s="53"/>
      <c r="C218" s="53"/>
      <c r="D218" s="53"/>
      <c r="L218" s="55"/>
      <c r="R218" s="53"/>
    </row>
    <row r="219" ht="15.75" customHeight="1">
      <c r="B219" s="53"/>
      <c r="C219" s="53"/>
      <c r="D219" s="53"/>
      <c r="L219" s="55"/>
      <c r="R219" s="53"/>
    </row>
    <row r="220" ht="15.75" customHeight="1">
      <c r="B220" s="53"/>
      <c r="C220" s="53"/>
      <c r="D220" s="53"/>
      <c r="L220" s="55"/>
      <c r="R220" s="5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4" width="14.43"/>
    <col customWidth="1" min="5" max="5" width="6.29"/>
    <col customWidth="1" min="6" max="6" width="14.43"/>
    <col customWidth="1" min="10" max="10" width="6.86"/>
  </cols>
  <sheetData>
    <row r="1"/>
    <row r="2"/>
    <row r="3"/>
    <row r="4"/>
    <row r="5">
      <c r="B5" s="100"/>
      <c r="C5" s="100"/>
      <c r="G5" s="99"/>
      <c r="H5" s="100"/>
      <c r="I5" s="99"/>
      <c r="L5" s="99"/>
      <c r="M5" s="99"/>
    </row>
    <row r="6">
      <c r="G6" s="99"/>
      <c r="I6" s="99"/>
      <c r="L6" s="99"/>
      <c r="M6" s="99"/>
    </row>
    <row r="7">
      <c r="G7" s="99"/>
      <c r="I7" s="99"/>
      <c r="L7" s="99"/>
      <c r="M7" s="99"/>
    </row>
    <row r="8">
      <c r="G8" s="99"/>
      <c r="I8" s="99"/>
      <c r="L8" s="99"/>
      <c r="M8" s="99"/>
    </row>
    <row r="9">
      <c r="G9" s="99"/>
      <c r="I9" s="99"/>
      <c r="L9" s="99"/>
      <c r="M9" s="99"/>
    </row>
    <row r="10">
      <c r="G10" s="99"/>
      <c r="I10" s="99"/>
      <c r="L10" s="99"/>
      <c r="M10" s="99"/>
    </row>
    <row r="11">
      <c r="G11" s="99"/>
      <c r="I11" s="99"/>
      <c r="L11" s="99"/>
      <c r="M11" s="99"/>
    </row>
    <row r="12">
      <c r="G12" s="99"/>
      <c r="I12" s="99"/>
      <c r="L12" s="99"/>
      <c r="M12" s="99"/>
    </row>
    <row r="13">
      <c r="G13" s="99"/>
      <c r="I13" s="99"/>
      <c r="L13" s="99"/>
      <c r="M13" s="99"/>
    </row>
    <row r="14">
      <c r="G14" s="99"/>
      <c r="I14" s="99"/>
      <c r="L14" s="99"/>
      <c r="M14" s="99"/>
    </row>
    <row r="15">
      <c r="G15" s="99"/>
      <c r="I15" s="99"/>
      <c r="L15" s="99"/>
      <c r="M15" s="99"/>
    </row>
    <row r="16">
      <c r="G16" s="99"/>
      <c r="I16" s="99"/>
      <c r="L16" s="99"/>
      <c r="M16" s="99"/>
    </row>
    <row r="17">
      <c r="G17" s="99"/>
      <c r="I17" s="99"/>
      <c r="L17" s="99"/>
      <c r="M17" s="99"/>
    </row>
    <row r="18">
      <c r="G18" s="99"/>
      <c r="I18" s="99"/>
      <c r="L18" s="99"/>
      <c r="M18" s="99"/>
    </row>
    <row r="19">
      <c r="G19" s="99"/>
      <c r="I19" s="99"/>
      <c r="L19" s="99"/>
      <c r="M19" s="99"/>
    </row>
    <row r="20">
      <c r="G20" s="99"/>
      <c r="I20" s="99"/>
      <c r="L20" s="99"/>
      <c r="M20" s="99"/>
    </row>
    <row r="21" ht="15.75" customHeight="1">
      <c r="G21" s="99"/>
      <c r="I21" s="99"/>
      <c r="L21" s="99"/>
      <c r="M21" s="99"/>
    </row>
    <row r="22" ht="15.75" customHeight="1">
      <c r="G22" s="99"/>
      <c r="I22" s="99"/>
      <c r="L22" s="99"/>
      <c r="M22" s="99"/>
    </row>
    <row r="23" ht="15.75" customHeight="1">
      <c r="G23" s="99"/>
      <c r="I23" s="99"/>
      <c r="L23" s="99"/>
      <c r="M23" s="99"/>
    </row>
    <row r="24" ht="15.75" customHeight="1">
      <c r="G24" s="99"/>
      <c r="I24" s="99"/>
      <c r="L24" s="99"/>
      <c r="M24" s="99"/>
    </row>
    <row r="25" ht="15.75" customHeight="1">
      <c r="G25" s="99"/>
      <c r="I25" s="99"/>
      <c r="L25" s="99"/>
      <c r="M25" s="99"/>
    </row>
    <row r="26" ht="15.75" customHeight="1">
      <c r="G26" s="99"/>
      <c r="I26" s="99"/>
      <c r="L26" s="99"/>
      <c r="M26" s="99"/>
    </row>
    <row r="27" ht="15.75" customHeight="1">
      <c r="G27" s="99"/>
      <c r="I27" s="99"/>
      <c r="L27" s="99"/>
      <c r="M27" s="99"/>
    </row>
    <row r="28" ht="15.75" customHeight="1">
      <c r="G28" s="99"/>
      <c r="I28" s="99"/>
      <c r="L28" s="99"/>
      <c r="M28" s="99"/>
    </row>
    <row r="29" ht="15.75" customHeight="1">
      <c r="G29" s="99"/>
      <c r="I29" s="99"/>
      <c r="L29" s="99"/>
      <c r="M29" s="99"/>
    </row>
    <row r="30" ht="15.75" customHeight="1">
      <c r="G30" s="99"/>
      <c r="I30" s="99"/>
      <c r="L30" s="99"/>
      <c r="M30" s="99"/>
    </row>
    <row r="31" ht="15.75" customHeight="1">
      <c r="G31" s="99"/>
      <c r="I31" s="99"/>
      <c r="L31" s="99"/>
      <c r="M31" s="99"/>
    </row>
    <row r="32" ht="15.75" customHeight="1">
      <c r="G32" s="99"/>
      <c r="I32" s="99"/>
      <c r="L32" s="99"/>
      <c r="M32" s="99"/>
    </row>
    <row r="33" ht="15.75" customHeight="1">
      <c r="G33" s="99"/>
      <c r="I33" s="99"/>
      <c r="L33" s="99"/>
      <c r="M33" s="99"/>
    </row>
    <row r="34" ht="15.75" customHeight="1">
      <c r="G34" s="99"/>
      <c r="I34" s="99"/>
      <c r="L34" s="99"/>
      <c r="M34" s="99"/>
    </row>
    <row r="35" ht="15.75" customHeight="1">
      <c r="G35" s="99"/>
      <c r="I35" s="99"/>
      <c r="L35" s="99"/>
      <c r="M35" s="99"/>
    </row>
    <row r="36" ht="15.75" customHeight="1">
      <c r="G36" s="99"/>
      <c r="I36" s="99"/>
      <c r="L36" s="99"/>
      <c r="M36" s="99"/>
    </row>
    <row r="37" ht="15.75" customHeight="1">
      <c r="G37" s="99"/>
      <c r="I37" s="99"/>
      <c r="L37" s="99"/>
      <c r="M37" s="99"/>
    </row>
    <row r="38" ht="15.75" customHeight="1">
      <c r="G38" s="99"/>
      <c r="I38" s="99"/>
      <c r="L38" s="99"/>
      <c r="M38" s="99"/>
    </row>
    <row r="39" ht="15.75" customHeight="1">
      <c r="G39" s="99"/>
      <c r="I39" s="99"/>
      <c r="L39" s="99"/>
      <c r="M39" s="99"/>
    </row>
    <row r="40" ht="15.75" customHeight="1">
      <c r="G40" s="99"/>
      <c r="I40" s="99"/>
      <c r="L40" s="99"/>
      <c r="M40" s="99"/>
    </row>
    <row r="41" ht="15.75" customHeight="1">
      <c r="G41" s="99"/>
      <c r="I41" s="99"/>
      <c r="L41" s="99"/>
      <c r="M41" s="99"/>
    </row>
    <row r="42" ht="15.75" customHeight="1">
      <c r="G42" s="99"/>
      <c r="I42" s="99"/>
      <c r="L42" s="99"/>
      <c r="M42" s="99"/>
    </row>
    <row r="43" ht="15.75" customHeight="1">
      <c r="G43" s="99"/>
      <c r="I43" s="99"/>
      <c r="L43" s="99"/>
      <c r="M43" s="99"/>
    </row>
    <row r="44" ht="15.75" customHeight="1">
      <c r="G44" s="99"/>
      <c r="I44" s="99"/>
      <c r="L44" s="99"/>
      <c r="M44" s="99"/>
    </row>
    <row r="45" ht="15.75" customHeight="1">
      <c r="G45" s="99"/>
      <c r="I45" s="99"/>
      <c r="L45" s="99"/>
      <c r="M45" s="99"/>
    </row>
    <row r="46" ht="15.75" customHeight="1">
      <c r="G46" s="99"/>
      <c r="I46" s="99"/>
      <c r="L46" s="99"/>
      <c r="M46" s="99"/>
    </row>
    <row r="47" ht="15.75" customHeight="1">
      <c r="G47" s="99"/>
      <c r="I47" s="99"/>
      <c r="L47" s="99"/>
      <c r="M47" s="99"/>
    </row>
    <row r="48" ht="15.75" customHeight="1">
      <c r="G48" s="99"/>
      <c r="I48" s="99"/>
      <c r="L48" s="99"/>
      <c r="M48" s="99"/>
    </row>
    <row r="49" ht="15.75" customHeight="1">
      <c r="G49" s="99"/>
      <c r="I49" s="99"/>
      <c r="L49" s="99"/>
      <c r="M49" s="99"/>
    </row>
    <row r="50" ht="15.75" customHeight="1">
      <c r="G50" s="99"/>
      <c r="I50" s="99"/>
      <c r="L50" s="99"/>
      <c r="M50" s="99"/>
    </row>
    <row r="51" ht="15.75" customHeight="1">
      <c r="G51" s="99"/>
      <c r="I51" s="99"/>
      <c r="L51" s="99"/>
      <c r="M51" s="99"/>
    </row>
    <row r="52" ht="15.75" customHeight="1">
      <c r="G52" s="99"/>
      <c r="I52" s="99"/>
      <c r="L52" s="99"/>
      <c r="M52" s="99"/>
    </row>
    <row r="53" ht="15.75" customHeight="1">
      <c r="G53" s="99"/>
      <c r="I53" s="99"/>
      <c r="L53" s="99"/>
      <c r="M53" s="99"/>
    </row>
    <row r="54" ht="15.75" customHeight="1">
      <c r="G54" s="99"/>
      <c r="I54" s="99"/>
      <c r="L54" s="99"/>
      <c r="M54" s="99"/>
    </row>
    <row r="55" ht="15.75" customHeight="1">
      <c r="G55" s="99"/>
      <c r="I55" s="99"/>
      <c r="L55" s="99"/>
      <c r="M55" s="99"/>
    </row>
    <row r="56" ht="15.75" customHeight="1">
      <c r="G56" s="99"/>
      <c r="I56" s="99"/>
      <c r="L56" s="99"/>
      <c r="M56" s="99"/>
    </row>
    <row r="57" ht="15.75" customHeight="1">
      <c r="G57" s="99"/>
      <c r="I57" s="99"/>
      <c r="L57" s="99"/>
      <c r="M57" s="99"/>
    </row>
    <row r="58" ht="15.75" customHeight="1">
      <c r="G58" s="99"/>
      <c r="I58" s="99"/>
      <c r="L58" s="99"/>
      <c r="M58" s="99"/>
    </row>
    <row r="59" ht="15.75" customHeight="1">
      <c r="G59" s="99"/>
      <c r="I59" s="99"/>
      <c r="L59" s="99"/>
      <c r="M59" s="99"/>
    </row>
    <row r="60" ht="15.75" customHeight="1">
      <c r="G60" s="99"/>
      <c r="I60" s="99"/>
      <c r="L60" s="99"/>
      <c r="M60" s="99"/>
    </row>
    <row r="61" ht="15.75" customHeight="1">
      <c r="G61" s="99"/>
      <c r="I61" s="99"/>
      <c r="L61" s="99"/>
      <c r="M61" s="99"/>
    </row>
    <row r="62" ht="15.75" customHeight="1">
      <c r="G62" s="99"/>
      <c r="I62" s="99"/>
      <c r="L62" s="99"/>
      <c r="M62" s="99"/>
    </row>
    <row r="63" ht="15.75" customHeight="1">
      <c r="G63" s="99"/>
      <c r="I63" s="99"/>
      <c r="L63" s="99"/>
      <c r="M63" s="99"/>
    </row>
    <row r="64" ht="15.75" customHeight="1">
      <c r="G64" s="99"/>
      <c r="I64" s="99"/>
      <c r="L64" s="99"/>
      <c r="M64" s="99"/>
    </row>
    <row r="65" ht="15.75" customHeight="1">
      <c r="G65" s="99"/>
      <c r="I65" s="99"/>
      <c r="L65" s="99"/>
      <c r="M65" s="99"/>
    </row>
    <row r="66" ht="15.75" customHeight="1">
      <c r="G66" s="99"/>
      <c r="I66" s="99"/>
      <c r="L66" s="99"/>
      <c r="M66" s="99"/>
    </row>
    <row r="67" ht="15.75" customHeight="1">
      <c r="G67" s="99"/>
      <c r="I67" s="99"/>
      <c r="L67" s="99"/>
      <c r="M67" s="99"/>
    </row>
    <row r="68" ht="15.75" customHeight="1">
      <c r="G68" s="99"/>
      <c r="I68" s="99"/>
      <c r="L68" s="99"/>
      <c r="M68" s="99"/>
    </row>
    <row r="69" ht="15.75" customHeight="1">
      <c r="G69" s="99"/>
      <c r="I69" s="99"/>
      <c r="L69" s="99"/>
      <c r="M69" s="99"/>
    </row>
    <row r="70" ht="15.75" customHeight="1">
      <c r="G70" s="99"/>
      <c r="I70" s="99"/>
      <c r="L70" s="99"/>
      <c r="M70" s="99"/>
    </row>
    <row r="71" ht="15.75" customHeight="1">
      <c r="G71" s="99"/>
      <c r="I71" s="99"/>
      <c r="L71" s="99"/>
      <c r="M71" s="99"/>
    </row>
    <row r="72" ht="15.75" customHeight="1">
      <c r="G72" s="99"/>
      <c r="I72" s="99"/>
      <c r="L72" s="99"/>
      <c r="M72" s="99"/>
    </row>
    <row r="73" ht="15.75" customHeight="1">
      <c r="G73" s="99"/>
      <c r="I73" s="99"/>
      <c r="L73" s="99"/>
      <c r="M73" s="99"/>
    </row>
    <row r="74" ht="15.75" customHeight="1">
      <c r="G74" s="99"/>
      <c r="I74" s="99"/>
      <c r="L74" s="99"/>
      <c r="M74" s="99"/>
    </row>
    <row r="75" ht="15.75" customHeight="1">
      <c r="G75" s="99"/>
      <c r="I75" s="99"/>
      <c r="L75" s="99"/>
      <c r="M75" s="99"/>
    </row>
    <row r="76" ht="15.75" customHeight="1">
      <c r="G76" s="99"/>
      <c r="I76" s="99"/>
      <c r="L76" s="99"/>
      <c r="M76" s="99"/>
    </row>
    <row r="77" ht="15.75" customHeight="1">
      <c r="G77" s="99"/>
      <c r="I77" s="99"/>
      <c r="L77" s="99"/>
      <c r="M77" s="99"/>
    </row>
    <row r="78" ht="15.75" customHeight="1">
      <c r="G78" s="99"/>
      <c r="I78" s="99"/>
      <c r="L78" s="99"/>
      <c r="M78" s="99"/>
    </row>
    <row r="79" ht="15.75" customHeight="1">
      <c r="G79" s="99"/>
      <c r="I79" s="99"/>
      <c r="L79" s="99"/>
      <c r="M79" s="99"/>
    </row>
    <row r="80" ht="15.75" customHeight="1">
      <c r="G80" s="99"/>
      <c r="I80" s="99"/>
      <c r="L80" s="99"/>
      <c r="M80" s="99"/>
    </row>
    <row r="81" ht="15.75" customHeight="1">
      <c r="G81" s="99"/>
      <c r="I81" s="99"/>
      <c r="L81" s="99"/>
      <c r="M81" s="99"/>
    </row>
    <row r="82" ht="15.75" customHeight="1">
      <c r="G82" s="99"/>
      <c r="I82" s="99"/>
      <c r="L82" s="99"/>
      <c r="M82" s="99"/>
    </row>
    <row r="83" ht="15.75" customHeight="1">
      <c r="G83" s="99"/>
      <c r="I83" s="99"/>
      <c r="L83" s="99"/>
      <c r="M83" s="99"/>
    </row>
    <row r="84" ht="15.75" customHeight="1">
      <c r="G84" s="99"/>
      <c r="I84" s="99"/>
      <c r="L84" s="99"/>
      <c r="M84" s="99"/>
    </row>
    <row r="85" ht="15.75" customHeight="1">
      <c r="G85" s="99"/>
      <c r="I85" s="99"/>
      <c r="L85" s="99"/>
      <c r="M85" s="99"/>
    </row>
    <row r="86" ht="15.75" customHeight="1">
      <c r="G86" s="99"/>
      <c r="I86" s="99"/>
      <c r="L86" s="99"/>
      <c r="M86" s="99"/>
    </row>
    <row r="87" ht="15.75" customHeight="1">
      <c r="G87" s="99"/>
      <c r="I87" s="99"/>
      <c r="L87" s="99"/>
      <c r="M87" s="99"/>
    </row>
    <row r="88" ht="15.75" customHeight="1">
      <c r="G88" s="99"/>
      <c r="I88" s="99"/>
      <c r="L88" s="99"/>
      <c r="M88" s="99"/>
    </row>
    <row r="89" ht="15.75" customHeight="1">
      <c r="G89" s="99"/>
      <c r="I89" s="99"/>
      <c r="L89" s="99"/>
      <c r="M89" s="99"/>
    </row>
    <row r="90" ht="15.75" customHeight="1">
      <c r="G90" s="99"/>
      <c r="I90" s="99"/>
      <c r="L90" s="99"/>
      <c r="M90" s="99"/>
    </row>
    <row r="91" ht="15.75" customHeight="1">
      <c r="G91" s="99"/>
      <c r="I91" s="99"/>
      <c r="L91" s="99"/>
      <c r="M91" s="99"/>
    </row>
    <row r="92" ht="15.75" customHeight="1">
      <c r="G92" s="99"/>
      <c r="I92" s="99"/>
      <c r="L92" s="99"/>
      <c r="M92" s="99"/>
    </row>
    <row r="93" ht="15.75" customHeight="1">
      <c r="G93" s="99"/>
      <c r="I93" s="99"/>
      <c r="L93" s="99"/>
      <c r="M93" s="99"/>
    </row>
    <row r="94" ht="15.75" customHeight="1">
      <c r="G94" s="99"/>
      <c r="I94" s="99"/>
      <c r="L94" s="99"/>
      <c r="M94" s="99"/>
    </row>
    <row r="95" ht="15.75" customHeight="1">
      <c r="G95" s="99"/>
      <c r="I95" s="99"/>
      <c r="L95" s="99"/>
      <c r="M95" s="99"/>
    </row>
    <row r="96" ht="15.75" customHeight="1">
      <c r="G96" s="99"/>
      <c r="I96" s="99"/>
      <c r="L96" s="99"/>
      <c r="M96" s="99"/>
    </row>
    <row r="97" ht="15.75" customHeight="1">
      <c r="G97" s="99"/>
      <c r="I97" s="99"/>
      <c r="L97" s="99"/>
      <c r="M97" s="99"/>
    </row>
    <row r="98" ht="15.75" customHeight="1">
      <c r="G98" s="99"/>
      <c r="I98" s="99"/>
      <c r="L98" s="99"/>
      <c r="M98" s="99"/>
    </row>
    <row r="99" ht="15.75" customHeight="1">
      <c r="G99" s="99"/>
      <c r="I99" s="99"/>
      <c r="L99" s="99"/>
      <c r="M99" s="99"/>
    </row>
    <row r="100" ht="15.75" customHeight="1">
      <c r="G100" s="99"/>
      <c r="I100" s="99"/>
      <c r="L100" s="99"/>
      <c r="M100" s="99"/>
    </row>
    <row r="101" ht="15.75" customHeight="1">
      <c r="G101" s="99"/>
      <c r="I101" s="99"/>
      <c r="L101" s="99"/>
      <c r="M101" s="99"/>
    </row>
    <row r="102" ht="15.75" customHeight="1">
      <c r="G102" s="99"/>
      <c r="I102" s="99"/>
      <c r="L102" s="99"/>
      <c r="M102" s="99"/>
    </row>
    <row r="103" ht="15.75" customHeight="1">
      <c r="G103" s="99"/>
      <c r="I103" s="99"/>
      <c r="L103" s="99"/>
      <c r="M103" s="99"/>
    </row>
    <row r="104" ht="15.75" customHeight="1">
      <c r="G104" s="99"/>
      <c r="I104" s="99"/>
      <c r="L104" s="99"/>
      <c r="M104" s="99"/>
    </row>
    <row r="105" ht="15.75" customHeight="1">
      <c r="G105" s="99"/>
      <c r="I105" s="99"/>
      <c r="L105" s="99"/>
      <c r="M105" s="99"/>
    </row>
    <row r="106" ht="15.75" customHeight="1">
      <c r="G106" s="99"/>
      <c r="I106" s="99"/>
      <c r="L106" s="99"/>
      <c r="M106" s="99"/>
    </row>
    <row r="107" ht="15.75" customHeight="1">
      <c r="G107" s="99"/>
      <c r="I107" s="99"/>
      <c r="L107" s="99"/>
      <c r="M107" s="99"/>
    </row>
    <row r="108" ht="15.75" customHeight="1">
      <c r="G108" s="99"/>
      <c r="I108" s="99"/>
      <c r="L108" s="99"/>
      <c r="M108" s="99"/>
    </row>
    <row r="109" ht="15.75" customHeight="1">
      <c r="G109" s="99"/>
      <c r="I109" s="99"/>
      <c r="L109" s="99"/>
      <c r="M109" s="99"/>
    </row>
    <row r="110" ht="15.75" customHeight="1">
      <c r="G110" s="99"/>
      <c r="I110" s="99"/>
      <c r="L110" s="99"/>
      <c r="M110" s="99"/>
    </row>
    <row r="111" ht="15.75" customHeight="1">
      <c r="G111" s="99"/>
      <c r="I111" s="99"/>
      <c r="L111" s="99"/>
      <c r="M111" s="99"/>
    </row>
    <row r="112" ht="15.75" customHeight="1">
      <c r="G112" s="99"/>
      <c r="I112" s="99"/>
      <c r="L112" s="99"/>
      <c r="M112" s="99"/>
    </row>
    <row r="113" ht="15.75" customHeight="1">
      <c r="G113" s="99"/>
      <c r="I113" s="99"/>
      <c r="L113" s="99"/>
      <c r="M113" s="99"/>
    </row>
    <row r="114" ht="15.75" customHeight="1">
      <c r="G114" s="99"/>
      <c r="I114" s="99"/>
      <c r="L114" s="99"/>
      <c r="M114" s="99"/>
    </row>
    <row r="115" ht="15.75" customHeight="1">
      <c r="G115" s="99"/>
      <c r="I115" s="99"/>
      <c r="L115" s="99"/>
      <c r="M115" s="99"/>
    </row>
    <row r="116" ht="15.75" customHeight="1">
      <c r="G116" s="99"/>
      <c r="I116" s="99"/>
      <c r="L116" s="99"/>
      <c r="M116" s="99"/>
    </row>
    <row r="117" ht="15.75" customHeight="1">
      <c r="G117" s="99"/>
      <c r="I117" s="99"/>
      <c r="L117" s="99"/>
      <c r="M117" s="99"/>
    </row>
    <row r="118" ht="15.75" customHeight="1">
      <c r="G118" s="99"/>
      <c r="I118" s="99"/>
      <c r="L118" s="99"/>
      <c r="M118" s="99"/>
    </row>
    <row r="119" ht="15.75" customHeight="1">
      <c r="G119" s="99"/>
      <c r="I119" s="99"/>
      <c r="L119" s="99"/>
      <c r="M119" s="99"/>
    </row>
    <row r="120" ht="15.75" customHeight="1">
      <c r="G120" s="99"/>
      <c r="I120" s="99"/>
      <c r="L120" s="99"/>
      <c r="M120" s="99"/>
    </row>
    <row r="121" ht="15.75" customHeight="1">
      <c r="G121" s="99"/>
      <c r="I121" s="99"/>
      <c r="L121" s="99"/>
      <c r="M121" s="99"/>
    </row>
    <row r="122" ht="15.75" customHeight="1">
      <c r="G122" s="99"/>
      <c r="I122" s="99"/>
      <c r="L122" s="99"/>
      <c r="M122" s="99"/>
    </row>
    <row r="123" ht="15.75" customHeight="1">
      <c r="G123" s="99"/>
      <c r="I123" s="99"/>
      <c r="L123" s="99"/>
      <c r="M123" s="99"/>
    </row>
    <row r="124" ht="15.75" customHeight="1">
      <c r="G124" s="99"/>
      <c r="I124" s="99"/>
      <c r="L124" s="99"/>
      <c r="M124" s="99"/>
    </row>
    <row r="125" ht="15.75" customHeight="1">
      <c r="G125" s="99"/>
      <c r="I125" s="99"/>
      <c r="L125" s="99"/>
      <c r="M125" s="99"/>
    </row>
    <row r="126" ht="15.75" customHeight="1">
      <c r="G126" s="99"/>
      <c r="I126" s="99"/>
      <c r="L126" s="99"/>
      <c r="M126" s="99"/>
    </row>
    <row r="127" ht="15.75" customHeight="1">
      <c r="G127" s="99"/>
      <c r="I127" s="99"/>
      <c r="L127" s="99"/>
      <c r="M127" s="99"/>
    </row>
    <row r="128" ht="15.75" customHeight="1">
      <c r="G128" s="99"/>
      <c r="I128" s="99"/>
      <c r="L128" s="99"/>
      <c r="M128" s="99"/>
    </row>
    <row r="129" ht="15.75" customHeight="1">
      <c r="G129" s="99"/>
      <c r="I129" s="99"/>
      <c r="L129" s="99"/>
      <c r="M129" s="99"/>
    </row>
    <row r="130" ht="15.75" customHeight="1">
      <c r="G130" s="99"/>
      <c r="I130" s="99"/>
      <c r="L130" s="99"/>
      <c r="M130" s="99"/>
    </row>
    <row r="131" ht="15.75" customHeight="1">
      <c r="G131" s="99"/>
      <c r="I131" s="99"/>
      <c r="L131" s="99"/>
      <c r="M131" s="99"/>
    </row>
    <row r="132" ht="15.75" customHeight="1">
      <c r="G132" s="99"/>
      <c r="I132" s="99"/>
      <c r="L132" s="99"/>
      <c r="M132" s="99"/>
    </row>
    <row r="133" ht="15.75" customHeight="1">
      <c r="G133" s="99"/>
      <c r="I133" s="99"/>
      <c r="L133" s="99"/>
      <c r="M133" s="99"/>
    </row>
    <row r="134" ht="15.75" customHeight="1">
      <c r="G134" s="99"/>
      <c r="I134" s="99"/>
      <c r="L134" s="99"/>
      <c r="M134" s="99"/>
    </row>
    <row r="135" ht="15.75" customHeight="1">
      <c r="G135" s="99"/>
      <c r="I135" s="99"/>
      <c r="L135" s="99"/>
      <c r="M135" s="99"/>
    </row>
    <row r="136" ht="15.75" customHeight="1">
      <c r="G136" s="99"/>
      <c r="I136" s="99"/>
      <c r="L136" s="99"/>
      <c r="M136" s="99"/>
    </row>
    <row r="137" ht="15.75" customHeight="1">
      <c r="G137" s="99"/>
      <c r="I137" s="99"/>
      <c r="L137" s="99"/>
      <c r="M137" s="99"/>
    </row>
    <row r="138" ht="15.75" customHeight="1">
      <c r="G138" s="99"/>
      <c r="I138" s="99"/>
      <c r="L138" s="99"/>
      <c r="M138" s="99"/>
    </row>
    <row r="139" ht="15.75" customHeight="1">
      <c r="G139" s="99"/>
      <c r="I139" s="99"/>
      <c r="L139" s="99"/>
      <c r="M139" s="99"/>
    </row>
    <row r="140" ht="15.75" customHeight="1">
      <c r="G140" s="99"/>
      <c r="I140" s="99"/>
      <c r="L140" s="99"/>
      <c r="M140" s="99"/>
    </row>
    <row r="141" ht="15.75" customHeight="1">
      <c r="G141" s="99"/>
      <c r="I141" s="99"/>
      <c r="L141" s="99"/>
      <c r="M141" s="99"/>
    </row>
    <row r="142" ht="15.75" customHeight="1">
      <c r="G142" s="99"/>
      <c r="I142" s="99"/>
      <c r="L142" s="99"/>
      <c r="M142" s="99"/>
    </row>
    <row r="143" ht="15.75" customHeight="1">
      <c r="G143" s="99"/>
      <c r="I143" s="99"/>
      <c r="L143" s="99"/>
      <c r="M143" s="99"/>
    </row>
    <row r="144" ht="15.75" customHeight="1">
      <c r="G144" s="99"/>
      <c r="I144" s="99"/>
      <c r="L144" s="99"/>
      <c r="M144" s="99"/>
    </row>
    <row r="145" ht="15.75" customHeight="1">
      <c r="G145" s="99"/>
      <c r="I145" s="99"/>
      <c r="L145" s="99"/>
      <c r="M145" s="99"/>
    </row>
    <row r="146" ht="15.75" customHeight="1">
      <c r="G146" s="99"/>
      <c r="I146" s="99"/>
      <c r="L146" s="99"/>
      <c r="M146" s="99"/>
    </row>
    <row r="147" ht="15.75" customHeight="1">
      <c r="G147" s="99"/>
      <c r="I147" s="99"/>
      <c r="L147" s="99"/>
      <c r="M147" s="99"/>
    </row>
    <row r="148" ht="15.75" customHeight="1">
      <c r="G148" s="99"/>
      <c r="I148" s="99"/>
      <c r="L148" s="99"/>
      <c r="M148" s="99"/>
    </row>
    <row r="149" ht="15.75" customHeight="1">
      <c r="G149" s="99"/>
      <c r="I149" s="99"/>
      <c r="L149" s="99"/>
      <c r="M149" s="99"/>
    </row>
    <row r="150" ht="15.75" customHeight="1">
      <c r="G150" s="99"/>
      <c r="I150" s="99"/>
      <c r="L150" s="99"/>
      <c r="M150" s="99"/>
    </row>
    <row r="151" ht="15.75" customHeight="1">
      <c r="G151" s="99"/>
      <c r="I151" s="99"/>
      <c r="L151" s="99"/>
      <c r="M151" s="99"/>
    </row>
    <row r="152" ht="15.75" customHeight="1">
      <c r="G152" s="99"/>
      <c r="I152" s="99"/>
      <c r="L152" s="99"/>
      <c r="M152" s="99"/>
    </row>
    <row r="153" ht="15.75" customHeight="1">
      <c r="G153" s="99"/>
      <c r="I153" s="99"/>
      <c r="L153" s="99"/>
      <c r="M153" s="99"/>
    </row>
    <row r="154" ht="15.75" customHeight="1">
      <c r="G154" s="99"/>
      <c r="I154" s="99"/>
      <c r="L154" s="99"/>
      <c r="M154" s="99"/>
    </row>
    <row r="155" ht="15.75" customHeight="1">
      <c r="G155" s="99"/>
      <c r="I155" s="99"/>
      <c r="L155" s="99"/>
      <c r="M155" s="99"/>
    </row>
    <row r="156" ht="15.75" customHeight="1">
      <c r="G156" s="99"/>
      <c r="I156" s="99"/>
      <c r="L156" s="99"/>
      <c r="M156" s="99"/>
    </row>
    <row r="157" ht="15.75" customHeight="1">
      <c r="G157" s="99"/>
      <c r="I157" s="99"/>
      <c r="L157" s="99"/>
      <c r="M157" s="99"/>
    </row>
    <row r="158" ht="15.75" customHeight="1">
      <c r="G158" s="99"/>
      <c r="I158" s="99"/>
      <c r="L158" s="99"/>
      <c r="M158" s="99"/>
    </row>
    <row r="159" ht="15.75" customHeight="1">
      <c r="G159" s="99"/>
      <c r="I159" s="99"/>
      <c r="L159" s="99"/>
      <c r="M159" s="99"/>
    </row>
    <row r="160" ht="15.75" customHeight="1">
      <c r="G160" s="99"/>
      <c r="I160" s="99"/>
      <c r="L160" s="99"/>
      <c r="M160" s="99"/>
    </row>
    <row r="161" ht="15.75" customHeight="1">
      <c r="G161" s="99"/>
      <c r="I161" s="99"/>
      <c r="L161" s="99"/>
      <c r="M161" s="99"/>
    </row>
    <row r="162" ht="15.75" customHeight="1">
      <c r="G162" s="99"/>
      <c r="I162" s="99"/>
      <c r="L162" s="99"/>
      <c r="M162" s="99"/>
    </row>
    <row r="163" ht="15.75" customHeight="1">
      <c r="G163" s="99"/>
      <c r="I163" s="99"/>
      <c r="L163" s="99"/>
      <c r="M163" s="99"/>
    </row>
    <row r="164" ht="15.75" customHeight="1">
      <c r="G164" s="99"/>
      <c r="I164" s="99"/>
      <c r="L164" s="99"/>
      <c r="M164" s="99"/>
    </row>
    <row r="165" ht="15.75" customHeight="1">
      <c r="G165" s="99"/>
      <c r="I165" s="99"/>
      <c r="L165" s="99"/>
      <c r="M165" s="99"/>
    </row>
    <row r="166" ht="15.75" customHeight="1">
      <c r="G166" s="99"/>
      <c r="I166" s="99"/>
      <c r="L166" s="99"/>
      <c r="M166" s="99"/>
    </row>
    <row r="167" ht="15.75" customHeight="1">
      <c r="G167" s="99"/>
      <c r="I167" s="99"/>
      <c r="L167" s="99"/>
      <c r="M167" s="99"/>
    </row>
    <row r="168" ht="15.75" customHeight="1">
      <c r="G168" s="99"/>
      <c r="I168" s="99"/>
      <c r="L168" s="99"/>
      <c r="M168" s="99"/>
    </row>
    <row r="169" ht="15.75" customHeight="1">
      <c r="G169" s="99"/>
      <c r="I169" s="99"/>
      <c r="L169" s="99"/>
      <c r="M169" s="99"/>
    </row>
    <row r="170" ht="15.75" customHeight="1">
      <c r="G170" s="99"/>
      <c r="I170" s="99"/>
      <c r="L170" s="99"/>
      <c r="M170" s="99"/>
    </row>
    <row r="171" ht="15.75" customHeight="1">
      <c r="G171" s="99"/>
      <c r="I171" s="99"/>
      <c r="L171" s="99"/>
      <c r="M171" s="99"/>
    </row>
    <row r="172" ht="15.75" customHeight="1">
      <c r="G172" s="99"/>
      <c r="I172" s="99"/>
      <c r="L172" s="99"/>
      <c r="M172" s="99"/>
    </row>
    <row r="173" ht="15.75" customHeight="1">
      <c r="G173" s="99"/>
      <c r="I173" s="99"/>
      <c r="L173" s="99"/>
      <c r="M173" s="99"/>
    </row>
    <row r="174" ht="15.75" customHeight="1">
      <c r="G174" s="99"/>
      <c r="I174" s="99"/>
      <c r="L174" s="99"/>
      <c r="M174" s="99"/>
    </row>
    <row r="175" ht="15.75" customHeight="1">
      <c r="G175" s="99"/>
      <c r="I175" s="99"/>
      <c r="L175" s="99"/>
      <c r="M175" s="99"/>
    </row>
    <row r="176" ht="15.75" customHeight="1">
      <c r="G176" s="99"/>
      <c r="I176" s="99"/>
      <c r="L176" s="99"/>
      <c r="M176" s="99"/>
    </row>
    <row r="177" ht="15.75" customHeight="1">
      <c r="G177" s="99"/>
      <c r="I177" s="99"/>
      <c r="L177" s="99"/>
      <c r="M177" s="99"/>
    </row>
    <row r="178" ht="15.75" customHeight="1">
      <c r="G178" s="99"/>
      <c r="I178" s="99"/>
      <c r="L178" s="99"/>
      <c r="M178" s="99"/>
    </row>
    <row r="179" ht="15.75" customHeight="1">
      <c r="G179" s="99"/>
      <c r="I179" s="99"/>
      <c r="L179" s="99"/>
      <c r="M179" s="99"/>
    </row>
    <row r="180" ht="15.75" customHeight="1">
      <c r="G180" s="99"/>
      <c r="I180" s="99"/>
      <c r="L180" s="99"/>
      <c r="M180" s="99"/>
    </row>
    <row r="181" ht="15.75" customHeight="1">
      <c r="G181" s="99"/>
      <c r="I181" s="99"/>
      <c r="L181" s="99"/>
      <c r="M181" s="99"/>
    </row>
    <row r="182" ht="15.75" customHeight="1">
      <c r="G182" s="99"/>
      <c r="I182" s="99"/>
      <c r="L182" s="99"/>
      <c r="M182" s="99"/>
    </row>
    <row r="183" ht="15.75" customHeight="1">
      <c r="G183" s="99"/>
      <c r="I183" s="99"/>
      <c r="L183" s="99"/>
      <c r="M183" s="99"/>
    </row>
    <row r="184" ht="15.75" customHeight="1">
      <c r="G184" s="99"/>
      <c r="I184" s="99"/>
      <c r="L184" s="99"/>
      <c r="M184" s="99"/>
    </row>
    <row r="185" ht="15.75" customHeight="1">
      <c r="G185" s="99"/>
      <c r="I185" s="99"/>
      <c r="L185" s="99"/>
      <c r="M185" s="99"/>
    </row>
    <row r="186" ht="15.75" customHeight="1">
      <c r="G186" s="99"/>
      <c r="I186" s="99"/>
      <c r="L186" s="99"/>
      <c r="M186" s="99"/>
    </row>
    <row r="187" ht="15.75" customHeight="1">
      <c r="G187" s="99"/>
      <c r="I187" s="99"/>
      <c r="L187" s="99"/>
      <c r="M187" s="99"/>
    </row>
    <row r="188" ht="15.75" customHeight="1">
      <c r="G188" s="99"/>
      <c r="I188" s="99"/>
      <c r="L188" s="99"/>
      <c r="M188" s="99"/>
    </row>
    <row r="189" ht="15.75" customHeight="1">
      <c r="G189" s="99"/>
      <c r="I189" s="99"/>
      <c r="L189" s="99"/>
      <c r="M189" s="99"/>
    </row>
    <row r="190" ht="15.75" customHeight="1">
      <c r="G190" s="99"/>
      <c r="I190" s="99"/>
      <c r="L190" s="99"/>
      <c r="M190" s="99"/>
    </row>
    <row r="191" ht="15.75" customHeight="1">
      <c r="G191" s="99"/>
      <c r="I191" s="99"/>
      <c r="L191" s="99"/>
      <c r="M191" s="99"/>
    </row>
    <row r="192" ht="15.75" customHeight="1">
      <c r="G192" s="99"/>
      <c r="I192" s="99"/>
      <c r="L192" s="99"/>
      <c r="M192" s="99"/>
    </row>
    <row r="193" ht="15.75" customHeight="1">
      <c r="G193" s="99"/>
      <c r="I193" s="99"/>
      <c r="L193" s="99"/>
      <c r="M193" s="99"/>
    </row>
    <row r="194" ht="15.75" customHeight="1">
      <c r="G194" s="99"/>
      <c r="I194" s="99"/>
      <c r="L194" s="99"/>
      <c r="M194" s="99"/>
    </row>
    <row r="195" ht="15.75" customHeight="1">
      <c r="G195" s="99"/>
      <c r="I195" s="99"/>
      <c r="L195" s="99"/>
      <c r="M195" s="99"/>
    </row>
    <row r="196" ht="15.75" customHeight="1">
      <c r="G196" s="99"/>
      <c r="I196" s="99"/>
      <c r="L196" s="99"/>
      <c r="M196" s="99"/>
    </row>
    <row r="197" ht="15.75" customHeight="1">
      <c r="G197" s="99"/>
      <c r="I197" s="99"/>
      <c r="L197" s="99"/>
      <c r="M197" s="99"/>
    </row>
    <row r="198" ht="15.75" customHeight="1">
      <c r="G198" s="99"/>
      <c r="I198" s="99"/>
      <c r="L198" s="99"/>
      <c r="M198" s="99"/>
    </row>
    <row r="199" ht="15.75" customHeight="1">
      <c r="G199" s="99"/>
      <c r="I199" s="99"/>
      <c r="L199" s="99"/>
      <c r="M199" s="99"/>
    </row>
    <row r="200" ht="15.75" customHeight="1">
      <c r="G200" s="99"/>
      <c r="I200" s="99"/>
      <c r="L200" s="99"/>
      <c r="M200" s="99"/>
    </row>
    <row r="201" ht="15.75" customHeight="1">
      <c r="G201" s="99"/>
      <c r="I201" s="99"/>
      <c r="L201" s="99"/>
      <c r="M201" s="99"/>
    </row>
    <row r="202" ht="15.75" customHeight="1">
      <c r="G202" s="99"/>
      <c r="I202" s="99"/>
      <c r="L202" s="99"/>
      <c r="M202" s="99"/>
    </row>
    <row r="203" ht="15.75" customHeight="1">
      <c r="G203" s="99"/>
      <c r="I203" s="99"/>
      <c r="L203" s="99"/>
      <c r="M203" s="99"/>
    </row>
    <row r="204" ht="15.75" customHeight="1">
      <c r="G204" s="99"/>
      <c r="I204" s="99"/>
      <c r="L204" s="99"/>
      <c r="M204" s="99"/>
    </row>
    <row r="205" ht="15.75" customHeight="1">
      <c r="G205" s="99"/>
      <c r="I205" s="99"/>
      <c r="L205" s="99"/>
      <c r="M205" s="99"/>
    </row>
    <row r="206" ht="15.75" customHeight="1">
      <c r="G206" s="99"/>
      <c r="I206" s="99"/>
      <c r="L206" s="99"/>
      <c r="M206" s="99"/>
    </row>
    <row r="207" ht="15.75" customHeight="1">
      <c r="G207" s="99"/>
      <c r="I207" s="99"/>
      <c r="L207" s="99"/>
      <c r="M207" s="99"/>
    </row>
    <row r="208" ht="15.75" customHeight="1">
      <c r="G208" s="99"/>
      <c r="I208" s="99"/>
      <c r="L208" s="99"/>
      <c r="M208" s="99"/>
    </row>
    <row r="209" ht="15.75" customHeight="1">
      <c r="G209" s="99"/>
      <c r="I209" s="99"/>
      <c r="L209" s="99"/>
      <c r="M209" s="99"/>
    </row>
    <row r="210" ht="15.75" customHeight="1">
      <c r="G210" s="99"/>
      <c r="I210" s="99"/>
      <c r="L210" s="99"/>
      <c r="M210" s="99"/>
    </row>
    <row r="211" ht="15.75" customHeight="1">
      <c r="G211" s="99"/>
      <c r="I211" s="99"/>
      <c r="L211" s="99"/>
      <c r="M211" s="99"/>
    </row>
    <row r="212" ht="15.75" customHeight="1">
      <c r="G212" s="99"/>
      <c r="I212" s="99"/>
      <c r="L212" s="99"/>
      <c r="M212" s="99"/>
    </row>
    <row r="213" ht="15.75" customHeight="1">
      <c r="G213" s="99"/>
      <c r="I213" s="99"/>
      <c r="L213" s="99"/>
      <c r="M213" s="99"/>
    </row>
    <row r="214" ht="15.75" customHeight="1">
      <c r="G214" s="99"/>
      <c r="I214" s="99"/>
      <c r="L214" s="99"/>
      <c r="M214" s="99"/>
    </row>
    <row r="215" ht="15.75" customHeight="1">
      <c r="G215" s="99"/>
      <c r="I215" s="99"/>
      <c r="L215" s="99"/>
      <c r="M215" s="99"/>
    </row>
    <row r="216" ht="15.75" customHeight="1">
      <c r="G216" s="99"/>
      <c r="I216" s="99"/>
      <c r="L216" s="99"/>
      <c r="M216" s="99"/>
    </row>
    <row r="217" ht="15.75" customHeight="1">
      <c r="G217" s="99"/>
      <c r="I217" s="99"/>
      <c r="L217" s="99"/>
      <c r="M217" s="99"/>
    </row>
    <row r="218" ht="15.75" customHeight="1">
      <c r="G218" s="99"/>
      <c r="I218" s="99"/>
      <c r="L218" s="99"/>
      <c r="M218" s="99"/>
    </row>
    <row r="219" ht="15.75" customHeight="1">
      <c r="G219" s="99"/>
      <c r="I219" s="99"/>
      <c r="L219" s="99"/>
      <c r="M219" s="99"/>
    </row>
    <row r="220" ht="15.75" customHeight="1">
      <c r="G220" s="99"/>
      <c r="I220" s="99"/>
      <c r="L220" s="99"/>
      <c r="M220" s="9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4"/>
</worksheet>
</file>