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RKAT 2019" sheetId="1" r:id="rId1"/>
    <sheet name="INVESTASI" sheetId="2" r:id="rId2"/>
    <sheet name="KEBUTUHAN PEGAWAI" sheetId="4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G6" i="2"/>
  <c r="I20" i="4"/>
  <c r="F46" i="1"/>
  <c r="G46"/>
  <c r="G47" s="1"/>
  <c r="B16"/>
  <c r="I9" i="4"/>
  <c r="I8"/>
  <c r="I10"/>
  <c r="I11"/>
  <c r="I12"/>
  <c r="I13"/>
  <c r="I14"/>
  <c r="I15"/>
  <c r="I16"/>
  <c r="I17"/>
  <c r="I18"/>
  <c r="I7"/>
  <c r="F18"/>
  <c r="G18" s="1"/>
  <c r="H18"/>
  <c r="H12"/>
  <c r="F12"/>
  <c r="G12" s="1"/>
  <c r="F13"/>
  <c r="G13" s="1"/>
  <c r="F14"/>
  <c r="G14" s="1"/>
  <c r="F15"/>
  <c r="G15" s="1"/>
  <c r="F16"/>
  <c r="G16" s="1"/>
  <c r="F17"/>
  <c r="G17" s="1"/>
  <c r="F8"/>
  <c r="F20" s="1"/>
  <c r="H13"/>
  <c r="H14"/>
  <c r="H15"/>
  <c r="H16"/>
  <c r="H17"/>
  <c r="H8"/>
  <c r="H11"/>
  <c r="G11"/>
  <c r="G10"/>
  <c r="H10"/>
  <c r="H9"/>
  <c r="G9"/>
  <c r="H7"/>
  <c r="H20" s="1"/>
  <c r="G7"/>
  <c r="B8"/>
  <c r="B9" s="1"/>
  <c r="B10" s="1"/>
  <c r="B11" s="1"/>
  <c r="B12" s="1"/>
  <c r="B13" s="1"/>
  <c r="B14" s="1"/>
  <c r="B15" s="1"/>
  <c r="B16" s="1"/>
  <c r="B17" s="1"/>
  <c r="B18" s="1"/>
  <c r="B7" i="2"/>
  <c r="B8" s="1"/>
  <c r="B9" s="1"/>
  <c r="B10" s="1"/>
  <c r="B11" s="1"/>
  <c r="B12" s="1"/>
  <c r="B13" s="1"/>
  <c r="E46" i="1"/>
  <c r="J43"/>
  <c r="J42"/>
  <c r="J41"/>
  <c r="J40"/>
  <c r="J39"/>
  <c r="J38"/>
  <c r="J37"/>
  <c r="J35"/>
  <c r="J33"/>
  <c r="J32"/>
  <c r="J29"/>
  <c r="J28"/>
  <c r="J27"/>
  <c r="J26"/>
  <c r="J25"/>
  <c r="J24"/>
  <c r="J20"/>
  <c r="J21"/>
  <c r="J19"/>
  <c r="J9"/>
  <c r="J10"/>
  <c r="J11"/>
  <c r="J12"/>
  <c r="J13"/>
  <c r="J14"/>
  <c r="J15"/>
  <c r="J7"/>
  <c r="B33"/>
  <c r="B34" s="1"/>
  <c r="B35" s="1"/>
  <c r="B36" s="1"/>
  <c r="B37" s="1"/>
  <c r="B38" s="1"/>
  <c r="B39" s="1"/>
  <c r="B40" s="1"/>
  <c r="B41" s="1"/>
  <c r="B42" s="1"/>
  <c r="B43" s="1"/>
  <c r="B27"/>
  <c r="B28" s="1"/>
  <c r="B29" s="1"/>
  <c r="B25"/>
  <c r="B26" s="1"/>
  <c r="B20"/>
  <c r="B21" s="1"/>
  <c r="B9"/>
  <c r="B10" s="1"/>
  <c r="B11" s="1"/>
  <c r="B12" s="1"/>
  <c r="B13" s="1"/>
  <c r="B14" s="1"/>
  <c r="B15" s="1"/>
  <c r="B8"/>
  <c r="B14" i="2" l="1"/>
  <c r="B15" s="1"/>
  <c r="B16" s="1"/>
  <c r="B17" s="1"/>
  <c r="B18" s="1"/>
  <c r="B19" s="1"/>
  <c r="J46" i="1"/>
  <c r="G20" i="4"/>
  <c r="G8"/>
</calcChain>
</file>

<file path=xl/sharedStrings.xml><?xml version="1.0" encoding="utf-8"?>
<sst xmlns="http://schemas.openxmlformats.org/spreadsheetml/2006/main" count="173" uniqueCount="116">
  <si>
    <t>RKAT 2019</t>
  </si>
  <si>
    <t>NO</t>
  </si>
  <si>
    <t>URAIAN KEGIATAN</t>
  </si>
  <si>
    <t>RKAT 2018</t>
  </si>
  <si>
    <t>PROGNOSA 2018</t>
  </si>
  <si>
    <t>USULAN 2019</t>
  </si>
  <si>
    <t>KETERANGAN</t>
  </si>
  <si>
    <t>I</t>
  </si>
  <si>
    <t>BEBAN PEGAWAI</t>
  </si>
  <si>
    <t>Gaji, THR dan Tunjangan</t>
  </si>
  <si>
    <t>1</t>
  </si>
  <si>
    <t>BPJS Kesehatan</t>
  </si>
  <si>
    <t>BPJS Ketenagakerjaan</t>
  </si>
  <si>
    <t>Training</t>
  </si>
  <si>
    <t>Seragam</t>
  </si>
  <si>
    <t>Pesangon</t>
  </si>
  <si>
    <t>Rekrutasi Pegawai</t>
  </si>
  <si>
    <t>Penghargaan diatas 15 tahun</t>
  </si>
  <si>
    <t>Lembur</t>
  </si>
  <si>
    <t>II</t>
  </si>
  <si>
    <t>Ruang Kantor / Gedung dan Taman</t>
  </si>
  <si>
    <t>Peralatan Kantor</t>
  </si>
  <si>
    <t>Kendaraan Operasional</t>
  </si>
  <si>
    <t>III</t>
  </si>
  <si>
    <t>BIAYA PEMELIHARAAN</t>
  </si>
  <si>
    <t>BIAYA ADMINISTRASI</t>
  </si>
  <si>
    <t xml:space="preserve">Alat Tulis Kantor </t>
  </si>
  <si>
    <t>Listrik dan PAM</t>
  </si>
  <si>
    <t>Pos dan Materai</t>
  </si>
  <si>
    <t>Telepon, Fax, Internet dan TV Kabel</t>
  </si>
  <si>
    <t>Perizinan</t>
  </si>
  <si>
    <t>IV</t>
  </si>
  <si>
    <t>BIAYA UMUM</t>
  </si>
  <si>
    <t>Service Charge dan Sinking Fund</t>
  </si>
  <si>
    <t>Perjalanan Dinas dan Akomodasi</t>
  </si>
  <si>
    <t>Asuransi Gedung dan Kendaraan</t>
  </si>
  <si>
    <t>Tol, Parkir, BBM dan Transportasi Lokal</t>
  </si>
  <si>
    <t>Rekreasi</t>
  </si>
  <si>
    <t>Sumbangan</t>
  </si>
  <si>
    <t>Koran dan Majalah</t>
  </si>
  <si>
    <t>Rapat</t>
  </si>
  <si>
    <t>Keperluan Kantor / Rumah Tangga, dll</t>
  </si>
  <si>
    <t>Keamanan dan Kebersihan / Cleaning Service</t>
  </si>
  <si>
    <t>Pulsa Handphone</t>
  </si>
  <si>
    <t>(dalam ribuan rupiah)</t>
  </si>
  <si>
    <t>-</t>
  </si>
  <si>
    <t>Cetak dan Fotocopy</t>
  </si>
  <si>
    <t>Halalbihalal</t>
  </si>
  <si>
    <t>Rencana Pelatihan Malam</t>
  </si>
  <si>
    <t>Tambahan Duren Tiga</t>
  </si>
  <si>
    <t>Total</t>
  </si>
  <si>
    <t>NAMA INVESTASI</t>
  </si>
  <si>
    <t>HARGA PER UNIT</t>
  </si>
  <si>
    <t>TOTAL HARGA</t>
  </si>
  <si>
    <t>WAKTU INVESTASI</t>
  </si>
  <si>
    <t>KETERANGAN KEBUTUHAN INVESTASI</t>
  </si>
  <si>
    <t>USULAN RENCANA INVESTASI</t>
  </si>
  <si>
    <t>USULAN RENCANA KEBUTUHAN TAMBAHAN PEGAWAI</t>
  </si>
  <si>
    <t>JENIS JABATAN /  PEKERJAAN</t>
  </si>
  <si>
    <t>JUMLAH TAMBAHAN</t>
  </si>
  <si>
    <t>DIVISI / BIRO / LSP</t>
  </si>
  <si>
    <t>UPAH PER BULAN</t>
  </si>
  <si>
    <t>UANG MAKAN &amp; TRANSPORT PER TAHUN</t>
  </si>
  <si>
    <t>PENGUPAHAN</t>
  </si>
  <si>
    <t>TOTAL</t>
  </si>
  <si>
    <t>Keuangan</t>
  </si>
  <si>
    <t>UPAH PER TAHUN (17 Bulan)</t>
  </si>
  <si>
    <t>Kepala Biro / Sarjana</t>
  </si>
  <si>
    <t>Resepsionis / SLTA</t>
  </si>
  <si>
    <t xml:space="preserve">Umum </t>
  </si>
  <si>
    <t>Kurir / SLTA</t>
  </si>
  <si>
    <t>Div. Akademis</t>
  </si>
  <si>
    <t>Div. Pengembangan Usaha</t>
  </si>
  <si>
    <t>Div. Penyelenggaraan &amp; Kepesertaan</t>
  </si>
  <si>
    <t>LSP</t>
  </si>
  <si>
    <t>Biro Keuangan</t>
  </si>
  <si>
    <t>Biro IT</t>
  </si>
  <si>
    <t>Staf Gudang &amp; Inventarisasi / SLTA</t>
  </si>
  <si>
    <t>Staf Pengadaan / SLTA</t>
  </si>
  <si>
    <t>Staf Tata Usaha / SLTA</t>
  </si>
  <si>
    <t>Staf Teknisi / Perawatan / SLTA Teknik</t>
  </si>
  <si>
    <t>SUBTOTAL</t>
  </si>
  <si>
    <t>Jakarta, 07 Nopember 2018</t>
  </si>
  <si>
    <t>Kepala Biro Umum dan SDM</t>
  </si>
  <si>
    <t>Yunial Harun</t>
  </si>
  <si>
    <t>17 bulan &amp; penambahan pegawai</t>
  </si>
  <si>
    <t>Makan &amp; Transport Pegawai</t>
  </si>
  <si>
    <t>Penambahan pegawai</t>
  </si>
  <si>
    <t>Duren Tiga</t>
  </si>
  <si>
    <t>Duren Tiga / OS Cleaning Service</t>
  </si>
  <si>
    <t>Mobil</t>
  </si>
  <si>
    <t>5 Tahun</t>
  </si>
  <si>
    <t>Pengganti / Kendaraan lama akan dijual</t>
  </si>
  <si>
    <t>Meja Kelas</t>
  </si>
  <si>
    <t>Kursi Kelas</t>
  </si>
  <si>
    <t>CCTV</t>
  </si>
  <si>
    <t>APAR</t>
  </si>
  <si>
    <t>Lampu Emergensi &amp; Instalasi</t>
  </si>
  <si>
    <t>PABX</t>
  </si>
  <si>
    <t>Mesin Air</t>
  </si>
  <si>
    <t>Mesin Penghancur Kertas</t>
  </si>
  <si>
    <t>Kompor + Tabung Gas dan Peralatan</t>
  </si>
  <si>
    <t>Meja Karyawan</t>
  </si>
  <si>
    <t>Kursi Karyawan</t>
  </si>
  <si>
    <t>Meja &amp; Kursi Rapat (25 orang)</t>
  </si>
  <si>
    <t>JUMLAH</t>
  </si>
  <si>
    <t>SATUAN</t>
  </si>
  <si>
    <t>Unit</t>
  </si>
  <si>
    <t>Set</t>
  </si>
  <si>
    <t>Renovasi &amp; Fitting Out Kantor</t>
  </si>
  <si>
    <t>Paket</t>
  </si>
  <si>
    <t>Duren Tiga &amp; Jasa Pindahan</t>
  </si>
  <si>
    <t>Upah Baru &amp; tambah pegawai</t>
  </si>
  <si>
    <t>L'Avenue &amp; Rukan</t>
  </si>
  <si>
    <t>Catatan :</t>
  </si>
  <si>
    <t>Asumsi dari Biro Umum &amp; SDM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</si>
</sst>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/>
    <xf numFmtId="0" fontId="1" fillId="0" borderId="9" xfId="0" applyFont="1" applyBorder="1"/>
    <xf numFmtId="0" fontId="1" fillId="0" borderId="8" xfId="0" applyFont="1" applyBorder="1" applyAlignment="1">
      <alignment horizontal="center"/>
    </xf>
    <xf numFmtId="0" fontId="1" fillId="0" borderId="8" xfId="0" quotePrefix="1" applyFont="1" applyBorder="1" applyAlignment="1">
      <alignment horizontal="center"/>
    </xf>
    <xf numFmtId="0" fontId="3" fillId="0" borderId="0" xfId="0" applyFont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center" vertical="center"/>
    </xf>
    <xf numFmtId="3" fontId="1" fillId="0" borderId="5" xfId="0" applyNumberFormat="1" applyFont="1" applyBorder="1"/>
    <xf numFmtId="3" fontId="1" fillId="0" borderId="5" xfId="0" applyNumberFormat="1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1" fillId="0" borderId="1" xfId="0" applyNumberFormat="1" applyFont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1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3" fontId="1" fillId="0" borderId="12" xfId="0" applyNumberFormat="1" applyFont="1" applyBorder="1" applyAlignment="1">
      <alignment vertical="center"/>
    </xf>
    <xf numFmtId="3" fontId="1" fillId="0" borderId="13" xfId="0" applyNumberFormat="1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3" fontId="1" fillId="0" borderId="19" xfId="0" applyNumberFormat="1" applyFont="1" applyBorder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3" fontId="1" fillId="0" borderId="22" xfId="0" applyNumberFormat="1" applyFont="1" applyBorder="1" applyAlignment="1">
      <alignment vertical="center"/>
    </xf>
    <xf numFmtId="3" fontId="1" fillId="0" borderId="23" xfId="0" applyNumberFormat="1" applyFont="1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3" fontId="1" fillId="0" borderId="10" xfId="0" applyNumberFormat="1" applyFont="1" applyBorder="1" applyAlignment="1">
      <alignment vertical="center"/>
    </xf>
    <xf numFmtId="3" fontId="1" fillId="0" borderId="24" xfId="0" applyNumberFormat="1" applyFont="1" applyBorder="1" applyAlignment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/>
    <xf numFmtId="0" fontId="4" fillId="0" borderId="0" xfId="0" applyFont="1" applyAlignment="1">
      <alignment horizontal="right"/>
    </xf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3" fontId="1" fillId="0" borderId="10" xfId="0" applyNumberFormat="1" applyFont="1" applyBorder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/>
    </xf>
    <xf numFmtId="0" fontId="1" fillId="0" borderId="24" xfId="0" applyFont="1" applyBorder="1"/>
    <xf numFmtId="0" fontId="1" fillId="0" borderId="20" xfId="0" applyFont="1" applyBorder="1" applyAlignment="1">
      <alignment horizontal="center"/>
    </xf>
    <xf numFmtId="0" fontId="1" fillId="0" borderId="19" xfId="0" applyFont="1" applyBorder="1"/>
    <xf numFmtId="0" fontId="1" fillId="0" borderId="27" xfId="0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3" fontId="1" fillId="0" borderId="4" xfId="0" applyNumberFormat="1" applyFont="1" applyBorder="1"/>
    <xf numFmtId="0" fontId="1" fillId="0" borderId="28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0" fontId="1" fillId="0" borderId="0" xfId="0" quotePrefix="1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56"/>
  <sheetViews>
    <sheetView zoomScale="110" zoomScaleNormal="110" workbookViewId="0">
      <selection activeCell="F52" sqref="F52"/>
    </sheetView>
  </sheetViews>
  <sheetFormatPr defaultRowHeight="14.25"/>
  <cols>
    <col min="1" max="1" width="3.140625" style="1" customWidth="1"/>
    <col min="2" max="2" width="4.140625" style="2" bestFit="1" customWidth="1"/>
    <col min="3" max="3" width="1.7109375" style="1" customWidth="1"/>
    <col min="4" max="4" width="43.28515625" style="1" customWidth="1"/>
    <col min="5" max="7" width="18.7109375" style="11" customWidth="1"/>
    <col min="8" max="8" width="32" style="11" customWidth="1"/>
    <col min="9" max="9" width="3.5703125" style="1" customWidth="1"/>
    <col min="10" max="10" width="10.5703125" style="1" bestFit="1" customWidth="1"/>
    <col min="11" max="16384" width="9.140625" style="1"/>
  </cols>
  <sheetData>
    <row r="1" spans="2:10" ht="12" customHeight="1"/>
    <row r="2" spans="2:10" ht="15.75">
      <c r="B2" s="10" t="s">
        <v>0</v>
      </c>
      <c r="C2" s="10"/>
      <c r="D2" s="10"/>
      <c r="E2" s="10"/>
      <c r="F2" s="10"/>
      <c r="G2" s="10"/>
      <c r="H2" s="10"/>
    </row>
    <row r="3" spans="2:10" ht="15.75">
      <c r="B3" s="23"/>
      <c r="C3" s="23"/>
      <c r="D3" s="23"/>
      <c r="E3" s="23"/>
      <c r="F3" s="23"/>
      <c r="G3" s="23"/>
      <c r="H3" s="23"/>
    </row>
    <row r="4" spans="2:10">
      <c r="H4" s="12" t="s">
        <v>44</v>
      </c>
    </row>
    <row r="5" spans="2:10" s="3" customFormat="1" ht="24.95" customHeight="1">
      <c r="B5" s="5" t="s">
        <v>1</v>
      </c>
      <c r="C5" s="5"/>
      <c r="D5" s="4" t="s">
        <v>2</v>
      </c>
      <c r="E5" s="13" t="s">
        <v>3</v>
      </c>
      <c r="F5" s="13" t="s">
        <v>4</v>
      </c>
      <c r="G5" s="13" t="s">
        <v>5</v>
      </c>
      <c r="H5" s="13" t="s">
        <v>6</v>
      </c>
    </row>
    <row r="6" spans="2:10" ht="15">
      <c r="B6" s="19" t="s">
        <v>7</v>
      </c>
      <c r="C6" s="20"/>
      <c r="D6" s="18" t="s">
        <v>8</v>
      </c>
      <c r="E6" s="14"/>
      <c r="F6" s="14"/>
      <c r="G6" s="14"/>
      <c r="H6" s="14"/>
    </row>
    <row r="7" spans="2:10">
      <c r="B7" s="9">
        <v>1</v>
      </c>
      <c r="C7" s="7"/>
      <c r="D7" s="6" t="s">
        <v>9</v>
      </c>
      <c r="E7" s="14">
        <v>4167857</v>
      </c>
      <c r="F7" s="14">
        <v>3737287</v>
      </c>
      <c r="G7" s="14">
        <v>5328107</v>
      </c>
      <c r="H7" s="14" t="s">
        <v>85</v>
      </c>
      <c r="J7" s="11">
        <f>E7-F7</f>
        <v>430570</v>
      </c>
    </row>
    <row r="8" spans="2:10">
      <c r="B8" s="8">
        <f>B7+1</f>
        <v>2</v>
      </c>
      <c r="C8" s="7"/>
      <c r="D8" s="68" t="s">
        <v>86</v>
      </c>
      <c r="E8" s="14">
        <v>1446000</v>
      </c>
      <c r="F8" s="14">
        <v>1345000</v>
      </c>
      <c r="G8" s="14">
        <v>2184000</v>
      </c>
      <c r="H8" s="14" t="s">
        <v>87</v>
      </c>
      <c r="J8" s="11"/>
    </row>
    <row r="9" spans="2:10">
      <c r="B9" s="8">
        <f>B8+1</f>
        <v>3</v>
      </c>
      <c r="C9" s="7"/>
      <c r="D9" s="1" t="s">
        <v>18</v>
      </c>
      <c r="E9" s="14">
        <v>88000</v>
      </c>
      <c r="F9" s="14">
        <v>87249</v>
      </c>
      <c r="G9" s="14">
        <v>100000</v>
      </c>
      <c r="H9" s="14" t="s">
        <v>48</v>
      </c>
      <c r="J9" s="11">
        <f t="shared" ref="J9:J15" si="0">E9-F9</f>
        <v>751</v>
      </c>
    </row>
    <row r="10" spans="2:10">
      <c r="B10" s="8">
        <f>B9+1</f>
        <v>4</v>
      </c>
      <c r="C10" s="7"/>
      <c r="D10" s="6" t="s">
        <v>11</v>
      </c>
      <c r="E10" s="14">
        <v>134000</v>
      </c>
      <c r="F10" s="14">
        <v>50210</v>
      </c>
      <c r="G10" s="14">
        <v>150000</v>
      </c>
      <c r="H10" s="14" t="s">
        <v>112</v>
      </c>
      <c r="J10" s="11">
        <f t="shared" si="0"/>
        <v>83790</v>
      </c>
    </row>
    <row r="11" spans="2:10">
      <c r="B11" s="8">
        <f>B10+1</f>
        <v>5</v>
      </c>
      <c r="C11" s="7"/>
      <c r="D11" s="6" t="s">
        <v>12</v>
      </c>
      <c r="E11" s="14">
        <v>162000</v>
      </c>
      <c r="F11" s="14">
        <v>144140</v>
      </c>
      <c r="G11" s="14">
        <v>170000</v>
      </c>
      <c r="H11" s="14" t="s">
        <v>112</v>
      </c>
      <c r="J11" s="11">
        <f t="shared" si="0"/>
        <v>17860</v>
      </c>
    </row>
    <row r="12" spans="2:10">
      <c r="B12" s="8">
        <f>B11+1</f>
        <v>6</v>
      </c>
      <c r="C12" s="7"/>
      <c r="D12" s="6" t="s">
        <v>13</v>
      </c>
      <c r="E12" s="14">
        <v>208500</v>
      </c>
      <c r="F12" s="14">
        <v>80000</v>
      </c>
      <c r="G12" s="14">
        <v>150000</v>
      </c>
      <c r="H12" s="14"/>
      <c r="J12" s="11">
        <f t="shared" si="0"/>
        <v>128500</v>
      </c>
    </row>
    <row r="13" spans="2:10">
      <c r="B13" s="8">
        <f>B12+1</f>
        <v>7</v>
      </c>
      <c r="C13" s="7"/>
      <c r="D13" s="6" t="s">
        <v>14</v>
      </c>
      <c r="E13" s="14">
        <v>100000</v>
      </c>
      <c r="F13" s="14">
        <v>103297</v>
      </c>
      <c r="G13" s="14">
        <v>130000</v>
      </c>
      <c r="H13" s="14"/>
      <c r="J13" s="11">
        <f t="shared" si="0"/>
        <v>-3297</v>
      </c>
    </row>
    <row r="14" spans="2:10">
      <c r="B14" s="8">
        <f>B13+1</f>
        <v>8</v>
      </c>
      <c r="C14" s="7"/>
      <c r="D14" s="6" t="s">
        <v>15</v>
      </c>
      <c r="E14" s="14">
        <v>97000</v>
      </c>
      <c r="F14" s="14">
        <v>84000</v>
      </c>
      <c r="G14" s="14">
        <v>97000</v>
      </c>
      <c r="H14" s="14"/>
      <c r="J14" s="11">
        <f t="shared" si="0"/>
        <v>13000</v>
      </c>
    </row>
    <row r="15" spans="2:10">
      <c r="B15" s="8">
        <f>B14+1</f>
        <v>9</v>
      </c>
      <c r="C15" s="7"/>
      <c r="D15" s="6" t="s">
        <v>16</v>
      </c>
      <c r="E15" s="14">
        <v>11500</v>
      </c>
      <c r="F15" s="15">
        <v>2500</v>
      </c>
      <c r="G15" s="14">
        <v>11500</v>
      </c>
      <c r="H15" s="14"/>
      <c r="J15" s="11">
        <f t="shared" si="0"/>
        <v>9000</v>
      </c>
    </row>
    <row r="16" spans="2:10">
      <c r="B16" s="8">
        <f>B15+1</f>
        <v>10</v>
      </c>
      <c r="C16" s="7"/>
      <c r="D16" s="6" t="s">
        <v>17</v>
      </c>
      <c r="E16" s="14">
        <v>50000</v>
      </c>
      <c r="F16" s="15" t="s">
        <v>45</v>
      </c>
      <c r="G16" s="14">
        <v>50000</v>
      </c>
      <c r="H16" s="14"/>
      <c r="J16" s="11"/>
    </row>
    <row r="17" spans="2:10">
      <c r="B17" s="8"/>
      <c r="C17" s="7"/>
      <c r="D17" s="6"/>
      <c r="E17" s="14"/>
      <c r="F17" s="14"/>
      <c r="G17" s="14"/>
      <c r="H17" s="14"/>
    </row>
    <row r="18" spans="2:10" ht="15">
      <c r="B18" s="16" t="s">
        <v>19</v>
      </c>
      <c r="C18" s="17"/>
      <c r="D18" s="18" t="s">
        <v>24</v>
      </c>
      <c r="E18" s="14"/>
      <c r="F18" s="14"/>
      <c r="G18" s="14"/>
      <c r="H18" s="14"/>
    </row>
    <row r="19" spans="2:10">
      <c r="B19" s="9">
        <v>1</v>
      </c>
      <c r="C19" s="7"/>
      <c r="D19" s="6" t="s">
        <v>20</v>
      </c>
      <c r="E19" s="14">
        <v>115000</v>
      </c>
      <c r="F19" s="14">
        <v>101028</v>
      </c>
      <c r="G19" s="14">
        <v>150000</v>
      </c>
      <c r="H19" s="14" t="s">
        <v>49</v>
      </c>
      <c r="J19" s="11">
        <f t="shared" ref="J19:J21" si="1">E19-F19</f>
        <v>13972</v>
      </c>
    </row>
    <row r="20" spans="2:10">
      <c r="B20" s="8">
        <f>B19+1</f>
        <v>2</v>
      </c>
      <c r="C20" s="7"/>
      <c r="D20" s="6" t="s">
        <v>21</v>
      </c>
      <c r="E20" s="14">
        <v>50000</v>
      </c>
      <c r="F20" s="14">
        <v>28802</v>
      </c>
      <c r="G20" s="14">
        <v>50000</v>
      </c>
      <c r="H20" s="14"/>
      <c r="J20" s="11">
        <f t="shared" si="1"/>
        <v>21198</v>
      </c>
    </row>
    <row r="21" spans="2:10">
      <c r="B21" s="8">
        <f t="shared" ref="B21" si="2">B20+1</f>
        <v>3</v>
      </c>
      <c r="C21" s="7"/>
      <c r="D21" s="6" t="s">
        <v>22</v>
      </c>
      <c r="E21" s="14">
        <v>14520</v>
      </c>
      <c r="F21" s="14">
        <v>14894</v>
      </c>
      <c r="G21" s="14">
        <v>17000</v>
      </c>
      <c r="H21" s="14"/>
      <c r="J21" s="11">
        <f t="shared" si="1"/>
        <v>-374</v>
      </c>
    </row>
    <row r="22" spans="2:10">
      <c r="B22" s="8"/>
      <c r="C22" s="7"/>
      <c r="D22" s="6"/>
      <c r="E22" s="14"/>
      <c r="F22" s="14"/>
      <c r="G22" s="14"/>
      <c r="H22" s="14"/>
    </row>
    <row r="23" spans="2:10" ht="15">
      <c r="B23" s="16" t="s">
        <v>23</v>
      </c>
      <c r="C23" s="17"/>
      <c r="D23" s="18" t="s">
        <v>25</v>
      </c>
      <c r="E23" s="14"/>
      <c r="F23" s="14"/>
      <c r="G23" s="14"/>
      <c r="H23" s="14"/>
    </row>
    <row r="24" spans="2:10">
      <c r="B24" s="9">
        <v>1</v>
      </c>
      <c r="C24" s="7"/>
      <c r="D24" s="6" t="s">
        <v>46</v>
      </c>
      <c r="E24" s="14">
        <v>60000</v>
      </c>
      <c r="F24" s="14">
        <v>33774</v>
      </c>
      <c r="G24" s="14">
        <v>60000</v>
      </c>
      <c r="H24" s="14"/>
      <c r="J24" s="11">
        <f t="shared" ref="J24:J29" si="3">E24-F24</f>
        <v>26226</v>
      </c>
    </row>
    <row r="25" spans="2:10">
      <c r="B25" s="8">
        <f>B24+1</f>
        <v>2</v>
      </c>
      <c r="C25" s="7"/>
      <c r="D25" s="6" t="s">
        <v>26</v>
      </c>
      <c r="E25" s="14">
        <v>160212</v>
      </c>
      <c r="F25" s="14">
        <v>84000</v>
      </c>
      <c r="G25" s="14">
        <v>160212</v>
      </c>
      <c r="H25" s="14"/>
      <c r="J25" s="11">
        <f t="shared" si="3"/>
        <v>76212</v>
      </c>
    </row>
    <row r="26" spans="2:10">
      <c r="B26" s="8">
        <f t="shared" ref="B26:B29" si="4">B25+1</f>
        <v>3</v>
      </c>
      <c r="C26" s="7"/>
      <c r="D26" s="6" t="s">
        <v>27</v>
      </c>
      <c r="E26" s="14">
        <v>340000</v>
      </c>
      <c r="F26" s="14">
        <v>204784</v>
      </c>
      <c r="G26" s="14">
        <v>400000</v>
      </c>
      <c r="H26" s="14" t="s">
        <v>49</v>
      </c>
      <c r="J26" s="11">
        <f t="shared" si="3"/>
        <v>135216</v>
      </c>
    </row>
    <row r="27" spans="2:10">
      <c r="B27" s="8">
        <f t="shared" si="4"/>
        <v>4</v>
      </c>
      <c r="C27" s="7"/>
      <c r="D27" s="6" t="s">
        <v>28</v>
      </c>
      <c r="E27" s="14">
        <v>30400</v>
      </c>
      <c r="F27" s="14">
        <v>41023</v>
      </c>
      <c r="G27" s="14">
        <v>50000</v>
      </c>
      <c r="H27" s="14"/>
      <c r="J27" s="11">
        <f t="shared" si="3"/>
        <v>-10623</v>
      </c>
    </row>
    <row r="28" spans="2:10">
      <c r="B28" s="8">
        <f t="shared" si="4"/>
        <v>5</v>
      </c>
      <c r="C28" s="7"/>
      <c r="D28" s="6" t="s">
        <v>29</v>
      </c>
      <c r="E28" s="14">
        <v>160000</v>
      </c>
      <c r="F28" s="14">
        <v>167503</v>
      </c>
      <c r="G28" s="14">
        <v>200000</v>
      </c>
      <c r="H28" s="14" t="s">
        <v>49</v>
      </c>
      <c r="J28" s="11">
        <f t="shared" si="3"/>
        <v>-7503</v>
      </c>
    </row>
    <row r="29" spans="2:10">
      <c r="B29" s="8">
        <f t="shared" si="4"/>
        <v>6</v>
      </c>
      <c r="C29" s="7"/>
      <c r="D29" s="6" t="s">
        <v>30</v>
      </c>
      <c r="E29" s="14">
        <v>40000</v>
      </c>
      <c r="F29" s="14">
        <v>20000</v>
      </c>
      <c r="G29" s="14">
        <v>40000</v>
      </c>
      <c r="H29" s="14" t="s">
        <v>49</v>
      </c>
      <c r="J29" s="11">
        <f t="shared" si="3"/>
        <v>20000</v>
      </c>
    </row>
    <row r="30" spans="2:10">
      <c r="B30" s="8"/>
      <c r="C30" s="7"/>
      <c r="D30" s="6"/>
      <c r="E30" s="14"/>
      <c r="F30" s="14"/>
      <c r="G30" s="14"/>
      <c r="H30" s="14"/>
    </row>
    <row r="31" spans="2:10" ht="15">
      <c r="B31" s="16" t="s">
        <v>31</v>
      </c>
      <c r="C31" s="17"/>
      <c r="D31" s="18" t="s">
        <v>32</v>
      </c>
      <c r="E31" s="14"/>
      <c r="F31" s="14"/>
      <c r="G31" s="14"/>
      <c r="H31" s="14"/>
    </row>
    <row r="32" spans="2:10">
      <c r="B32" s="9">
        <v>1</v>
      </c>
      <c r="C32" s="7"/>
      <c r="D32" s="6" t="s">
        <v>33</v>
      </c>
      <c r="E32" s="14">
        <v>441550</v>
      </c>
      <c r="F32" s="14">
        <v>202256</v>
      </c>
      <c r="G32" s="14">
        <v>441550</v>
      </c>
      <c r="H32" s="14"/>
      <c r="J32" s="11">
        <f t="shared" ref="J32:J43" si="5">E32-F32</f>
        <v>239294</v>
      </c>
    </row>
    <row r="33" spans="2:10">
      <c r="B33" s="8">
        <f>B32+1</f>
        <v>2</v>
      </c>
      <c r="C33" s="7"/>
      <c r="D33" s="1" t="s">
        <v>34</v>
      </c>
      <c r="E33" s="14">
        <v>100000</v>
      </c>
      <c r="F33" s="14">
        <v>126019</v>
      </c>
      <c r="G33" s="14">
        <v>150000</v>
      </c>
      <c r="H33" s="14"/>
      <c r="J33" s="11">
        <f t="shared" si="5"/>
        <v>-26019</v>
      </c>
    </row>
    <row r="34" spans="2:10">
      <c r="B34" s="8">
        <f t="shared" ref="B34:B43" si="6">B33+1</f>
        <v>3</v>
      </c>
      <c r="C34" s="7"/>
      <c r="D34" s="1" t="s">
        <v>35</v>
      </c>
      <c r="E34" s="14">
        <v>5000</v>
      </c>
      <c r="F34" s="15" t="s">
        <v>45</v>
      </c>
      <c r="G34" s="14">
        <v>10000</v>
      </c>
      <c r="H34" s="14" t="s">
        <v>49</v>
      </c>
      <c r="J34" s="11"/>
    </row>
    <row r="35" spans="2:10">
      <c r="B35" s="8">
        <f t="shared" si="6"/>
        <v>4</v>
      </c>
      <c r="C35" s="7"/>
      <c r="D35" s="1" t="s">
        <v>36</v>
      </c>
      <c r="E35" s="14">
        <v>125400</v>
      </c>
      <c r="F35" s="14">
        <v>86764</v>
      </c>
      <c r="G35" s="14">
        <v>125400</v>
      </c>
      <c r="H35" s="14"/>
      <c r="J35" s="11">
        <f t="shared" si="5"/>
        <v>38636</v>
      </c>
    </row>
    <row r="36" spans="2:10">
      <c r="B36" s="8">
        <f t="shared" si="6"/>
        <v>5</v>
      </c>
      <c r="C36" s="7"/>
      <c r="D36" s="1" t="s">
        <v>37</v>
      </c>
      <c r="E36" s="14">
        <v>110000</v>
      </c>
      <c r="F36" s="15" t="s">
        <v>45</v>
      </c>
      <c r="G36" s="14">
        <v>110000</v>
      </c>
      <c r="H36" s="14"/>
      <c r="J36" s="11"/>
    </row>
    <row r="37" spans="2:10">
      <c r="B37" s="8">
        <f t="shared" si="6"/>
        <v>6</v>
      </c>
      <c r="C37" s="7"/>
      <c r="D37" s="1" t="s">
        <v>38</v>
      </c>
      <c r="E37" s="14">
        <v>150000</v>
      </c>
      <c r="F37" s="14">
        <v>162592</v>
      </c>
      <c r="G37" s="14">
        <v>200000</v>
      </c>
      <c r="H37" s="14"/>
      <c r="J37" s="11">
        <f t="shared" si="5"/>
        <v>-12592</v>
      </c>
    </row>
    <row r="38" spans="2:10">
      <c r="B38" s="8">
        <f t="shared" si="6"/>
        <v>7</v>
      </c>
      <c r="C38" s="7"/>
      <c r="D38" s="1" t="s">
        <v>39</v>
      </c>
      <c r="E38" s="14">
        <v>10560</v>
      </c>
      <c r="F38" s="14">
        <v>8760</v>
      </c>
      <c r="G38" s="14">
        <v>10560</v>
      </c>
      <c r="H38" s="14"/>
      <c r="J38" s="11">
        <f t="shared" si="5"/>
        <v>1800</v>
      </c>
    </row>
    <row r="39" spans="2:10">
      <c r="B39" s="8">
        <f t="shared" si="6"/>
        <v>8</v>
      </c>
      <c r="C39" s="7"/>
      <c r="D39" s="1" t="s">
        <v>47</v>
      </c>
      <c r="E39" s="14">
        <v>10000</v>
      </c>
      <c r="F39" s="14">
        <v>14377</v>
      </c>
      <c r="G39" s="14">
        <v>15000</v>
      </c>
      <c r="H39" s="14"/>
      <c r="J39" s="11">
        <f t="shared" si="5"/>
        <v>-4377</v>
      </c>
    </row>
    <row r="40" spans="2:10">
      <c r="B40" s="8">
        <f t="shared" si="6"/>
        <v>9</v>
      </c>
      <c r="C40" s="7"/>
      <c r="D40" s="1" t="s">
        <v>42</v>
      </c>
      <c r="E40" s="14">
        <v>70000</v>
      </c>
      <c r="F40" s="14">
        <v>71358</v>
      </c>
      <c r="G40" s="14">
        <v>100000</v>
      </c>
      <c r="H40" s="14" t="s">
        <v>89</v>
      </c>
      <c r="J40" s="11">
        <f t="shared" si="5"/>
        <v>-1358</v>
      </c>
    </row>
    <row r="41" spans="2:10">
      <c r="B41" s="8">
        <f t="shared" si="6"/>
        <v>10</v>
      </c>
      <c r="C41" s="7"/>
      <c r="D41" s="1" t="s">
        <v>40</v>
      </c>
      <c r="E41" s="14">
        <v>267000</v>
      </c>
      <c r="F41" s="14">
        <v>286000</v>
      </c>
      <c r="G41" s="14">
        <v>300000</v>
      </c>
      <c r="H41" s="14"/>
      <c r="J41" s="11">
        <f t="shared" si="5"/>
        <v>-19000</v>
      </c>
    </row>
    <row r="42" spans="2:10">
      <c r="B42" s="8">
        <f t="shared" si="6"/>
        <v>11</v>
      </c>
      <c r="C42" s="7"/>
      <c r="D42" s="1" t="s">
        <v>41</v>
      </c>
      <c r="E42" s="14">
        <v>80300</v>
      </c>
      <c r="F42" s="14">
        <v>64240</v>
      </c>
      <c r="G42" s="14">
        <v>100000</v>
      </c>
      <c r="H42" s="14" t="s">
        <v>111</v>
      </c>
      <c r="J42" s="11">
        <f t="shared" si="5"/>
        <v>16060</v>
      </c>
    </row>
    <row r="43" spans="2:10">
      <c r="B43" s="8">
        <f t="shared" si="6"/>
        <v>12</v>
      </c>
      <c r="C43" s="7"/>
      <c r="D43" s="1" t="s">
        <v>43</v>
      </c>
      <c r="E43" s="14">
        <v>106920</v>
      </c>
      <c r="F43" s="15">
        <v>55500</v>
      </c>
      <c r="G43" s="14">
        <v>75000</v>
      </c>
      <c r="H43" s="14"/>
      <c r="J43" s="11">
        <f t="shared" si="5"/>
        <v>51420</v>
      </c>
    </row>
    <row r="44" spans="2:10">
      <c r="B44" s="8"/>
      <c r="C44" s="7"/>
      <c r="E44" s="14"/>
      <c r="F44" s="14"/>
      <c r="G44" s="14"/>
      <c r="H44" s="14"/>
      <c r="J44" s="11"/>
    </row>
    <row r="45" spans="2:10">
      <c r="B45" s="8"/>
      <c r="C45" s="7"/>
      <c r="E45" s="14"/>
      <c r="F45" s="14"/>
      <c r="G45" s="14"/>
      <c r="H45" s="14"/>
      <c r="J45" s="11"/>
    </row>
    <row r="46" spans="2:10" ht="15">
      <c r="B46" s="28"/>
      <c r="C46" s="29"/>
      <c r="D46" s="26" t="s">
        <v>50</v>
      </c>
      <c r="E46" s="27">
        <f>SUM(E7:E44)</f>
        <v>8911719</v>
      </c>
      <c r="F46" s="27">
        <f>SUM(F7:F44)</f>
        <v>7407357</v>
      </c>
      <c r="G46" s="27">
        <f>SUM(G7:G44)</f>
        <v>11135329</v>
      </c>
      <c r="H46" s="27"/>
      <c r="J46" s="11">
        <f>E46-F46</f>
        <v>1504362</v>
      </c>
    </row>
    <row r="47" spans="2:10">
      <c r="G47" s="11">
        <f>SUM(G46-E46)</f>
        <v>2223610</v>
      </c>
    </row>
    <row r="50" spans="7:8">
      <c r="G50" s="67" t="s">
        <v>82</v>
      </c>
      <c r="H50" s="67"/>
    </row>
    <row r="51" spans="7:8" ht="15">
      <c r="G51" s="91" t="s">
        <v>83</v>
      </c>
      <c r="H51" s="91"/>
    </row>
    <row r="52" spans="7:8" ht="15">
      <c r="G52" s="22"/>
      <c r="H52" s="22"/>
    </row>
    <row r="53" spans="7:8" ht="15">
      <c r="G53" s="22"/>
      <c r="H53" s="22"/>
    </row>
    <row r="54" spans="7:8" ht="15">
      <c r="G54" s="22"/>
      <c r="H54" s="22"/>
    </row>
    <row r="55" spans="7:8" ht="15">
      <c r="G55" s="22"/>
      <c r="H55" s="22"/>
    </row>
    <row r="56" spans="7:8" ht="15">
      <c r="G56" s="91" t="s">
        <v>84</v>
      </c>
      <c r="H56" s="91"/>
    </row>
  </sheetData>
  <mergeCells count="6">
    <mergeCell ref="B2:H2"/>
    <mergeCell ref="B5:C5"/>
    <mergeCell ref="B46:C46"/>
    <mergeCell ref="G50:H50"/>
    <mergeCell ref="G51:H51"/>
    <mergeCell ref="G56:H56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I30"/>
  <sheetViews>
    <sheetView topLeftCell="B1" workbookViewId="0">
      <pane ySplit="5" topLeftCell="A6" activePane="bottomLeft" state="frozen"/>
      <selection pane="bottomLeft" activeCell="J12" sqref="J12"/>
    </sheetView>
  </sheetViews>
  <sheetFormatPr defaultRowHeight="14.25"/>
  <cols>
    <col min="1" max="1" width="4.85546875" style="1" customWidth="1"/>
    <col min="2" max="2" width="5.7109375" style="2" customWidth="1"/>
    <col min="3" max="3" width="36.140625" style="1" customWidth="1"/>
    <col min="4" max="4" width="10" style="1" customWidth="1"/>
    <col min="5" max="5" width="10.5703125" style="2" customWidth="1"/>
    <col min="6" max="8" width="15.7109375" style="1" customWidth="1"/>
    <col min="9" max="9" width="37.85546875" style="1" customWidth="1"/>
    <col min="10" max="16384" width="9.140625" style="1"/>
  </cols>
  <sheetData>
    <row r="1" spans="2:9" ht="7.5" customHeight="1"/>
    <row r="2" spans="2:9" s="21" customFormat="1" ht="15.75">
      <c r="B2" s="10" t="s">
        <v>56</v>
      </c>
      <c r="C2" s="10"/>
      <c r="D2" s="10"/>
      <c r="E2" s="10"/>
      <c r="F2" s="10"/>
      <c r="G2" s="10"/>
      <c r="H2" s="10"/>
      <c r="I2" s="10"/>
    </row>
    <row r="3" spans="2:9" s="21" customFormat="1" ht="15.75">
      <c r="B3" s="23"/>
      <c r="C3" s="23"/>
      <c r="D3" s="23"/>
      <c r="E3" s="23"/>
      <c r="F3" s="23"/>
      <c r="G3" s="23"/>
      <c r="H3" s="23"/>
      <c r="I3" s="23"/>
    </row>
    <row r="4" spans="2:9" s="21" customFormat="1" ht="16.5" thickBot="1">
      <c r="B4" s="23"/>
      <c r="C4" s="23"/>
      <c r="D4" s="23"/>
      <c r="E4" s="23"/>
      <c r="F4" s="23"/>
      <c r="G4" s="23"/>
      <c r="H4" s="23"/>
      <c r="I4" s="69" t="s">
        <v>44</v>
      </c>
    </row>
    <row r="5" spans="2:9" s="3" customFormat="1" ht="35.25" customHeight="1" thickBot="1">
      <c r="B5" s="73" t="s">
        <v>1</v>
      </c>
      <c r="C5" s="40" t="s">
        <v>51</v>
      </c>
      <c r="D5" s="40" t="s">
        <v>105</v>
      </c>
      <c r="E5" s="74" t="s">
        <v>106</v>
      </c>
      <c r="F5" s="74" t="s">
        <v>52</v>
      </c>
      <c r="G5" s="40" t="s">
        <v>53</v>
      </c>
      <c r="H5" s="74" t="s">
        <v>54</v>
      </c>
      <c r="I5" s="90" t="s">
        <v>55</v>
      </c>
    </row>
    <row r="6" spans="2:9" ht="15.95" customHeight="1">
      <c r="B6" s="75">
        <v>1</v>
      </c>
      <c r="C6" s="71" t="s">
        <v>90</v>
      </c>
      <c r="D6" s="70">
        <v>1</v>
      </c>
      <c r="E6" s="70" t="s">
        <v>107</v>
      </c>
      <c r="F6" s="72">
        <v>375000</v>
      </c>
      <c r="G6" s="72">
        <f>F6</f>
        <v>375000</v>
      </c>
      <c r="H6" s="70" t="s">
        <v>91</v>
      </c>
      <c r="I6" s="76" t="s">
        <v>92</v>
      </c>
    </row>
    <row r="7" spans="2:9" ht="15.95" customHeight="1">
      <c r="B7" s="77">
        <f>B6+1</f>
        <v>2</v>
      </c>
      <c r="C7" s="25" t="s">
        <v>93</v>
      </c>
      <c r="D7" s="24"/>
      <c r="E7" s="24"/>
      <c r="F7" s="30"/>
      <c r="G7" s="30"/>
      <c r="H7" s="24" t="s">
        <v>91</v>
      </c>
      <c r="I7" s="78" t="s">
        <v>113</v>
      </c>
    </row>
    <row r="8" spans="2:9" ht="15.95" customHeight="1">
      <c r="B8" s="77">
        <f t="shared" ref="B8:B18" si="0">B7+1</f>
        <v>3</v>
      </c>
      <c r="C8" s="25" t="s">
        <v>94</v>
      </c>
      <c r="D8" s="24"/>
      <c r="E8" s="24"/>
      <c r="F8" s="30"/>
      <c r="G8" s="30"/>
      <c r="H8" s="24" t="s">
        <v>91</v>
      </c>
      <c r="I8" s="78" t="s">
        <v>113</v>
      </c>
    </row>
    <row r="9" spans="2:9" ht="15.95" customHeight="1">
      <c r="B9" s="77">
        <f t="shared" si="0"/>
        <v>4</v>
      </c>
      <c r="C9" s="25" t="s">
        <v>102</v>
      </c>
      <c r="D9" s="24"/>
      <c r="E9" s="24"/>
      <c r="F9" s="25"/>
      <c r="G9" s="25"/>
      <c r="H9" s="24" t="s">
        <v>91</v>
      </c>
      <c r="I9" s="78" t="s">
        <v>88</v>
      </c>
    </row>
    <row r="10" spans="2:9" ht="15.95" customHeight="1">
      <c r="B10" s="77">
        <f t="shared" si="0"/>
        <v>5</v>
      </c>
      <c r="C10" s="25" t="s">
        <v>103</v>
      </c>
      <c r="D10" s="24"/>
      <c r="E10" s="24"/>
      <c r="F10" s="25"/>
      <c r="G10" s="25"/>
      <c r="H10" s="24" t="s">
        <v>91</v>
      </c>
      <c r="I10" s="78" t="s">
        <v>88</v>
      </c>
    </row>
    <row r="11" spans="2:9" ht="15.95" customHeight="1">
      <c r="B11" s="77">
        <f t="shared" si="0"/>
        <v>6</v>
      </c>
      <c r="C11" s="25" t="s">
        <v>104</v>
      </c>
      <c r="D11" s="24">
        <v>1</v>
      </c>
      <c r="E11" s="24" t="s">
        <v>108</v>
      </c>
      <c r="F11" s="30"/>
      <c r="G11" s="30"/>
      <c r="H11" s="24" t="s">
        <v>91</v>
      </c>
      <c r="I11" s="78" t="s">
        <v>88</v>
      </c>
    </row>
    <row r="12" spans="2:9" ht="15.95" customHeight="1">
      <c r="B12" s="77">
        <f t="shared" si="0"/>
        <v>7</v>
      </c>
      <c r="C12" s="25" t="s">
        <v>97</v>
      </c>
      <c r="D12" s="24">
        <v>7</v>
      </c>
      <c r="E12" s="24" t="s">
        <v>107</v>
      </c>
      <c r="F12" s="30"/>
      <c r="G12" s="30"/>
      <c r="H12" s="24" t="s">
        <v>91</v>
      </c>
      <c r="I12" s="78" t="s">
        <v>88</v>
      </c>
    </row>
    <row r="13" spans="2:9" ht="15.95" customHeight="1">
      <c r="B13" s="77">
        <f t="shared" si="0"/>
        <v>8</v>
      </c>
      <c r="C13" s="25" t="s">
        <v>95</v>
      </c>
      <c r="D13" s="24">
        <v>1</v>
      </c>
      <c r="E13" s="24" t="s">
        <v>108</v>
      </c>
      <c r="F13" s="30"/>
      <c r="G13" s="30"/>
      <c r="H13" s="24" t="s">
        <v>91</v>
      </c>
      <c r="I13" s="78" t="s">
        <v>88</v>
      </c>
    </row>
    <row r="14" spans="2:9" ht="15.95" customHeight="1">
      <c r="B14" s="77">
        <f t="shared" si="0"/>
        <v>9</v>
      </c>
      <c r="C14" s="25" t="s">
        <v>96</v>
      </c>
      <c r="D14" s="24">
        <v>7</v>
      </c>
      <c r="E14" s="24" t="s">
        <v>107</v>
      </c>
      <c r="F14" s="30"/>
      <c r="G14" s="30"/>
      <c r="H14" s="24" t="s">
        <v>91</v>
      </c>
      <c r="I14" s="78" t="s">
        <v>88</v>
      </c>
    </row>
    <row r="15" spans="2:9" ht="15.95" customHeight="1">
      <c r="B15" s="77">
        <f t="shared" si="0"/>
        <v>10</v>
      </c>
      <c r="C15" s="25" t="s">
        <v>98</v>
      </c>
      <c r="D15" s="24">
        <v>1</v>
      </c>
      <c r="E15" s="24" t="s">
        <v>108</v>
      </c>
      <c r="F15" s="30"/>
      <c r="G15" s="30"/>
      <c r="H15" s="24" t="s">
        <v>91</v>
      </c>
      <c r="I15" s="78" t="s">
        <v>88</v>
      </c>
    </row>
    <row r="16" spans="2:9" ht="15.95" customHeight="1">
      <c r="B16" s="77">
        <f t="shared" si="0"/>
        <v>11</v>
      </c>
      <c r="C16" s="25" t="s">
        <v>99</v>
      </c>
      <c r="D16" s="24">
        <v>1</v>
      </c>
      <c r="E16" s="24" t="s">
        <v>107</v>
      </c>
      <c r="F16" s="30"/>
      <c r="G16" s="30"/>
      <c r="H16" s="24" t="s">
        <v>91</v>
      </c>
      <c r="I16" s="78" t="s">
        <v>88</v>
      </c>
    </row>
    <row r="17" spans="2:9" ht="15.95" customHeight="1">
      <c r="B17" s="77">
        <f t="shared" si="0"/>
        <v>12</v>
      </c>
      <c r="C17" s="25" t="s">
        <v>100</v>
      </c>
      <c r="D17" s="24">
        <v>2</v>
      </c>
      <c r="E17" s="24" t="s">
        <v>107</v>
      </c>
      <c r="F17" s="30"/>
      <c r="G17" s="30"/>
      <c r="H17" s="24" t="s">
        <v>91</v>
      </c>
      <c r="I17" s="78" t="s">
        <v>88</v>
      </c>
    </row>
    <row r="18" spans="2:9" ht="15.95" customHeight="1">
      <c r="B18" s="77">
        <f t="shared" si="0"/>
        <v>13</v>
      </c>
      <c r="C18" s="25" t="s">
        <v>101</v>
      </c>
      <c r="D18" s="24">
        <v>1</v>
      </c>
      <c r="E18" s="24" t="s">
        <v>108</v>
      </c>
      <c r="F18" s="30"/>
      <c r="G18" s="30"/>
      <c r="H18" s="24" t="s">
        <v>91</v>
      </c>
      <c r="I18" s="78" t="s">
        <v>88</v>
      </c>
    </row>
    <row r="19" spans="2:9" ht="15.95" customHeight="1">
      <c r="B19" s="77">
        <f>B18+1</f>
        <v>14</v>
      </c>
      <c r="C19" s="25" t="s">
        <v>109</v>
      </c>
      <c r="D19" s="24">
        <v>1</v>
      </c>
      <c r="E19" s="24" t="s">
        <v>110</v>
      </c>
      <c r="F19" s="30">
        <v>1500000</v>
      </c>
      <c r="G19" s="30">
        <v>1500000</v>
      </c>
      <c r="H19" s="24" t="s">
        <v>91</v>
      </c>
      <c r="I19" s="78" t="s">
        <v>88</v>
      </c>
    </row>
    <row r="20" spans="2:9" ht="15.95" customHeight="1" thickBot="1">
      <c r="B20" s="79"/>
      <c r="C20" s="80"/>
      <c r="D20" s="81"/>
      <c r="E20" s="81"/>
      <c r="F20" s="82"/>
      <c r="G20" s="82"/>
      <c r="H20" s="81"/>
      <c r="I20" s="83"/>
    </row>
    <row r="21" spans="2:9" s="21" customFormat="1" ht="15.95" customHeight="1" thickBot="1">
      <c r="B21" s="84"/>
      <c r="C21" s="87" t="s">
        <v>64</v>
      </c>
      <c r="D21" s="88"/>
      <c r="E21" s="89"/>
      <c r="F21" s="85"/>
      <c r="G21" s="85"/>
      <c r="H21" s="85"/>
      <c r="I21" s="86"/>
    </row>
    <row r="24" spans="2:9">
      <c r="H24" s="67" t="s">
        <v>82</v>
      </c>
      <c r="I24" s="67"/>
    </row>
    <row r="25" spans="2:9" ht="15">
      <c r="H25" s="91" t="s">
        <v>83</v>
      </c>
      <c r="I25" s="91"/>
    </row>
    <row r="26" spans="2:9" ht="15">
      <c r="H26" s="22"/>
      <c r="I26" s="22"/>
    </row>
    <row r="27" spans="2:9" ht="15">
      <c r="H27" s="22"/>
      <c r="I27" s="22"/>
    </row>
    <row r="28" spans="2:9" ht="15">
      <c r="H28" s="22"/>
      <c r="I28" s="22"/>
    </row>
    <row r="29" spans="2:9" ht="15">
      <c r="H29" s="22"/>
      <c r="I29" s="22"/>
    </row>
    <row r="30" spans="2:9" ht="15">
      <c r="H30" s="91" t="s">
        <v>84</v>
      </c>
      <c r="I30" s="91"/>
    </row>
  </sheetData>
  <mergeCells count="5">
    <mergeCell ref="B2:I2"/>
    <mergeCell ref="C21:E21"/>
    <mergeCell ref="H24:I24"/>
    <mergeCell ref="H25:I25"/>
    <mergeCell ref="H30:I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30"/>
  <sheetViews>
    <sheetView tabSelected="1" topLeftCell="A13" zoomScale="90" zoomScaleNormal="90" workbookViewId="0">
      <selection activeCell="D27" sqref="D27"/>
    </sheetView>
  </sheetViews>
  <sheetFormatPr defaultRowHeight="14.25"/>
  <cols>
    <col min="1" max="1" width="3.85546875" style="36" customWidth="1"/>
    <col min="2" max="2" width="5.7109375" style="36" customWidth="1"/>
    <col min="3" max="3" width="38.42578125" style="36" customWidth="1"/>
    <col min="4" max="4" width="36.140625" style="36" customWidth="1"/>
    <col min="5" max="5" width="16.28515625" style="37" bestFit="1" customWidth="1"/>
    <col min="6" max="9" width="20.7109375" style="36" customWidth="1"/>
    <col min="10" max="10" width="2.85546875" style="36" customWidth="1"/>
    <col min="11" max="11" width="3.5703125" style="36" customWidth="1"/>
    <col min="12" max="12" width="3.28515625" style="36" customWidth="1"/>
    <col min="13" max="16384" width="9.140625" style="36"/>
  </cols>
  <sheetData>
    <row r="2" spans="2:12" s="22" customFormat="1" ht="15.75">
      <c r="B2" s="31" t="s">
        <v>57</v>
      </c>
      <c r="C2" s="31"/>
      <c r="D2" s="31"/>
      <c r="E2" s="31"/>
      <c r="F2" s="31"/>
      <c r="G2" s="31"/>
      <c r="H2" s="31"/>
    </row>
    <row r="3" spans="2:12" s="22" customFormat="1" ht="15.75">
      <c r="B3" s="32"/>
      <c r="C3" s="32"/>
      <c r="D3" s="32"/>
      <c r="E3" s="32"/>
      <c r="F3" s="32"/>
      <c r="G3" s="32"/>
      <c r="H3" s="32"/>
    </row>
    <row r="4" spans="2:12" s="22" customFormat="1" ht="16.5" thickBot="1">
      <c r="B4" s="32"/>
      <c r="C4" s="32"/>
      <c r="D4" s="38"/>
      <c r="E4" s="32"/>
      <c r="F4" s="32"/>
      <c r="G4" s="32"/>
      <c r="H4" s="32"/>
    </row>
    <row r="5" spans="2:12" s="3" customFormat="1" ht="35.1" customHeight="1">
      <c r="B5" s="45" t="s">
        <v>1</v>
      </c>
      <c r="C5" s="46" t="s">
        <v>58</v>
      </c>
      <c r="D5" s="46" t="s">
        <v>60</v>
      </c>
      <c r="E5" s="47" t="s">
        <v>59</v>
      </c>
      <c r="F5" s="48" t="s">
        <v>63</v>
      </c>
      <c r="G5" s="48"/>
      <c r="H5" s="48"/>
      <c r="I5" s="49"/>
      <c r="K5" s="22">
        <v>17</v>
      </c>
      <c r="L5" s="22">
        <v>12</v>
      </c>
    </row>
    <row r="6" spans="2:12" s="3" customFormat="1" ht="45.75" thickBot="1">
      <c r="B6" s="62"/>
      <c r="C6" s="63"/>
      <c r="D6" s="63"/>
      <c r="E6" s="64"/>
      <c r="F6" s="65" t="s">
        <v>61</v>
      </c>
      <c r="G6" s="65" t="s">
        <v>66</v>
      </c>
      <c r="H6" s="65" t="s">
        <v>62</v>
      </c>
      <c r="I6" s="66" t="s">
        <v>81</v>
      </c>
    </row>
    <row r="7" spans="2:12" ht="15.95" customHeight="1">
      <c r="B7" s="57">
        <v>1</v>
      </c>
      <c r="C7" s="58" t="s">
        <v>67</v>
      </c>
      <c r="D7" s="58" t="s">
        <v>65</v>
      </c>
      <c r="E7" s="59">
        <v>1</v>
      </c>
      <c r="F7" s="60">
        <v>12000000</v>
      </c>
      <c r="G7" s="60">
        <f>F7*K5</f>
        <v>204000000</v>
      </c>
      <c r="H7" s="60">
        <f>4500000*L5</f>
        <v>54000000</v>
      </c>
      <c r="I7" s="61">
        <f>SUM(F7:H7)</f>
        <v>270000000</v>
      </c>
    </row>
    <row r="8" spans="2:12" ht="15.95" customHeight="1">
      <c r="B8" s="50">
        <f>B7+1</f>
        <v>2</v>
      </c>
      <c r="C8" s="34" t="s">
        <v>68</v>
      </c>
      <c r="D8" s="34" t="s">
        <v>69</v>
      </c>
      <c r="E8" s="33">
        <v>3</v>
      </c>
      <c r="F8" s="35">
        <f>2250000*3</f>
        <v>6750000</v>
      </c>
      <c r="G8" s="35">
        <f>F8*K5*3</f>
        <v>344250000</v>
      </c>
      <c r="H8" s="35">
        <f>150000*20*L5*3</f>
        <v>108000000</v>
      </c>
      <c r="I8" s="51">
        <f t="shared" ref="I8:I18" si="0">SUM(F8:H8)</f>
        <v>459000000</v>
      </c>
    </row>
    <row r="9" spans="2:12" ht="15.95" customHeight="1">
      <c r="B9" s="50">
        <f t="shared" ref="B9:B18" si="1">B8+1</f>
        <v>3</v>
      </c>
      <c r="C9" s="34" t="s">
        <v>77</v>
      </c>
      <c r="D9" s="34" t="s">
        <v>69</v>
      </c>
      <c r="E9" s="33">
        <v>1</v>
      </c>
      <c r="F9" s="35">
        <v>2250000</v>
      </c>
      <c r="G9" s="35">
        <f>F9*K5</f>
        <v>38250000</v>
      </c>
      <c r="H9" s="35">
        <f>150000*20*L5</f>
        <v>36000000</v>
      </c>
      <c r="I9" s="51">
        <f>SUM(F9:H9)</f>
        <v>76500000</v>
      </c>
    </row>
    <row r="10" spans="2:12" ht="15.95" customHeight="1">
      <c r="B10" s="50">
        <f t="shared" si="1"/>
        <v>4</v>
      </c>
      <c r="C10" s="34" t="s">
        <v>70</v>
      </c>
      <c r="D10" s="34" t="s">
        <v>69</v>
      </c>
      <c r="E10" s="33">
        <v>1</v>
      </c>
      <c r="F10" s="35">
        <v>2250000</v>
      </c>
      <c r="G10" s="35">
        <f>F10*K5</f>
        <v>38250000</v>
      </c>
      <c r="H10" s="35">
        <f>150000*20*L5</f>
        <v>36000000</v>
      </c>
      <c r="I10" s="51">
        <f t="shared" si="0"/>
        <v>76500000</v>
      </c>
    </row>
    <row r="11" spans="2:12" ht="15.95" customHeight="1">
      <c r="B11" s="50">
        <f t="shared" si="1"/>
        <v>5</v>
      </c>
      <c r="C11" s="34" t="s">
        <v>80</v>
      </c>
      <c r="D11" s="34" t="s">
        <v>69</v>
      </c>
      <c r="E11" s="33">
        <v>1</v>
      </c>
      <c r="F11" s="35">
        <v>2250000</v>
      </c>
      <c r="G11" s="35">
        <f>F11*K5</f>
        <v>38250000</v>
      </c>
      <c r="H11" s="35">
        <f>150000*20*L5</f>
        <v>36000000</v>
      </c>
      <c r="I11" s="51">
        <f t="shared" si="0"/>
        <v>76500000</v>
      </c>
    </row>
    <row r="12" spans="2:12" ht="15.95" customHeight="1">
      <c r="B12" s="50">
        <f t="shared" si="1"/>
        <v>6</v>
      </c>
      <c r="C12" s="34" t="s">
        <v>78</v>
      </c>
      <c r="D12" s="34" t="s">
        <v>69</v>
      </c>
      <c r="E12" s="33">
        <v>1</v>
      </c>
      <c r="F12" s="35">
        <f>2250000*1</f>
        <v>2250000</v>
      </c>
      <c r="G12" s="35">
        <f>F12*17</f>
        <v>38250000</v>
      </c>
      <c r="H12" s="35">
        <f>150000*20*12*1</f>
        <v>36000000</v>
      </c>
      <c r="I12" s="51">
        <f t="shared" si="0"/>
        <v>76500000</v>
      </c>
    </row>
    <row r="13" spans="2:12" ht="15.95" customHeight="1">
      <c r="B13" s="50">
        <f t="shared" si="1"/>
        <v>7</v>
      </c>
      <c r="C13" s="34" t="s">
        <v>79</v>
      </c>
      <c r="D13" s="34" t="s">
        <v>71</v>
      </c>
      <c r="E13" s="33">
        <v>2</v>
      </c>
      <c r="F13" s="35">
        <f t="shared" ref="F13:F18" si="2">2250000*2</f>
        <v>4500000</v>
      </c>
      <c r="G13" s="35">
        <f t="shared" ref="G13:G18" si="3">F13*17</f>
        <v>76500000</v>
      </c>
      <c r="H13" s="35">
        <f t="shared" ref="H13:H18" si="4">150000*20*12*2</f>
        <v>72000000</v>
      </c>
      <c r="I13" s="51">
        <f t="shared" si="0"/>
        <v>153000000</v>
      </c>
    </row>
    <row r="14" spans="2:12" ht="15.95" customHeight="1">
      <c r="B14" s="50">
        <f t="shared" si="1"/>
        <v>8</v>
      </c>
      <c r="C14" s="34" t="s">
        <v>79</v>
      </c>
      <c r="D14" s="34" t="s">
        <v>72</v>
      </c>
      <c r="E14" s="33">
        <v>2</v>
      </c>
      <c r="F14" s="35">
        <f t="shared" si="2"/>
        <v>4500000</v>
      </c>
      <c r="G14" s="35">
        <f t="shared" si="3"/>
        <v>76500000</v>
      </c>
      <c r="H14" s="35">
        <f t="shared" si="4"/>
        <v>72000000</v>
      </c>
      <c r="I14" s="51">
        <f t="shared" si="0"/>
        <v>153000000</v>
      </c>
    </row>
    <row r="15" spans="2:12" ht="15.95" customHeight="1">
      <c r="B15" s="50">
        <f t="shared" si="1"/>
        <v>9</v>
      </c>
      <c r="C15" s="34" t="s">
        <v>79</v>
      </c>
      <c r="D15" s="34" t="s">
        <v>73</v>
      </c>
      <c r="E15" s="33">
        <v>2</v>
      </c>
      <c r="F15" s="35">
        <f t="shared" si="2"/>
        <v>4500000</v>
      </c>
      <c r="G15" s="35">
        <f t="shared" si="3"/>
        <v>76500000</v>
      </c>
      <c r="H15" s="35">
        <f t="shared" si="4"/>
        <v>72000000</v>
      </c>
      <c r="I15" s="51">
        <f t="shared" si="0"/>
        <v>153000000</v>
      </c>
    </row>
    <row r="16" spans="2:12" ht="15.95" customHeight="1">
      <c r="B16" s="50">
        <f t="shared" si="1"/>
        <v>10</v>
      </c>
      <c r="C16" s="34" t="s">
        <v>79</v>
      </c>
      <c r="D16" s="34" t="s">
        <v>75</v>
      </c>
      <c r="E16" s="33">
        <v>2</v>
      </c>
      <c r="F16" s="35">
        <f t="shared" si="2"/>
        <v>4500000</v>
      </c>
      <c r="G16" s="35">
        <f t="shared" si="3"/>
        <v>76500000</v>
      </c>
      <c r="H16" s="35">
        <f t="shared" si="4"/>
        <v>72000000</v>
      </c>
      <c r="I16" s="51">
        <f t="shared" si="0"/>
        <v>153000000</v>
      </c>
    </row>
    <row r="17" spans="2:9" ht="15.95" customHeight="1">
      <c r="B17" s="50">
        <f t="shared" si="1"/>
        <v>11</v>
      </c>
      <c r="C17" s="34" t="s">
        <v>79</v>
      </c>
      <c r="D17" s="34" t="s">
        <v>76</v>
      </c>
      <c r="E17" s="33">
        <v>2</v>
      </c>
      <c r="F17" s="35">
        <f t="shared" si="2"/>
        <v>4500000</v>
      </c>
      <c r="G17" s="35">
        <f t="shared" si="3"/>
        <v>76500000</v>
      </c>
      <c r="H17" s="35">
        <f t="shared" si="4"/>
        <v>72000000</v>
      </c>
      <c r="I17" s="51">
        <f t="shared" si="0"/>
        <v>153000000</v>
      </c>
    </row>
    <row r="18" spans="2:9" ht="15.95" customHeight="1">
      <c r="B18" s="50">
        <f t="shared" si="1"/>
        <v>12</v>
      </c>
      <c r="C18" s="34" t="s">
        <v>79</v>
      </c>
      <c r="D18" s="34" t="s">
        <v>74</v>
      </c>
      <c r="E18" s="33">
        <v>2</v>
      </c>
      <c r="F18" s="35">
        <f t="shared" si="2"/>
        <v>4500000</v>
      </c>
      <c r="G18" s="35">
        <f t="shared" si="3"/>
        <v>76500000</v>
      </c>
      <c r="H18" s="35">
        <f t="shared" si="4"/>
        <v>72000000</v>
      </c>
      <c r="I18" s="51">
        <f t="shared" si="0"/>
        <v>153000000</v>
      </c>
    </row>
    <row r="19" spans="2:9" ht="15.95" customHeight="1" thickBot="1">
      <c r="B19" s="52"/>
      <c r="C19" s="53"/>
      <c r="D19" s="53"/>
      <c r="E19" s="54"/>
      <c r="F19" s="55"/>
      <c r="G19" s="55"/>
      <c r="H19" s="55"/>
      <c r="I19" s="56"/>
    </row>
    <row r="20" spans="2:9" ht="24.95" customHeight="1" thickBot="1">
      <c r="B20" s="39"/>
      <c r="C20" s="40" t="s">
        <v>64</v>
      </c>
      <c r="D20" s="41"/>
      <c r="E20" s="42"/>
      <c r="F20" s="43">
        <f>SUM(F7:F19)</f>
        <v>54750000</v>
      </c>
      <c r="G20" s="43">
        <f>SUM(G7:G19)</f>
        <v>1160250000</v>
      </c>
      <c r="H20" s="43">
        <f>SUM(H7:H19)</f>
        <v>738000000</v>
      </c>
      <c r="I20" s="44">
        <f>SUM(G20+H20)</f>
        <v>1898250000</v>
      </c>
    </row>
    <row r="22" spans="2:9">
      <c r="B22" s="36" t="s">
        <v>114</v>
      </c>
    </row>
    <row r="23" spans="2:9">
      <c r="B23" s="92" t="s">
        <v>10</v>
      </c>
      <c r="C23" s="36" t="s">
        <v>115</v>
      </c>
    </row>
    <row r="24" spans="2:9">
      <c r="G24" s="67" t="s">
        <v>82</v>
      </c>
      <c r="H24" s="67"/>
    </row>
    <row r="25" spans="2:9" ht="15">
      <c r="G25" s="91" t="s">
        <v>83</v>
      </c>
      <c r="H25" s="91"/>
    </row>
    <row r="26" spans="2:9" ht="15">
      <c r="G26" s="22"/>
      <c r="H26" s="22"/>
    </row>
    <row r="27" spans="2:9" ht="15">
      <c r="G27" s="22"/>
      <c r="H27" s="22"/>
    </row>
    <row r="28" spans="2:9" ht="15">
      <c r="G28" s="22"/>
      <c r="H28" s="22"/>
    </row>
    <row r="29" spans="2:9" ht="15">
      <c r="G29" s="22"/>
      <c r="H29" s="22"/>
    </row>
    <row r="30" spans="2:9" ht="15">
      <c r="G30" s="91" t="s">
        <v>84</v>
      </c>
      <c r="H30" s="91"/>
    </row>
  </sheetData>
  <mergeCells count="9">
    <mergeCell ref="G24:H24"/>
    <mergeCell ref="G25:H25"/>
    <mergeCell ref="G30:H30"/>
    <mergeCell ref="B2:H2"/>
    <mergeCell ref="B5:B6"/>
    <mergeCell ref="C5:C6"/>
    <mergeCell ref="D5:D6"/>
    <mergeCell ref="E5:E6"/>
    <mergeCell ref="F5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RKAT 2019</vt:lpstr>
      <vt:lpstr>INVESTASI</vt:lpstr>
      <vt:lpstr>KEBUTUHAN PEGAWAI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</dc:creator>
  <cp:lastModifiedBy>sdm</cp:lastModifiedBy>
  <dcterms:created xsi:type="dcterms:W3CDTF">2018-11-06T04:21:39Z</dcterms:created>
  <dcterms:modified xsi:type="dcterms:W3CDTF">2018-11-06T07:54:41Z</dcterms:modified>
</cp:coreProperties>
</file>