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MG Calc" sheetId="1" r:id="rId5"/>
    <sheet state="visible" name="Sheet9" sheetId="2" r:id="rId6"/>
    <sheet state="visible" name="Dungeon Ranking Calc" sheetId="3" r:id="rId7"/>
    <sheet state="visible" name="Memoria EXP Table" sheetId="4" r:id="rId8"/>
    <sheet state="visible" name="GuildShop" sheetId="5" r:id="rId9"/>
    <sheet state="visible" name="Data Table" sheetId="6" r:id="rId10"/>
  </sheets>
  <definedNames>
    <definedName name="ElementalPot">'DMG Calc'!$G$12</definedName>
    <definedName name="OutfitPot">'DMG Calc'!$G$14</definedName>
    <definedName name="MemoriaSpeciesPot">'DMG Calc'!$B$22</definedName>
    <definedName name="OutfitboostAllAllies">'DMG Calc'!$B$17</definedName>
    <definedName name="HighwindCC">'DMG Calc'!$B$5</definedName>
    <definedName name="MemoriaAbilityPots">'DMG Calc'!$B$21</definedName>
    <definedName name="AbilityPot">'DMG Calc'!$G$9</definedName>
    <definedName name="Int.Mastery">'DMG Calc'!$B$26</definedName>
    <definedName name="MemoriaElePot">'DMG Calc'!$B$19</definedName>
    <definedName name="Int.Arcanum">'DMG Calc'!$B$27</definedName>
    <definedName name="WeaponCC">'DMG Calc'!$B$4</definedName>
    <definedName name="PATKMATK">'DMG Calc'!$B$3</definedName>
    <definedName name="PhysMagAbilityPot">'DMG Calc'!$G$10</definedName>
  </definedNames>
  <calcPr/>
</workbook>
</file>

<file path=xl/sharedStrings.xml><?xml version="1.0" encoding="utf-8"?>
<sst xmlns="http://schemas.openxmlformats.org/spreadsheetml/2006/main" count="749" uniqueCount="254">
  <si>
    <t>Build 1</t>
  </si>
  <si>
    <t>Build 2</t>
  </si>
  <si>
    <t>Build 3</t>
  </si>
  <si>
    <t>Build 4</t>
  </si>
  <si>
    <t>P.Atk</t>
  </si>
  <si>
    <t>M.Atk</t>
  </si>
  <si>
    <t>Weapons Ability Potency (C.Ability)</t>
  </si>
  <si>
    <t>Highwind Wpn C. Ability Potency</t>
  </si>
  <si>
    <t>Sum of Elemental Potency from Materia</t>
  </si>
  <si>
    <t>Damage Type</t>
  </si>
  <si>
    <t>Magical</t>
  </si>
  <si>
    <t>Physical</t>
  </si>
  <si>
    <t>R.Ability settings</t>
  </si>
  <si>
    <t>Ability Potency</t>
  </si>
  <si>
    <t>Lv. 6 (45 Points)</t>
  </si>
  <si>
    <t>Lv. 7 (55 Points)</t>
  </si>
  <si>
    <t>No Points</t>
  </si>
  <si>
    <t>Phys. Ability Potency</t>
  </si>
  <si>
    <t>Lv. 5 (35 Points)</t>
  </si>
  <si>
    <t>Mag. Ability Potency</t>
  </si>
  <si>
    <t>Lv. 1 (1 Point)</t>
  </si>
  <si>
    <t>Elemental Potency</t>
  </si>
  <si>
    <t>Lv. 4 (25 Points)</t>
  </si>
  <si>
    <t>Outfit/Gear/UW settings</t>
  </si>
  <si>
    <t>Outfit Ability (Arcanum, Mastery, Elements)</t>
  </si>
  <si>
    <t>Outfit Ability Phys. Cmd. Stance Dmg</t>
  </si>
  <si>
    <t>Outfit Ability Mag. Cmd. Stance Dmg</t>
  </si>
  <si>
    <t>Boost Elemental Pot.(All Allies)</t>
  </si>
  <si>
    <t>Memoria settings</t>
  </si>
  <si>
    <t>Memoria Elemental Potency</t>
  </si>
  <si>
    <t>Memoria Phys. Ability Potency</t>
  </si>
  <si>
    <t>Memoria Mag. Ability Potency</t>
  </si>
  <si>
    <t>Memoria Species Potency</t>
  </si>
  <si>
    <t>Interruption settings</t>
  </si>
  <si>
    <t>Interruption Sigil Damage Boost</t>
  </si>
  <si>
    <t>Interruption R. Abilites</t>
  </si>
  <si>
    <t>Interruption Mastery</t>
  </si>
  <si>
    <t xml:space="preserve">Interruption Arcanum </t>
  </si>
  <si>
    <t>Overspeed settings</t>
  </si>
  <si>
    <t>Overspeed Passive Elemental Potency</t>
  </si>
  <si>
    <t>Overspeed Buff</t>
  </si>
  <si>
    <t>OS Attacker Lv 5</t>
  </si>
  <si>
    <t>No OS</t>
  </si>
  <si>
    <t>Buff settings</t>
  </si>
  <si>
    <t>atlea</t>
  </si>
  <si>
    <t>P.Atk Buff</t>
  </si>
  <si>
    <t>No Buff</t>
  </si>
  <si>
    <t>Extra High</t>
  </si>
  <si>
    <t>M.Atk Buff</t>
  </si>
  <si>
    <t>High</t>
  </si>
  <si>
    <t>Elemental Potency Up Buff</t>
  </si>
  <si>
    <t>No Elem. Pot. Buff</t>
  </si>
  <si>
    <t xml:space="preserve">Exploit Weakness </t>
  </si>
  <si>
    <t xml:space="preserve">Phys./Mag. Weapon C./U.C Buff </t>
  </si>
  <si>
    <t>Elemental Weapon Boost C./U.C Buff</t>
  </si>
  <si>
    <t>Amplification Phys./Mag. C. Abilitiy</t>
  </si>
  <si>
    <t>Elemental Amplification</t>
  </si>
  <si>
    <t>Phys./Mag. Bonus Additional Damage</t>
  </si>
  <si>
    <t>Elemental Bonus Additional Damage</t>
  </si>
  <si>
    <t>Guild Battle settings</t>
  </si>
  <si>
    <t>Guild Battle Mag. Ability Potency</t>
  </si>
  <si>
    <t>Guild Battle Phys. Ability Potency</t>
  </si>
  <si>
    <t>Guild Battle Elemental Potency</t>
  </si>
  <si>
    <t>Enemy Stats / Debuff settings</t>
  </si>
  <si>
    <t>Enemy PDEF</t>
  </si>
  <si>
    <t>Enemy MDEF</t>
  </si>
  <si>
    <t>PDEF Debuff</t>
  </si>
  <si>
    <t>No Debuff</t>
  </si>
  <si>
    <t>MDEF Debuff</t>
  </si>
  <si>
    <t>Initial Elemental Weakness OR Elemental Weakness Debuff</t>
  </si>
  <si>
    <t>Elemental Resistance Debuff</t>
  </si>
  <si>
    <t>No Elem. Res. Debuff</t>
  </si>
  <si>
    <t>Torpor</t>
  </si>
  <si>
    <t>Single/Multi-Tgt. Phys./Mag. Dmg. Rcvd. Up</t>
  </si>
  <si>
    <t>Multi-Tgt/Single. Elemental Dmg. Rcvd. Up (not in game yet)</t>
  </si>
  <si>
    <t>Enemy PDEF after Multi</t>
  </si>
  <si>
    <t>Enemy MDEF after Multi</t>
  </si>
  <si>
    <t>Damage Range</t>
  </si>
  <si>
    <t>Average Damage</t>
  </si>
  <si>
    <t>Additional Bonus Damage</t>
  </si>
  <si>
    <t>Total Damage</t>
  </si>
  <si>
    <t>Compared to Build 1</t>
  </si>
  <si>
    <t>Interruption Phase Damage Range</t>
  </si>
  <si>
    <t>Interruption Phase Average Damage</t>
  </si>
  <si>
    <t>Compared to Build 1-Interruption Phase-</t>
  </si>
  <si>
    <t>Summon / Limit Break Damage</t>
  </si>
  <si>
    <t>Physical/Magical</t>
  </si>
  <si>
    <t xml:space="preserve">Highwind Limit Ability Pot. </t>
  </si>
  <si>
    <t>Skill Potency</t>
  </si>
  <si>
    <t>Limit Combo</t>
  </si>
  <si>
    <t>Average LB/Summon Damage</t>
  </si>
  <si>
    <t>PhysicalAttackStat:</t>
  </si>
  <si>
    <t>MagicalAttackStat:</t>
  </si>
  <si>
    <t>WeaponAbilityPotency:</t>
  </si>
  <si>
    <t>HighwindWeaponPotencyBonus:</t>
  </si>
  <si>
    <t>SumElementalPotencyFromMateria:</t>
  </si>
  <si>
    <t>DamageType: (Physical | Magical | Physical/Magical)</t>
  </si>
  <si>
    <t>AbilityPotencyTier:</t>
  </si>
  <si>
    <t>PhysicalAbilityPotencyTier:</t>
  </si>
  <si>
    <t>MagicalAbilityPotencyTier:</t>
  </si>
  <si>
    <t>ElementalPotencyTier:</t>
  </si>
  <si>
    <t>OutfitAbilityBonus:</t>
  </si>
  <si>
    <t>OutfitPhysCmdStanceBonus:</t>
  </si>
  <si>
    <t>OutfitMagCmdStanceBonus:</t>
  </si>
  <si>
    <t>BoostElementalPotAllies:</t>
  </si>
  <si>
    <t>MemoriaElementalPotencyBonus:</t>
  </si>
  <si>
    <t>MemoriaPhysicalAbilityBonus:</t>
  </si>
  <si>
    <t>MemoriaMagicalAbilityBonus:</t>
  </si>
  <si>
    <t>MemoriaSpeciesPotencyBonus:</t>
  </si>
  <si>
    <t>InterruptionSigilDamageBoost:</t>
  </si>
  <si>
    <t>InterruptionRAbilities:</t>
  </si>
  <si>
    <t>InterruptionMastery:</t>
  </si>
  <si>
    <t>InterruptionArcanum:</t>
  </si>
  <si>
    <t>OverspeedPassiveElementalPotency:</t>
  </si>
  <si>
    <t>OverspeedBuffTier:</t>
  </si>
  <si>
    <t>PhysicalAttackBuffTier:</t>
  </si>
  <si>
    <t>MagicalAttackBuffTier:</t>
  </si>
  <si>
    <t>ElementalPotUpBuffTier:</t>
  </si>
  <si>
    <t>ExploitWeaknessBonus:</t>
  </si>
  <si>
    <t>PhysMagWeaponBuffTier:</t>
  </si>
  <si>
    <t>ElementalWeaponBuffTier:</t>
  </si>
  <si>
    <t>AmplificationPhysicalAbility:</t>
  </si>
  <si>
    <t>ElementalAmplification:</t>
  </si>
  <si>
    <t>PhysMagBonusAdditionalDamage:</t>
  </si>
  <si>
    <t>ElementalBonusAdditionalDamage:</t>
  </si>
  <si>
    <t>GuildBattleMagAbilityPotency:</t>
  </si>
  <si>
    <t>GuildBattlePhysAbilityPotency:</t>
  </si>
  <si>
    <t>GuildBattleElementalPotency:</t>
  </si>
  <si>
    <t>EnemyPhysicalDefense:</t>
  </si>
  <si>
    <t>EnemyMagicDefense:</t>
  </si>
  <si>
    <t>PhysicalDefenseDebuffTier:</t>
  </si>
  <si>
    <t>MagicDefenseDebuffTier:</t>
  </si>
  <si>
    <t>EnemyElementalResistanceModifier:</t>
  </si>
  <si>
    <t>ElementalResistanceDebuffTier:</t>
  </si>
  <si>
    <t>Torpor:</t>
  </si>
  <si>
    <t>PhysMagDamageReceivedUp:</t>
  </si>
  <si>
    <t>ElementalDamageReceivedUp:</t>
  </si>
  <si>
    <t>SummonLimitBreakDamageType: (Physical | Magical | Physical/Magical)</t>
  </si>
  <si>
    <t>HighwindLimitPotencyBonus:</t>
  </si>
  <si>
    <t>SkillPotencyValue:</t>
  </si>
  <si>
    <t>770410~792402</t>
  </si>
  <si>
    <t>16599531~17073383</t>
  </si>
  <si>
    <t>LimitComboTier: (100% | 110% | 125%)</t>
  </si>
  <si>
    <t>EXPECTED OUTPUTS (FROM EXCEL)</t>
  </si>
  <si>
    <t>DamageRange:</t>
  </si>
  <si>
    <t>AverageDamage:</t>
  </si>
  <si>
    <t>AdditionalBonusDamage:</t>
  </si>
  <si>
    <t>TotalDamage:</t>
  </si>
  <si>
    <t>AverageLbSummonDamage:</t>
  </si>
  <si>
    <t>InterruptionPhaseDamageRange:</t>
  </si>
  <si>
    <t>InterruptionPhaseAverageDamage:</t>
  </si>
  <si>
    <t>207295~213212</t>
  </si>
  <si>
    <t>15119967~15551583</t>
  </si>
  <si>
    <t>Variable Scores</t>
  </si>
  <si>
    <t>Fixed Scores</t>
  </si>
  <si>
    <t>Total Score</t>
  </si>
  <si>
    <t>Item Usage</t>
  </si>
  <si>
    <t>- Score Buff 15%</t>
  </si>
  <si>
    <t>Extra Bonus</t>
  </si>
  <si>
    <t>Dungeon Clear</t>
  </si>
  <si>
    <t>Score without Buff</t>
  </si>
  <si>
    <t>1)</t>
  </si>
  <si>
    <t>Battle Score</t>
  </si>
  <si>
    <t>Check Result</t>
  </si>
  <si>
    <t>Speed Run Bonus</t>
  </si>
  <si>
    <t>2)</t>
  </si>
  <si>
    <t>15% Score Buff</t>
  </si>
  <si>
    <t>Result 1) + 2)</t>
  </si>
  <si>
    <t>Multi x 0.9 
Boss Takedown Bonus</t>
  </si>
  <si>
    <t>Total Score without Bonus</t>
  </si>
  <si>
    <t>15% Trance Bonus</t>
  </si>
  <si>
    <t>Dungeon Score</t>
  </si>
  <si>
    <t xml:space="preserve">Memoria EXP </t>
  </si>
  <si>
    <t>Lv.</t>
  </si>
  <si>
    <t>Exp to Lv. Up</t>
  </si>
  <si>
    <t>x9 Runs / 180 Stamina</t>
  </si>
  <si>
    <t>Stamina</t>
  </si>
  <si>
    <t>x12 Runs / 180 Stamina</t>
  </si>
  <si>
    <t>Memorial Shards EXP</t>
  </si>
  <si>
    <t>Small</t>
  </si>
  <si>
    <t>Medium</t>
  </si>
  <si>
    <t>Large</t>
  </si>
  <si>
    <t>?</t>
  </si>
  <si>
    <t>Total</t>
  </si>
  <si>
    <t>Stamina Pots</t>
  </si>
  <si>
    <t>Level 4</t>
  </si>
  <si>
    <t>Level 5</t>
  </si>
  <si>
    <t>Level 1</t>
  </si>
  <si>
    <t>Guild Points per Player</t>
  </si>
  <si>
    <t>Daily</t>
  </si>
  <si>
    <t>Weekly</t>
  </si>
  <si>
    <t>Monthly</t>
  </si>
  <si>
    <t>1x</t>
  </si>
  <si>
    <t>Gr. Atk. Branding</t>
  </si>
  <si>
    <t>Held</t>
  </si>
  <si>
    <t>Gr. Def. Branding</t>
  </si>
  <si>
    <t>Gain</t>
  </si>
  <si>
    <t>Guild Total</t>
  </si>
  <si>
    <t>10x</t>
  </si>
  <si>
    <t>Atk. Branding</t>
  </si>
  <si>
    <t>Used</t>
  </si>
  <si>
    <t>Def. Branding</t>
  </si>
  <si>
    <t>Left overs</t>
  </si>
  <si>
    <t>Guild EXP per Player</t>
  </si>
  <si>
    <t>Draw Ticket</t>
  </si>
  <si>
    <t>100x</t>
  </si>
  <si>
    <t>Less. Atk. Branding</t>
  </si>
  <si>
    <t>Less. Def. Branding</t>
  </si>
  <si>
    <t>Level 1 &gt; 2</t>
  </si>
  <si>
    <t>Level 2 &gt; 3</t>
  </si>
  <si>
    <t>Level 2</t>
  </si>
  <si>
    <t>Level 3 &gt; 4</t>
  </si>
  <si>
    <t>&gt;</t>
  </si>
  <si>
    <t>Level 4 &gt; 5</t>
  </si>
  <si>
    <t>5 Star Ticket</t>
  </si>
  <si>
    <t>Level 3</t>
  </si>
  <si>
    <t>4 Star Ticket</t>
  </si>
  <si>
    <t>200x</t>
  </si>
  <si>
    <t>Stamina Tonic</t>
  </si>
  <si>
    <t>Defence Debuff</t>
  </si>
  <si>
    <t>Offensiv Buffs</t>
  </si>
  <si>
    <t xml:space="preserve">Ability Pot. </t>
  </si>
  <si>
    <t xml:space="preserve">Ele Pot. </t>
  </si>
  <si>
    <t>Low</t>
  </si>
  <si>
    <t>Mid</t>
  </si>
  <si>
    <t>Lv. 2 (5 Points)</t>
  </si>
  <si>
    <t>Lv. 3 (15 Points)</t>
  </si>
  <si>
    <t>Extreme High</t>
  </si>
  <si>
    <t>Extreme High+</t>
  </si>
  <si>
    <t>Extreme High++</t>
  </si>
  <si>
    <t>Lv. 8 (65 Points)</t>
  </si>
  <si>
    <t>Lv. 9 (80 Points)</t>
  </si>
  <si>
    <t>Lv. 10 (100 Points)</t>
  </si>
  <si>
    <t>OS Ele Pot</t>
  </si>
  <si>
    <t>Elemental Buff</t>
  </si>
  <si>
    <t>Phys&amp;Mag Pot</t>
  </si>
  <si>
    <t>OS Lv</t>
  </si>
  <si>
    <t>Elem. Ress Debuff</t>
  </si>
  <si>
    <t>OS Attacker Lv 1</t>
  </si>
  <si>
    <t>OS Attacker Lv 2</t>
  </si>
  <si>
    <t>Cmd Stance</t>
  </si>
  <si>
    <t>OS Attacker Lv 3</t>
  </si>
  <si>
    <t>OS Attacker Lv 4</t>
  </si>
  <si>
    <t>OS Supporter Lv 1</t>
  </si>
  <si>
    <t>Elem. Ability (All Allies)</t>
  </si>
  <si>
    <t>OS Supporter Lv 2</t>
  </si>
  <si>
    <t>No Pot.</t>
  </si>
  <si>
    <t>OS Supporter Lv 3</t>
  </si>
  <si>
    <t>OS Supporter Lv 4</t>
  </si>
  <si>
    <t>OS Supporter Lv 5</t>
  </si>
  <si>
    <t>mag amp</t>
  </si>
  <si>
    <t>fire ampp</t>
  </si>
  <si>
    <t>mag + fire amp</t>
  </si>
  <si>
    <t>no 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</si>
</sst>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"/>
    <numFmt numFmtId="165" formatCode="m/d"/>
    <numFmt numFmtId="166" formatCode="mm/dd"/>
  </numFmts>
  <fonts count="20">
    <font>
      <sz val="10.0"/>
      <color rgb="FF000000"/>
      <name val="Arial"/>
      <scheme val="minor"/>
    </font>
    <font>
      <b/>
      <sz val="17.0"/>
      <color rgb="FFFFFFFF"/>
      <name val="Oswald"/>
    </font>
    <font>
      <color theme="1"/>
      <name val="Arial"/>
    </font>
    <font>
      <b/>
      <sz val="23.0"/>
      <color theme="1"/>
      <name val="Arial"/>
    </font>
    <font>
      <color theme="1"/>
      <name val="Arial"/>
      <scheme val="minor"/>
    </font>
    <font>
      <sz val="12.0"/>
      <color rgb="FFFFFFFF"/>
      <name val="Oswald"/>
    </font>
    <font>
      <sz val="17.0"/>
      <color rgb="FFFFFFFF"/>
      <name val="Oswald"/>
    </font>
    <font>
      <sz val="17.0"/>
      <color theme="1"/>
      <name val="Arial"/>
      <scheme val="minor"/>
    </font>
    <font>
      <color rgb="FFFFFFFF"/>
      <name val="Oswald"/>
    </font>
    <font/>
    <font>
      <sz val="10.0"/>
      <color rgb="FFFFFFFF"/>
      <name val="Oswald"/>
    </font>
    <font>
      <b/>
      <sz val="27.0"/>
      <color theme="1"/>
      <name val="Arial"/>
      <scheme val="minor"/>
    </font>
    <font>
      <sz val="11.0"/>
      <color rgb="FF000000"/>
      <name val="Calibri"/>
    </font>
    <font>
      <b/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&quot;Aptos Narrow&quot;"/>
    </font>
    <font>
      <sz val="11.0"/>
      <color rgb="FF000000"/>
      <name val="Arial"/>
    </font>
    <font>
      <b/>
      <sz val="11.0"/>
      <color rgb="FF000000"/>
      <name val="&quot;Aptos Narrow&quot;"/>
    </font>
    <font>
      <b/>
      <sz val="11.0"/>
      <color rgb="FF000000"/>
      <name val="Arial"/>
    </font>
    <font>
      <b/>
      <sz val="12.0"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0000B0"/>
        <bgColor rgb="FF0000B0"/>
      </patternFill>
    </fill>
    <fill>
      <patternFill patternType="solid">
        <fgColor rgb="FF000080"/>
        <bgColor rgb="FF000080"/>
      </patternFill>
    </fill>
    <fill>
      <patternFill patternType="solid">
        <fgColor rgb="FF999999"/>
        <bgColor rgb="FF999999"/>
      </patternFill>
    </fill>
    <fill>
      <patternFill patternType="solid">
        <fgColor rgb="FF000050"/>
        <bgColor rgb="FF000050"/>
      </patternFill>
    </fill>
    <fill>
      <patternFill patternType="solid">
        <fgColor rgb="FF000020"/>
        <bgColor rgb="FF000020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29">
    <border/>
    <border>
      <left style="thick">
        <color rgb="FF999999"/>
      </left>
      <right style="thick">
        <color rgb="FF999999"/>
      </right>
      <top style="thick">
        <color rgb="FF999999"/>
      </top>
      <bottom style="thick">
        <color rgb="FF999999"/>
      </bottom>
    </border>
    <border>
      <right style="medium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ck">
        <color rgb="FF999999"/>
      </left>
      <right style="thick">
        <color rgb="FF999999"/>
      </right>
      <top style="thick">
        <color rgb="FF999999"/>
      </top>
      <bottom style="thin">
        <color rgb="FF999999"/>
      </bottom>
    </border>
    <border>
      <left style="thick">
        <color rgb="FF999999"/>
      </left>
      <right style="thick">
        <color rgb="FF999999"/>
      </right>
      <top style="thin">
        <color rgb="FF999999"/>
      </top>
      <bottom style="thick">
        <color rgb="FF999999"/>
      </bottom>
    </border>
    <border>
      <left style="thick">
        <color rgb="FF999999"/>
      </left>
      <right style="thick">
        <color rgb="FF999999"/>
      </right>
      <bottom style="thin">
        <color rgb="FF999999"/>
      </bottom>
    </border>
    <border>
      <left style="thick">
        <color rgb="FF999999"/>
      </left>
      <right style="thick">
        <color rgb="FF999999"/>
      </right>
      <top style="thin">
        <color rgb="FF999999"/>
      </top>
      <bottom style="thin">
        <color rgb="FF999999"/>
      </bottom>
    </border>
    <border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left style="thick">
        <color rgb="FF999999"/>
      </left>
      <right style="thick">
        <color rgb="FF999999"/>
      </right>
      <top style="thin">
        <color rgb="FF999999"/>
      </top>
    </border>
    <border>
      <right style="thick">
        <color rgb="FF999999"/>
      </right>
      <bottom style="thin">
        <color rgb="FF999999"/>
      </bottom>
    </border>
    <border>
      <right style="thick">
        <color rgb="FF999999"/>
      </right>
      <top style="thin">
        <color rgb="FF999999"/>
      </top>
      <bottom style="thin">
        <color rgb="FF999999"/>
      </bottom>
    </border>
    <border>
      <right style="thick">
        <color rgb="FF999999"/>
      </right>
    </border>
    <border>
      <left style="thick">
        <color rgb="FF999999"/>
      </left>
      <right style="thick">
        <color rgb="FF999999"/>
      </right>
    </border>
    <border>
      <left style="thick">
        <color rgb="FF999999"/>
      </left>
      <bottom style="thin">
        <color rgb="FF999999"/>
      </bottom>
    </border>
    <border>
      <right style="thick">
        <color rgb="FF999999"/>
      </right>
      <top style="thin">
        <color rgb="FF999999"/>
      </top>
      <bottom style="thick">
        <color rgb="FF999999"/>
      </bottom>
    </border>
    <border>
      <left style="thick">
        <color rgb="FF999999"/>
      </left>
      <top style="thin">
        <color rgb="FF999999"/>
      </top>
      <bottom style="thick">
        <color rgb="FF999999"/>
      </bottom>
    </border>
    <border>
      <left style="thick">
        <color rgb="FF999999"/>
      </left>
      <right style="thick">
        <color rgb="FF000000"/>
      </right>
      <top style="thin">
        <color rgb="FF999999"/>
      </top>
      <bottom style="thin">
        <color rgb="FF999999"/>
      </bottom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2" fillId="0" fontId="2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4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0" fillId="4" fontId="4" numFmtId="0" xfId="0" applyAlignment="1" applyFill="1" applyFont="1">
      <alignment horizontal="center"/>
    </xf>
    <xf borderId="5" fillId="2" fontId="5" numFmtId="0" xfId="0" applyAlignment="1" applyBorder="1" applyFont="1">
      <alignment horizontal="center" readingOrder="0"/>
    </xf>
    <xf borderId="5" fillId="3" fontId="5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6" fillId="2" fontId="5" numFmtId="0" xfId="0" applyAlignment="1" applyBorder="1" applyFont="1">
      <alignment horizontal="center" readingOrder="0"/>
    </xf>
    <xf borderId="6" fillId="3" fontId="5" numFmtId="0" xfId="0" applyAlignment="1" applyBorder="1" applyFont="1">
      <alignment horizontal="center" readingOrder="0"/>
    </xf>
    <xf borderId="7" fillId="2" fontId="5" numFmtId="0" xfId="0" applyAlignment="1" applyBorder="1" applyFont="1">
      <alignment horizontal="center" readingOrder="0"/>
    </xf>
    <xf borderId="7" fillId="2" fontId="5" numFmtId="9" xfId="0" applyAlignment="1" applyBorder="1" applyFont="1" applyNumberFormat="1">
      <alignment horizontal="center" readingOrder="0"/>
    </xf>
    <xf borderId="7" fillId="3" fontId="5" numFmtId="9" xfId="0" applyAlignment="1" applyBorder="1" applyFont="1" applyNumberFormat="1">
      <alignment horizontal="center" readingOrder="0"/>
    </xf>
    <xf borderId="8" fillId="2" fontId="5" numFmtId="0" xfId="0" applyAlignment="1" applyBorder="1" applyFont="1">
      <alignment horizontal="center" readingOrder="0"/>
    </xf>
    <xf borderId="8" fillId="2" fontId="5" numFmtId="9" xfId="0" applyAlignment="1" applyBorder="1" applyFont="1" applyNumberFormat="1">
      <alignment horizontal="center" readingOrder="0"/>
    </xf>
    <xf borderId="8" fillId="3" fontId="5" numFmtId="9" xfId="0" applyAlignment="1" applyBorder="1" applyFont="1" applyNumberFormat="1">
      <alignment horizontal="center" readingOrder="0"/>
    </xf>
    <xf borderId="6" fillId="2" fontId="5" numFmtId="10" xfId="0" applyAlignment="1" applyBorder="1" applyFont="1" applyNumberFormat="1">
      <alignment horizontal="center" readingOrder="0"/>
    </xf>
    <xf borderId="6" fillId="3" fontId="5" numFmtId="10" xfId="0" applyAlignment="1" applyBorder="1" applyFont="1" applyNumberFormat="1">
      <alignment horizontal="center" readingOrder="0"/>
    </xf>
    <xf borderId="8" fillId="3" fontId="5" numFmtId="0" xfId="0" applyAlignment="1" applyBorder="1" applyFont="1">
      <alignment horizontal="center" readingOrder="0"/>
    </xf>
    <xf borderId="1" fillId="5" fontId="6" numFmtId="0" xfId="0" applyAlignment="1" applyBorder="1" applyFill="1" applyFont="1">
      <alignment horizontal="center" readingOrder="0"/>
    </xf>
    <xf borderId="1" fillId="6" fontId="6" numFmtId="0" xfId="0" applyAlignment="1" applyBorder="1" applyFill="1" applyFont="1">
      <alignment horizontal="center" readingOrder="0"/>
    </xf>
    <xf borderId="0" fillId="0" fontId="4" numFmtId="9" xfId="0" applyAlignment="1" applyFont="1" applyNumberFormat="1">
      <alignment horizontal="center"/>
    </xf>
    <xf borderId="1" fillId="5" fontId="6" numFmtId="9" xfId="0" applyAlignment="1" applyBorder="1" applyFont="1" applyNumberFormat="1">
      <alignment horizontal="center" readingOrder="0"/>
    </xf>
    <xf borderId="0" fillId="0" fontId="7" numFmtId="0" xfId="0" applyAlignment="1" applyFont="1">
      <alignment horizontal="center"/>
    </xf>
    <xf borderId="0" fillId="4" fontId="7" numFmtId="0" xfId="0" applyAlignment="1" applyFont="1">
      <alignment horizontal="center"/>
    </xf>
    <xf borderId="6" fillId="2" fontId="5" numFmtId="9" xfId="0" applyAlignment="1" applyBorder="1" applyFont="1" applyNumberFormat="1">
      <alignment horizontal="center" readingOrder="0"/>
    </xf>
    <xf borderId="6" fillId="3" fontId="5" numFmtId="9" xfId="0" applyAlignment="1" applyBorder="1" applyFont="1" applyNumberFormat="1">
      <alignment horizontal="center" readingOrder="0"/>
    </xf>
    <xf borderId="9" fillId="0" fontId="4" numFmtId="0" xfId="0" applyAlignment="1" applyBorder="1" applyFont="1">
      <alignment horizontal="center"/>
    </xf>
    <xf borderId="9" fillId="0" fontId="4" numFmtId="9" xfId="0" applyAlignment="1" applyBorder="1" applyFont="1" applyNumberFormat="1">
      <alignment horizontal="center"/>
    </xf>
    <xf borderId="0" fillId="4" fontId="4" numFmtId="0" xfId="0" applyAlignment="1" applyFont="1">
      <alignment horizontal="center" readingOrder="0"/>
    </xf>
    <xf borderId="10" fillId="0" fontId="4" numFmtId="0" xfId="0" applyAlignment="1" applyBorder="1" applyFont="1">
      <alignment horizontal="center"/>
    </xf>
    <xf borderId="10" fillId="0" fontId="4" numFmtId="9" xfId="0" applyAlignment="1" applyBorder="1" applyFont="1" applyNumberFormat="1">
      <alignment horizontal="center"/>
    </xf>
    <xf borderId="11" fillId="2" fontId="5" numFmtId="0" xfId="0" applyAlignment="1" applyBorder="1" applyFont="1">
      <alignment horizontal="center" readingOrder="0"/>
    </xf>
    <xf borderId="11" fillId="2" fontId="5" numFmtId="9" xfId="0" applyAlignment="1" applyBorder="1" applyFont="1" applyNumberFormat="1">
      <alignment horizontal="center" readingOrder="0"/>
    </xf>
    <xf borderId="11" fillId="3" fontId="5" numFmtId="9" xfId="0" applyAlignment="1" applyBorder="1" applyFont="1" applyNumberFormat="1">
      <alignment horizontal="center" readingOrder="0"/>
    </xf>
    <xf borderId="6" fillId="5" fontId="6" numFmtId="0" xfId="0" applyAlignment="1" applyBorder="1" applyFont="1">
      <alignment horizontal="center" readingOrder="0" vertical="center"/>
    </xf>
    <xf borderId="6" fillId="5" fontId="8" numFmtId="9" xfId="0" applyAlignment="1" applyBorder="1" applyFont="1" applyNumberFormat="1">
      <alignment horizontal="center" readingOrder="0"/>
    </xf>
    <xf borderId="6" fillId="6" fontId="8" numFmtId="9" xfId="0" applyAlignment="1" applyBorder="1" applyFont="1" applyNumberFormat="1">
      <alignment horizontal="center" readingOrder="0"/>
    </xf>
    <xf borderId="12" fillId="2" fontId="5" numFmtId="0" xfId="0" applyAlignment="1" applyBorder="1" applyFont="1">
      <alignment horizontal="center" readingOrder="0"/>
    </xf>
    <xf borderId="7" fillId="3" fontId="5" numFmtId="0" xfId="0" applyAlignment="1" applyBorder="1" applyFont="1">
      <alignment horizontal="center" readingOrder="0"/>
    </xf>
    <xf borderId="13" fillId="2" fontId="5" numFmtId="0" xfId="0" applyAlignment="1" applyBorder="1" applyFont="1">
      <alignment horizontal="center" readingOrder="0"/>
    </xf>
    <xf borderId="14" fillId="2" fontId="5" numFmtId="0" xfId="0" applyAlignment="1" applyBorder="1" applyFont="1">
      <alignment horizontal="center" readingOrder="0" shrinkToFit="0" vertical="center" wrapText="1"/>
    </xf>
    <xf borderId="14" fillId="2" fontId="5" numFmtId="9" xfId="0" applyAlignment="1" applyBorder="1" applyFont="1" applyNumberFormat="1">
      <alignment horizontal="center" readingOrder="0" vertical="center"/>
    </xf>
    <xf borderId="15" fillId="2" fontId="5" numFmtId="9" xfId="0" applyAlignment="1" applyBorder="1" applyFont="1" applyNumberFormat="1">
      <alignment horizontal="center" readingOrder="0" vertical="center"/>
    </xf>
    <xf borderId="15" fillId="3" fontId="5" numFmtId="9" xfId="0" applyAlignment="1" applyBorder="1" applyFont="1" applyNumberFormat="1">
      <alignment horizontal="center" readingOrder="0" vertical="center"/>
    </xf>
    <xf borderId="12" fillId="0" fontId="9" numFmtId="0" xfId="0" applyBorder="1" applyFont="1"/>
    <xf borderId="7" fillId="0" fontId="9" numFmtId="0" xfId="0" applyBorder="1" applyFont="1"/>
    <xf borderId="0" fillId="0" fontId="4" numFmtId="9" xfId="0" applyAlignment="1" applyFont="1" applyNumberFormat="1">
      <alignment horizontal="center" readingOrder="0"/>
    </xf>
    <xf borderId="12" fillId="2" fontId="5" numFmtId="9" xfId="0" applyAlignment="1" applyBorder="1" applyFont="1" applyNumberFormat="1">
      <alignment horizontal="center" readingOrder="0"/>
    </xf>
    <xf borderId="16" fillId="3" fontId="5" numFmtId="9" xfId="0" applyAlignment="1" applyBorder="1" applyFont="1" applyNumberFormat="1">
      <alignment horizontal="center" readingOrder="0"/>
    </xf>
    <xf borderId="14" fillId="7" fontId="10" numFmtId="0" xfId="0" applyAlignment="1" applyBorder="1" applyFill="1" applyFont="1">
      <alignment horizontal="center" readingOrder="0"/>
    </xf>
    <xf borderId="17" fillId="7" fontId="5" numFmtId="9" xfId="0" applyAlignment="1" applyBorder="1" applyFont="1" applyNumberFormat="1">
      <alignment horizontal="center" readingOrder="0"/>
    </xf>
    <xf borderId="6" fillId="7" fontId="5" numFmtId="9" xfId="0" applyAlignment="1" applyBorder="1" applyFont="1" applyNumberFormat="1">
      <alignment horizontal="center" readingOrder="0"/>
    </xf>
    <xf borderId="18" fillId="7" fontId="5" numFmtId="9" xfId="0" applyAlignment="1" applyBorder="1" applyFont="1" applyNumberFormat="1">
      <alignment horizontal="center" readingOrder="0"/>
    </xf>
    <xf borderId="8" fillId="2" fontId="5" numFmtId="0" xfId="0" applyAlignment="1" applyBorder="1" applyFont="1">
      <alignment horizontal="center"/>
    </xf>
    <xf borderId="8" fillId="3" fontId="5" numFmtId="0" xfId="0" applyAlignment="1" applyBorder="1" applyFont="1">
      <alignment horizontal="center"/>
    </xf>
    <xf borderId="19" fillId="3" fontId="5" numFmtId="0" xfId="0" applyAlignment="1" applyBorder="1" applyFont="1">
      <alignment horizontal="center"/>
    </xf>
    <xf borderId="0" fillId="4" fontId="4" numFmtId="4" xfId="0" applyAlignment="1" applyFont="1" applyNumberFormat="1">
      <alignment horizontal="center"/>
    </xf>
    <xf borderId="0" fillId="8" fontId="4" numFmtId="0" xfId="0" applyAlignment="1" applyFill="1" applyFont="1">
      <alignment horizontal="center" readingOrder="0"/>
    </xf>
    <xf borderId="0" fillId="8" fontId="4" numFmtId="4" xfId="0" applyAlignment="1" applyFont="1" applyNumberFormat="1">
      <alignment horizontal="center"/>
    </xf>
    <xf borderId="0" fillId="9" fontId="4" numFmtId="0" xfId="0" applyAlignment="1" applyFill="1" applyFont="1">
      <alignment horizontal="center" readingOrder="0"/>
    </xf>
    <xf borderId="0" fillId="9" fontId="4" numFmtId="3" xfId="0" applyAlignment="1" applyFont="1" applyNumberFormat="1">
      <alignment horizontal="center"/>
    </xf>
    <xf borderId="0" fillId="10" fontId="4" numFmtId="0" xfId="0" applyAlignment="1" applyFill="1" applyFont="1">
      <alignment horizontal="center" readingOrder="0"/>
    </xf>
    <xf borderId="0" fillId="10" fontId="4" numFmtId="0" xfId="0" applyAlignment="1" applyFont="1">
      <alignment horizontal="center"/>
    </xf>
    <xf borderId="0" fillId="10" fontId="4" numFmtId="10" xfId="0" applyAlignment="1" applyFont="1" applyNumberFormat="1">
      <alignment horizontal="center"/>
    </xf>
    <xf borderId="0" fillId="11" fontId="4" numFmtId="0" xfId="0" applyAlignment="1" applyFill="1" applyFont="1">
      <alignment horizontal="center"/>
    </xf>
    <xf borderId="0" fillId="0" fontId="4" numFmtId="0" xfId="0" applyAlignment="1" applyFont="1">
      <alignment horizontal="center" readingOrder="0"/>
    </xf>
    <xf borderId="20" fillId="0" fontId="4" numFmtId="0" xfId="0" applyAlignment="1" applyBorder="1" applyFont="1">
      <alignment horizontal="center" readingOrder="0"/>
    </xf>
    <xf borderId="20" fillId="0" fontId="4" numFmtId="9" xfId="0" applyAlignment="1" applyBorder="1" applyFont="1" applyNumberFormat="1">
      <alignment horizontal="center" readingOrder="0"/>
    </xf>
    <xf borderId="21" fillId="0" fontId="4" numFmtId="9" xfId="0" applyAlignment="1" applyBorder="1" applyFont="1" applyNumberFormat="1">
      <alignment horizontal="center" readingOrder="0"/>
    </xf>
    <xf borderId="0" fillId="0" fontId="4" numFmtId="3" xfId="0" applyAlignment="1" applyFont="1" applyNumberFormat="1">
      <alignment horizontal="center"/>
    </xf>
    <xf borderId="20" fillId="9" fontId="4" numFmtId="3" xfId="0" applyAlignment="1" applyBorder="1" applyFont="1" applyNumberFormat="1">
      <alignment horizontal="center"/>
    </xf>
    <xf borderId="22" fillId="8" fontId="4" numFmtId="4" xfId="0" applyAlignment="1" applyBorder="1" applyFont="1" applyNumberFormat="1">
      <alignment horizontal="center"/>
    </xf>
    <xf borderId="23" fillId="8" fontId="4" numFmtId="4" xfId="0" applyAlignment="1" applyBorder="1" applyFont="1" applyNumberFormat="1">
      <alignment horizontal="center"/>
    </xf>
    <xf borderId="0" fillId="0" fontId="4" numFmtId="0" xfId="0" applyAlignment="1" applyFont="1">
      <alignment readingOrder="0"/>
    </xf>
    <xf borderId="0" fillId="0" fontId="4" numFmtId="9" xfId="0" applyAlignment="1" applyFont="1" applyNumberFormat="1">
      <alignment readingOrder="0"/>
    </xf>
    <xf borderId="0" fillId="0" fontId="4" numFmtId="10" xfId="0" applyAlignment="1" applyFont="1" applyNumberFormat="1">
      <alignment readingOrder="0"/>
    </xf>
    <xf borderId="0" fillId="0" fontId="4" numFmtId="4" xfId="0" applyFont="1" applyNumberFormat="1"/>
    <xf borderId="0" fillId="0" fontId="4" numFmtId="0" xfId="0" applyFont="1"/>
    <xf borderId="0" fillId="0" fontId="4" numFmtId="3" xfId="0" applyFont="1" applyNumberFormat="1"/>
    <xf borderId="0" fillId="0" fontId="4" numFmtId="10" xfId="0" applyFont="1" applyNumberFormat="1"/>
    <xf borderId="0" fillId="0" fontId="4" numFmtId="1" xfId="0" applyAlignment="1" applyFont="1" applyNumberFormat="1">
      <alignment readingOrder="0"/>
    </xf>
    <xf borderId="0" fillId="0" fontId="4" numFmtId="1" xfId="0" applyFont="1" applyNumberFormat="1"/>
    <xf borderId="0" fillId="0" fontId="11" numFmtId="0" xfId="0" applyAlignment="1" applyFont="1">
      <alignment horizontal="center" readingOrder="0"/>
    </xf>
    <xf borderId="0" fillId="11" fontId="4" numFmtId="0" xfId="0" applyFont="1"/>
    <xf borderId="0" fillId="11" fontId="12" numFmtId="0" xfId="0" applyAlignment="1" applyFont="1">
      <alignment horizontal="left" readingOrder="0" shrinkToFit="0" vertical="bottom" wrapText="0"/>
    </xf>
    <xf borderId="0" fillId="11" fontId="12" numFmtId="0" xfId="0" applyAlignment="1" applyFont="1">
      <alignment readingOrder="0" shrinkToFit="0" vertical="bottom" wrapText="0"/>
    </xf>
    <xf borderId="0" fillId="12" fontId="12" numFmtId="0" xfId="0" applyAlignment="1" applyFill="1" applyFont="1">
      <alignment horizontal="left" readingOrder="0" shrinkToFit="0" vertical="bottom" wrapText="0"/>
    </xf>
    <xf borderId="0" fillId="12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0" fillId="11" fontId="12" numFmtId="2" xfId="0" applyAlignment="1" applyFont="1" applyNumberFormat="1">
      <alignment horizontal="right" readingOrder="0" shrinkToFit="0" vertical="bottom" wrapText="0"/>
    </xf>
    <xf borderId="0" fillId="0" fontId="12" numFmtId="2" xfId="0" applyAlignment="1" applyFont="1" applyNumberFormat="1">
      <alignment horizontal="right" readingOrder="0" shrinkToFit="0" vertical="bottom" wrapText="0"/>
    </xf>
    <xf borderId="0" fillId="0" fontId="12" numFmtId="1" xfId="0" applyAlignment="1" applyFont="1" applyNumberFormat="1">
      <alignment horizontal="right" readingOrder="0" shrinkToFit="0" vertical="bottom" wrapText="0"/>
    </xf>
    <xf borderId="24" fillId="0" fontId="13" numFmtId="0" xfId="0" applyAlignment="1" applyBorder="1" applyFont="1">
      <alignment readingOrder="0"/>
    </xf>
    <xf borderId="25" fillId="0" fontId="4" numFmtId="0" xfId="0" applyBorder="1" applyFont="1"/>
    <xf borderId="26" fillId="0" fontId="4" numFmtId="0" xfId="0" applyAlignment="1" applyBorder="1" applyFont="1">
      <alignment readingOrder="0"/>
    </xf>
    <xf borderId="20" fillId="0" fontId="4" numFmtId="164" xfId="0" applyAlignment="1" applyBorder="1" applyFont="1" applyNumberFormat="1">
      <alignment readingOrder="0"/>
    </xf>
    <xf borderId="27" fillId="0" fontId="4" numFmtId="0" xfId="0" applyAlignment="1" applyBorder="1" applyFont="1">
      <alignment readingOrder="0"/>
    </xf>
    <xf borderId="22" fillId="0" fontId="4" numFmtId="0" xfId="0" applyAlignment="1" applyBorder="1" applyFont="1">
      <alignment horizontal="right" readingOrder="0"/>
    </xf>
    <xf borderId="0" fillId="12" fontId="4" numFmtId="0" xfId="0" applyAlignment="1" applyFont="1">
      <alignment readingOrder="0"/>
    </xf>
    <xf borderId="0" fillId="12" fontId="12" numFmtId="0" xfId="0" applyAlignment="1" applyFont="1">
      <alignment shrinkToFit="0" vertical="bottom" wrapText="0"/>
    </xf>
    <xf borderId="0" fillId="11" fontId="12" numFmtId="0" xfId="0" applyAlignment="1" applyFont="1">
      <alignment shrinkToFit="0" vertical="bottom" wrapText="0"/>
    </xf>
    <xf borderId="0" fillId="12" fontId="12" numFmtId="2" xfId="0" applyAlignment="1" applyFont="1" applyNumberFormat="1">
      <alignment shrinkToFit="0" vertical="bottom" wrapText="0"/>
    </xf>
    <xf borderId="0" fillId="12" fontId="14" numFmtId="0" xfId="0" applyAlignment="1" applyFont="1">
      <alignment horizontal="right" readingOrder="0" shrinkToFit="0" vertical="bottom" wrapText="0"/>
    </xf>
    <xf borderId="0" fillId="12" fontId="14" numFmtId="1" xfId="0" applyAlignment="1" applyFont="1" applyNumberFormat="1">
      <alignment horizontal="right" readingOrder="0" shrinkToFit="0" vertical="bottom" wrapText="0"/>
    </xf>
    <xf borderId="0" fillId="11" fontId="13" numFmtId="0" xfId="0" applyAlignment="1" applyFont="1">
      <alignment readingOrder="0"/>
    </xf>
    <xf borderId="0" fillId="10" fontId="13" numFmtId="0" xfId="0" applyAlignment="1" applyFont="1">
      <alignment readingOrder="0"/>
    </xf>
    <xf borderId="0" fillId="10" fontId="13" numFmtId="0" xfId="0" applyFont="1"/>
    <xf borderId="0" fillId="0" fontId="4" numFmtId="165" xfId="0" applyAlignment="1" applyFont="1" applyNumberFormat="1">
      <alignment readingOrder="0"/>
    </xf>
    <xf borderId="24" fillId="0" fontId="15" numFmtId="0" xfId="0" applyAlignment="1" applyBorder="1" applyFont="1">
      <alignment readingOrder="0" shrinkToFit="0" vertical="bottom" wrapText="0"/>
    </xf>
    <xf borderId="9" fillId="0" fontId="15" numFmtId="0" xfId="0" applyAlignment="1" applyBorder="1" applyFont="1">
      <alignment shrinkToFit="0" vertical="bottom" wrapText="0"/>
    </xf>
    <xf borderId="25" fillId="0" fontId="15" numFmtId="0" xfId="0" applyAlignment="1" applyBorder="1" applyFont="1">
      <alignment readingOrder="0" shrinkToFit="0" vertical="bottom" wrapText="0"/>
    </xf>
    <xf borderId="0" fillId="0" fontId="13" numFmtId="166" xfId="0" applyAlignment="1" applyFont="1" applyNumberFormat="1">
      <alignment readingOrder="0"/>
    </xf>
    <xf borderId="0" fillId="0" fontId="13" numFmtId="165" xfId="0" applyAlignment="1" applyFont="1" applyNumberFormat="1">
      <alignment readingOrder="0"/>
    </xf>
    <xf borderId="24" fillId="0" fontId="4" numFmtId="0" xfId="0" applyAlignment="1" applyBorder="1" applyFont="1">
      <alignment readingOrder="0"/>
    </xf>
    <xf borderId="9" fillId="0" fontId="4" numFmtId="0" xfId="0" applyAlignment="1" applyBorder="1" applyFont="1">
      <alignment readingOrder="0"/>
    </xf>
    <xf borderId="25" fillId="0" fontId="4" numFmtId="0" xfId="0" applyAlignment="1" applyBorder="1" applyFont="1">
      <alignment readingOrder="0"/>
    </xf>
    <xf borderId="26" fillId="0" fontId="15" numFmtId="0" xfId="0" applyAlignment="1" applyBorder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20" fillId="13" fontId="16" numFmtId="3" xfId="0" applyAlignment="1" applyBorder="1" applyFill="1" applyFont="1" applyNumberFormat="1">
      <alignment horizontal="right" readingOrder="0" shrinkToFit="0" vertical="bottom" wrapText="0"/>
    </xf>
    <xf borderId="0" fillId="0" fontId="4" numFmtId="3" xfId="0" applyAlignment="1" applyFont="1" applyNumberFormat="1">
      <alignment readingOrder="0"/>
    </xf>
    <xf borderId="26" fillId="0" fontId="4" numFmtId="0" xfId="0" applyBorder="1" applyFont="1"/>
    <xf borderId="20" fillId="0" fontId="4" numFmtId="0" xfId="0" applyAlignment="1" applyBorder="1" applyFont="1">
      <alignment readingOrder="0"/>
    </xf>
    <xf borderId="20" fillId="13" fontId="4" numFmtId="0" xfId="0" applyBorder="1" applyFont="1"/>
    <xf borderId="20" fillId="0" fontId="4" numFmtId="0" xfId="0" applyBorder="1" applyFont="1"/>
    <xf borderId="20" fillId="0" fontId="16" numFmtId="3" xfId="0" applyAlignment="1" applyBorder="1" applyFont="1" applyNumberFormat="1">
      <alignment horizontal="right" readingOrder="0" shrinkToFit="0" vertical="bottom" wrapText="0"/>
    </xf>
    <xf borderId="28" fillId="0" fontId="4" numFmtId="0" xfId="0" applyBorder="1" applyFont="1"/>
    <xf borderId="22" fillId="0" fontId="4" numFmtId="0" xfId="0" applyBorder="1" applyFont="1"/>
    <xf borderId="0" fillId="0" fontId="15" numFmtId="0" xfId="0" applyAlignment="1" applyFont="1">
      <alignment shrinkToFit="0" vertical="bottom" wrapText="0"/>
    </xf>
    <xf borderId="20" fillId="0" fontId="17" numFmtId="3" xfId="0" applyAlignment="1" applyBorder="1" applyFont="1" applyNumberFormat="1">
      <alignment horizontal="right" readingOrder="0" shrinkToFit="0" vertical="bottom" wrapText="0"/>
    </xf>
    <xf borderId="20" fillId="0" fontId="4" numFmtId="3" xfId="0" applyBorder="1" applyFont="1" applyNumberFormat="1"/>
    <xf borderId="26" fillId="0" fontId="15" numFmtId="0" xfId="0" applyAlignment="1" applyBorder="1" applyFont="1">
      <alignment readingOrder="0" shrinkToFit="0" vertical="bottom" wrapText="0"/>
    </xf>
    <xf borderId="20" fillId="0" fontId="15" numFmtId="3" xfId="0" applyAlignment="1" applyBorder="1" applyFont="1" applyNumberFormat="1">
      <alignment shrinkToFit="0" vertical="bottom" wrapText="0"/>
    </xf>
    <xf borderId="0" fillId="13" fontId="4" numFmtId="3" xfId="0" applyFont="1" applyNumberFormat="1"/>
    <xf borderId="20" fillId="0" fontId="15" numFmtId="0" xfId="0" applyAlignment="1" applyBorder="1" applyFont="1">
      <alignment shrinkToFit="0" vertical="bottom" wrapText="0"/>
    </xf>
    <xf borderId="20" fillId="13" fontId="16" numFmtId="0" xfId="0" applyAlignment="1" applyBorder="1" applyFont="1">
      <alignment horizontal="right" readingOrder="0" shrinkToFit="0" vertical="bottom" wrapText="0"/>
    </xf>
    <xf borderId="20" fillId="0" fontId="17" numFmtId="0" xfId="0" applyAlignment="1" applyBorder="1" applyFont="1">
      <alignment horizontal="right" readingOrder="0" shrinkToFit="0" vertical="bottom" wrapText="0"/>
    </xf>
    <xf borderId="20" fillId="14" fontId="16" numFmtId="3" xfId="0" applyAlignment="1" applyBorder="1" applyFill="1" applyFont="1" applyNumberFormat="1">
      <alignment horizontal="right" readingOrder="0" shrinkToFit="0" vertical="bottom" wrapText="0"/>
    </xf>
    <xf borderId="0" fillId="13" fontId="13" numFmtId="3" xfId="0" applyAlignment="1" applyFont="1" applyNumberFormat="1">
      <alignment horizontal="center" vertical="center"/>
    </xf>
    <xf borderId="20" fillId="0" fontId="18" numFmtId="3" xfId="0" applyAlignment="1" applyBorder="1" applyFont="1" applyNumberFormat="1">
      <alignment horizontal="right" readingOrder="0" shrinkToFit="0" vertical="bottom" wrapText="0"/>
    </xf>
    <xf borderId="27" fillId="0" fontId="4" numFmtId="0" xfId="0" applyBorder="1" applyFont="1"/>
    <xf borderId="28" fillId="0" fontId="19" numFmtId="0" xfId="0" applyAlignment="1" applyBorder="1" applyFont="1">
      <alignment readingOrder="0"/>
    </xf>
    <xf borderId="22" fillId="0" fontId="19" numFmtId="3" xfId="0" applyBorder="1" applyFont="1" applyNumberFormat="1"/>
    <xf borderId="0" fillId="0" fontId="4" numFmtId="4" xfId="0" applyAlignment="1" applyFont="1" applyNumberFormat="1">
      <alignment horizontal="center"/>
    </xf>
    <xf borderId="0" fillId="0" fontId="4" numFmtId="9" xfId="0" applyFont="1" applyNumberFormat="1"/>
    <xf borderId="0" fillId="0" fontId="2" numFmtId="9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9" xfId="0" applyAlignment="1" applyFont="1" applyNumberFormat="1">
      <alignment readingOrder="0" vertical="bottom"/>
    </xf>
    <xf borderId="0" fillId="0" fontId="4" numFmtId="4" xfId="0" applyAlignment="1" applyFont="1" applyNumberFormat="1">
      <alignment readingOrder="0"/>
    </xf>
    <xf borderId="0" fillId="0" fontId="13" numFmtId="4" xfId="0" applyFont="1" applyNumberFormat="1"/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1085850</xdr:colOff>
      <xdr:row>29</xdr:row>
      <xdr:rowOff>142875</xdr:rowOff>
    </xdr:from>
    <xdr:ext cx="4714875" cy="2019300"/>
    <xdr:pic>
      <xdr:nvPicPr>
        <xdr:cNvPr id="0" name="image1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51</xdr:row>
      <xdr:rowOff>0</xdr:rowOff>
    </xdr:from>
    <xdr:ext cx="4543425" cy="2714625"/>
    <xdr:pic>
      <xdr:nvPicPr>
        <xdr:cNvPr id="0" name="image2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51</xdr:row>
      <xdr:rowOff>0</xdr:rowOff>
    </xdr:from>
    <xdr:ext cx="5343525" cy="1971675"/>
    <xdr:pic>
      <xdr:nvPicPr>
        <xdr:cNvPr id="0" name="image3.png" title="Bild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65</xdr:row>
      <xdr:rowOff>200025</xdr:rowOff>
    </xdr:from>
    <xdr:ext cx="5495925" cy="1971675"/>
    <xdr:pic>
      <xdr:nvPicPr>
        <xdr:cNvPr id="0" name="image5.png" title="Bild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819150</xdr:colOff>
      <xdr:row>65</xdr:row>
      <xdr:rowOff>190500</xdr:rowOff>
    </xdr:from>
    <xdr:ext cx="4791075" cy="1990725"/>
    <xdr:pic>
      <xdr:nvPicPr>
        <xdr:cNvPr id="0" name="image4.png" title="Bild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000000"/>
      </a:lt1>
      <a:dk2>
        <a:srgbClr val="000000"/>
      </a:dk2>
      <a:lt2>
        <a:srgbClr val="000000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32.88"/>
    <col customWidth="1" min="2" max="2" width="29.13"/>
    <col customWidth="1" min="3" max="3" width="24.25"/>
    <col customWidth="1" min="4" max="4" width="29.13"/>
    <col customWidth="1" min="5" max="5" width="29.5"/>
    <col customWidth="1" min="6" max="6" width="6.0"/>
    <col customWidth="1" min="11" max="11" width="34.38"/>
  </cols>
  <sheetData>
    <row r="1">
      <c r="A1" s="1"/>
      <c r="B1" s="1" t="s">
        <v>0</v>
      </c>
      <c r="C1" s="1" t="s">
        <v>1</v>
      </c>
      <c r="D1" s="2" t="s">
        <v>2</v>
      </c>
      <c r="E1" s="2" t="s">
        <v>3</v>
      </c>
      <c r="F1" s="3"/>
      <c r="G1" s="4" t="s">
        <v>0</v>
      </c>
      <c r="H1" s="5" t="s">
        <v>1</v>
      </c>
      <c r="I1" s="6" t="s">
        <v>2</v>
      </c>
      <c r="J1" s="7" t="s">
        <v>3</v>
      </c>
      <c r="K1" s="8"/>
    </row>
    <row r="2">
      <c r="A2" s="9" t="s">
        <v>4</v>
      </c>
      <c r="B2" s="9">
        <v>0.0</v>
      </c>
      <c r="C2" s="9">
        <v>22815.0</v>
      </c>
      <c r="D2" s="10">
        <v>3715.0</v>
      </c>
      <c r="E2" s="10">
        <v>0.0</v>
      </c>
      <c r="F2" s="11"/>
      <c r="G2" s="11"/>
      <c r="H2" s="11"/>
      <c r="I2" s="11"/>
      <c r="J2" s="11"/>
      <c r="K2" s="8"/>
    </row>
    <row r="3">
      <c r="A3" s="12" t="s">
        <v>5</v>
      </c>
      <c r="B3" s="12">
        <v>21485.0</v>
      </c>
      <c r="C3" s="12">
        <v>0.0</v>
      </c>
      <c r="D3" s="13">
        <v>0.0</v>
      </c>
      <c r="E3" s="13">
        <v>0.0</v>
      </c>
      <c r="F3" s="11"/>
      <c r="G3" s="11"/>
      <c r="H3" s="11"/>
      <c r="I3" s="11"/>
      <c r="J3" s="11"/>
      <c r="K3" s="8"/>
    </row>
    <row r="4">
      <c r="A4" s="14" t="s">
        <v>6</v>
      </c>
      <c r="B4" s="15">
        <v>16.8</v>
      </c>
      <c r="C4" s="15">
        <v>17.02</v>
      </c>
      <c r="D4" s="16">
        <v>17.97</v>
      </c>
      <c r="E4" s="16">
        <v>0.0</v>
      </c>
      <c r="F4" s="11"/>
      <c r="G4" s="11"/>
      <c r="H4" s="11"/>
      <c r="I4" s="11"/>
      <c r="J4" s="11"/>
      <c r="K4" s="8"/>
    </row>
    <row r="5">
      <c r="A5" s="17" t="s">
        <v>7</v>
      </c>
      <c r="B5" s="18">
        <v>0.3</v>
      </c>
      <c r="C5" s="18">
        <v>0.3</v>
      </c>
      <c r="D5" s="19">
        <v>0.3</v>
      </c>
      <c r="E5" s="19">
        <v>0.0</v>
      </c>
      <c r="F5" s="11"/>
      <c r="G5" s="11"/>
      <c r="H5" s="11"/>
      <c r="I5" s="11"/>
      <c r="J5" s="11"/>
      <c r="K5" s="8"/>
    </row>
    <row r="6">
      <c r="A6" s="12" t="s">
        <v>8</v>
      </c>
      <c r="B6" s="20">
        <v>0.345</v>
      </c>
      <c r="C6" s="20">
        <v>0.27</v>
      </c>
      <c r="D6" s="21">
        <v>0.0</v>
      </c>
      <c r="E6" s="21">
        <v>0.0</v>
      </c>
      <c r="F6" s="11"/>
      <c r="G6" s="11"/>
      <c r="H6" s="11"/>
      <c r="I6" s="11"/>
      <c r="J6" s="11"/>
      <c r="K6" s="8"/>
    </row>
    <row r="7">
      <c r="A7" s="17" t="s">
        <v>9</v>
      </c>
      <c r="B7" s="17" t="s">
        <v>10</v>
      </c>
      <c r="C7" s="17" t="s">
        <v>11</v>
      </c>
      <c r="D7" s="22" t="s">
        <v>10</v>
      </c>
      <c r="E7" s="22" t="s">
        <v>10</v>
      </c>
      <c r="F7" s="11"/>
      <c r="G7" s="11"/>
      <c r="H7" s="11"/>
      <c r="I7" s="11"/>
      <c r="J7" s="11"/>
      <c r="K7" s="8"/>
    </row>
    <row r="8">
      <c r="A8" s="23" t="s">
        <v>12</v>
      </c>
      <c r="B8" s="23"/>
      <c r="C8" s="23"/>
      <c r="D8" s="24"/>
      <c r="E8" s="24"/>
      <c r="F8" s="11"/>
      <c r="G8" s="11"/>
      <c r="H8" s="11"/>
      <c r="I8" s="11"/>
      <c r="J8" s="11"/>
      <c r="K8" s="8"/>
    </row>
    <row r="9" outlineLevel="1">
      <c r="A9" s="17" t="s">
        <v>13</v>
      </c>
      <c r="B9" s="17" t="s">
        <v>14</v>
      </c>
      <c r="C9" s="17" t="s">
        <v>15</v>
      </c>
      <c r="D9" s="22" t="s">
        <v>16</v>
      </c>
      <c r="E9" s="22" t="s">
        <v>16</v>
      </c>
      <c r="F9" s="11"/>
      <c r="G9" s="25">
        <f>VLOOKUP(B9,'Data Table'!$J$3:$K$10,2,FALSE)</f>
        <v>0.35</v>
      </c>
      <c r="H9" s="25">
        <f>VLOOKUP(C9,'Data Table'!$J$3:$K$10,2,FALSE)</f>
        <v>0.4</v>
      </c>
      <c r="I9" s="25">
        <f>VLOOKUP(D9,'Data Table'!$J$3:$K$10,2,FALSE)</f>
        <v>0</v>
      </c>
      <c r="J9" s="25">
        <f>VLOOKUP(E9,'Data Table'!$J$3:$K$10,2,FALSE)</f>
        <v>0</v>
      </c>
      <c r="K9" s="8"/>
    </row>
    <row r="10" outlineLevel="1">
      <c r="A10" s="17" t="s">
        <v>17</v>
      </c>
      <c r="B10" s="17" t="s">
        <v>16</v>
      </c>
      <c r="C10" s="17" t="s">
        <v>15</v>
      </c>
      <c r="D10" s="22" t="s">
        <v>18</v>
      </c>
      <c r="E10" s="22" t="s">
        <v>16</v>
      </c>
      <c r="F10" s="11"/>
      <c r="G10" s="25">
        <f>VLOOKUP(B10,'Data Table'!$J$15:$K$22,2,FALSE)</f>
        <v>0</v>
      </c>
      <c r="H10" s="25">
        <f>VLOOKUP(C10,'Data Table'!$J$15:$K$22,2,FALSE)</f>
        <v>0.8</v>
      </c>
      <c r="I10" s="25">
        <f>VLOOKUP(D10,'Data Table'!$J$15:$K$22,2,FALSE)</f>
        <v>0.6</v>
      </c>
      <c r="J10" s="25">
        <f>VLOOKUP(E10,'Data Table'!$J$15:$K$22,2,FALSE)</f>
        <v>0</v>
      </c>
      <c r="K10" s="8"/>
    </row>
    <row r="11" outlineLevel="1">
      <c r="A11" s="17" t="s">
        <v>19</v>
      </c>
      <c r="B11" s="17" t="s">
        <v>14</v>
      </c>
      <c r="C11" s="17" t="s">
        <v>20</v>
      </c>
      <c r="D11" s="22" t="s">
        <v>16</v>
      </c>
      <c r="E11" s="22" t="s">
        <v>16</v>
      </c>
      <c r="F11" s="11"/>
      <c r="G11" s="25">
        <f>VLOOKUP(B11,'Data Table'!$J$15:$K$22,2,FALSE)</f>
        <v>0.7</v>
      </c>
      <c r="H11" s="25">
        <f>VLOOKUP(C11,'Data Table'!$J$15:$K$22,2,FALSE)</f>
        <v>0.05</v>
      </c>
      <c r="I11" s="25">
        <f>VLOOKUP(D11,'Data Table'!$J$15:$K$22,2,FALSE)</f>
        <v>0</v>
      </c>
      <c r="J11" s="25">
        <f>VLOOKUP(E11,'Data Table'!$J$15:$K$22,2,FALSE)</f>
        <v>0</v>
      </c>
      <c r="K11" s="8"/>
    </row>
    <row r="12" outlineLevel="1">
      <c r="A12" s="12" t="s">
        <v>21</v>
      </c>
      <c r="B12" s="12" t="s">
        <v>22</v>
      </c>
      <c r="C12" s="12" t="s">
        <v>14</v>
      </c>
      <c r="D12" s="13" t="s">
        <v>16</v>
      </c>
      <c r="E12" s="13" t="s">
        <v>16</v>
      </c>
      <c r="F12" s="11"/>
      <c r="G12" s="25">
        <f>VLOOKUP(B12,'Data Table'!$N$3:$O$13,2,FALSE)</f>
        <v>0.4</v>
      </c>
      <c r="H12" s="25">
        <f>VLOOKUP(C12,'Data Table'!$N$3:$O$13,2,FALSE)</f>
        <v>0.7</v>
      </c>
      <c r="I12" s="25">
        <f>VLOOKUP(D12,'Data Table'!$N$3:$O$13,2,FALSE)</f>
        <v>0</v>
      </c>
      <c r="J12" s="25">
        <f>VLOOKUP(E12,'Data Table'!$N$3:$O$13,2,FALSE)</f>
        <v>0</v>
      </c>
      <c r="K12" s="8"/>
    </row>
    <row r="13">
      <c r="A13" s="23" t="s">
        <v>23</v>
      </c>
      <c r="B13" s="26"/>
      <c r="C13" s="23"/>
      <c r="D13" s="24"/>
      <c r="E13" s="24"/>
      <c r="F13" s="11"/>
      <c r="G13" s="11"/>
      <c r="H13" s="11"/>
      <c r="I13" s="11"/>
      <c r="J13" s="11"/>
      <c r="K13" s="8"/>
    </row>
    <row r="14" ht="15.75" customHeight="1" outlineLevel="1">
      <c r="A14" s="17" t="s">
        <v>24</v>
      </c>
      <c r="B14" s="18">
        <v>0.45</v>
      </c>
      <c r="C14" s="18">
        <v>0.3</v>
      </c>
      <c r="D14" s="19">
        <v>0.3</v>
      </c>
      <c r="E14" s="19">
        <v>0.0</v>
      </c>
      <c r="F14" s="11"/>
      <c r="G14" s="11"/>
      <c r="H14" s="11"/>
      <c r="I14" s="11"/>
      <c r="J14" s="11"/>
      <c r="K14" s="8"/>
    </row>
    <row r="15" ht="15.75" customHeight="1" outlineLevel="1">
      <c r="A15" s="17" t="s">
        <v>25</v>
      </c>
      <c r="B15" s="18">
        <v>0.0</v>
      </c>
      <c r="C15" s="18">
        <v>0.45</v>
      </c>
      <c r="D15" s="19">
        <v>0.0</v>
      </c>
      <c r="E15" s="19">
        <v>0.0</v>
      </c>
      <c r="F15" s="11"/>
      <c r="G15" s="11"/>
      <c r="H15" s="11"/>
      <c r="I15" s="11"/>
      <c r="J15" s="11"/>
      <c r="K15" s="8"/>
    </row>
    <row r="16" ht="15.75" customHeight="1" outlineLevel="1">
      <c r="A16" s="17" t="s">
        <v>26</v>
      </c>
      <c r="B16" s="18">
        <v>0.2</v>
      </c>
      <c r="C16" s="18">
        <v>0.0</v>
      </c>
      <c r="D16" s="19">
        <v>0.0</v>
      </c>
      <c r="E16" s="19">
        <v>0.0</v>
      </c>
      <c r="F16" s="11"/>
      <c r="G16" s="11"/>
      <c r="H16" s="11"/>
      <c r="I16" s="11"/>
      <c r="J16" s="11"/>
      <c r="K16" s="8"/>
    </row>
    <row r="17" outlineLevel="1">
      <c r="A17" s="17" t="s">
        <v>27</v>
      </c>
      <c r="B17" s="18">
        <v>0.15</v>
      </c>
      <c r="C17" s="18">
        <v>0.0</v>
      </c>
      <c r="D17" s="19">
        <v>0.15</v>
      </c>
      <c r="E17" s="19">
        <v>0.0</v>
      </c>
      <c r="F17" s="11"/>
      <c r="G17" s="11"/>
      <c r="H17" s="11"/>
      <c r="I17" s="11"/>
      <c r="J17" s="11"/>
      <c r="K17" s="8"/>
    </row>
    <row r="18">
      <c r="A18" s="23" t="s">
        <v>28</v>
      </c>
      <c r="B18" s="23"/>
      <c r="C18" s="23"/>
      <c r="D18" s="24"/>
      <c r="E18" s="24"/>
      <c r="F18" s="27"/>
      <c r="G18" s="27"/>
      <c r="H18" s="27"/>
      <c r="I18" s="27"/>
      <c r="J18" s="27"/>
      <c r="K18" s="28"/>
    </row>
    <row r="19" outlineLevel="1">
      <c r="A19" s="17" t="s">
        <v>29</v>
      </c>
      <c r="B19" s="18">
        <v>0.15</v>
      </c>
      <c r="C19" s="18">
        <v>0.0</v>
      </c>
      <c r="D19" s="19">
        <v>0.0</v>
      </c>
      <c r="E19" s="19">
        <v>0.2</v>
      </c>
      <c r="F19" s="11"/>
      <c r="G19" s="11"/>
      <c r="H19" s="11"/>
      <c r="I19" s="11"/>
      <c r="J19" s="11"/>
      <c r="K19" s="8"/>
    </row>
    <row r="20" outlineLevel="1">
      <c r="A20" s="17" t="s">
        <v>30</v>
      </c>
      <c r="B20" s="18">
        <v>0.0</v>
      </c>
      <c r="C20" s="18">
        <v>0.2</v>
      </c>
      <c r="D20" s="19">
        <v>0.0</v>
      </c>
      <c r="E20" s="19">
        <v>0.0</v>
      </c>
      <c r="F20" s="11"/>
      <c r="G20" s="11"/>
      <c r="H20" s="11"/>
      <c r="I20" s="11"/>
      <c r="J20" s="11"/>
      <c r="K20" s="8"/>
    </row>
    <row r="21" outlineLevel="1">
      <c r="A21" s="17" t="s">
        <v>31</v>
      </c>
      <c r="B21" s="18">
        <v>0.0</v>
      </c>
      <c r="C21" s="18">
        <v>0.0</v>
      </c>
      <c r="D21" s="19">
        <v>0.0</v>
      </c>
      <c r="E21" s="19">
        <v>0.15</v>
      </c>
      <c r="F21" s="11"/>
      <c r="G21" s="11"/>
      <c r="H21" s="11"/>
      <c r="I21" s="11"/>
      <c r="J21" s="11"/>
      <c r="K21" s="8"/>
    </row>
    <row r="22" outlineLevel="1">
      <c r="A22" s="17" t="s">
        <v>32</v>
      </c>
      <c r="B22" s="18">
        <v>0.1</v>
      </c>
      <c r="C22" s="18">
        <v>0.2</v>
      </c>
      <c r="D22" s="19">
        <v>0.0</v>
      </c>
      <c r="E22" s="19">
        <v>0.0</v>
      </c>
      <c r="F22" s="11"/>
      <c r="G22" s="11"/>
      <c r="H22" s="11"/>
      <c r="I22" s="11"/>
      <c r="J22" s="11"/>
      <c r="K22" s="8"/>
    </row>
    <row r="23">
      <c r="A23" s="23" t="s">
        <v>33</v>
      </c>
      <c r="B23" s="23"/>
      <c r="C23" s="23"/>
      <c r="D23" s="24"/>
      <c r="E23" s="24"/>
      <c r="F23" s="11"/>
      <c r="G23" s="11"/>
      <c r="H23" s="11"/>
      <c r="I23" s="11"/>
      <c r="J23" s="11"/>
      <c r="K23" s="8"/>
    </row>
    <row r="24" outlineLevel="1">
      <c r="A24" s="14" t="s">
        <v>34</v>
      </c>
      <c r="B24" s="15">
        <v>1.0</v>
      </c>
      <c r="C24" s="15">
        <v>2.0</v>
      </c>
      <c r="D24" s="16">
        <v>0.0</v>
      </c>
      <c r="E24" s="16">
        <v>0.0</v>
      </c>
      <c r="F24" s="11"/>
      <c r="G24" s="11"/>
      <c r="H24" s="11"/>
      <c r="I24" s="11"/>
      <c r="J24" s="11"/>
      <c r="K24" s="8"/>
    </row>
    <row r="25" outlineLevel="1">
      <c r="A25" s="14" t="s">
        <v>35</v>
      </c>
      <c r="B25" s="15">
        <v>0.2</v>
      </c>
      <c r="C25" s="15">
        <v>0.35</v>
      </c>
      <c r="D25" s="16">
        <v>0.0</v>
      </c>
      <c r="E25" s="16">
        <v>0.0</v>
      </c>
      <c r="F25" s="11"/>
      <c r="G25" s="11"/>
      <c r="H25" s="11"/>
      <c r="I25" s="11"/>
      <c r="J25" s="11"/>
      <c r="K25" s="8"/>
    </row>
    <row r="26" outlineLevel="1">
      <c r="A26" s="17" t="s">
        <v>36</v>
      </c>
      <c r="B26" s="18">
        <v>0.0</v>
      </c>
      <c r="C26" s="18">
        <v>0.2</v>
      </c>
      <c r="D26" s="19">
        <v>0.0</v>
      </c>
      <c r="E26" s="19">
        <v>0.0</v>
      </c>
      <c r="F26" s="11"/>
      <c r="G26" s="11"/>
      <c r="H26" s="11"/>
      <c r="I26" s="11"/>
      <c r="J26" s="11"/>
      <c r="K26" s="8"/>
    </row>
    <row r="27" outlineLevel="1">
      <c r="A27" s="12" t="s">
        <v>37</v>
      </c>
      <c r="B27" s="29">
        <v>0.0</v>
      </c>
      <c r="C27" s="29">
        <v>0.0</v>
      </c>
      <c r="D27" s="30">
        <v>0.0</v>
      </c>
      <c r="E27" s="30">
        <v>0.0</v>
      </c>
      <c r="F27" s="11"/>
      <c r="G27" s="11"/>
      <c r="H27" s="11"/>
      <c r="I27" s="11"/>
      <c r="J27" s="11"/>
      <c r="K27" s="8"/>
    </row>
    <row r="28">
      <c r="A28" s="23" t="s">
        <v>38</v>
      </c>
      <c r="B28" s="23"/>
      <c r="C28" s="23"/>
      <c r="D28" s="24"/>
      <c r="E28" s="24"/>
      <c r="F28" s="11"/>
      <c r="G28" s="11"/>
      <c r="H28" s="11"/>
      <c r="I28" s="11"/>
      <c r="J28" s="11"/>
      <c r="K28" s="8"/>
    </row>
    <row r="29" outlineLevel="1">
      <c r="A29" s="14" t="s">
        <v>39</v>
      </c>
      <c r="B29" s="15">
        <v>0.1</v>
      </c>
      <c r="C29" s="15">
        <v>0.1</v>
      </c>
      <c r="D29" s="16">
        <v>0.1</v>
      </c>
      <c r="E29" s="16">
        <v>0.1</v>
      </c>
      <c r="F29" s="31"/>
      <c r="G29" s="32">
        <f>VLOOKUP(B29,'Data Table'!$B$15:$C$16,2,FALSE)</f>
        <v>0.1</v>
      </c>
      <c r="H29" s="32">
        <f>VLOOKUP(C29,'Data Table'!$B$15:$C$16,2,FALSE)</f>
        <v>0.1</v>
      </c>
      <c r="I29" s="32">
        <f>VLOOKUP(D29,'Data Table'!$B$15:$C$16,2,FALSE)</f>
        <v>0.1</v>
      </c>
      <c r="J29" s="32">
        <f>VLOOKUP(E29,'Data Table'!$B$15:$C$16,2,FALSE)</f>
        <v>0.1</v>
      </c>
      <c r="K29" s="8"/>
    </row>
    <row r="30" outlineLevel="1">
      <c r="A30" s="17" t="s">
        <v>40</v>
      </c>
      <c r="B30" s="17" t="s">
        <v>41</v>
      </c>
      <c r="C30" s="17" t="s">
        <v>41</v>
      </c>
      <c r="D30" s="22" t="s">
        <v>42</v>
      </c>
      <c r="E30" s="22" t="s">
        <v>42</v>
      </c>
      <c r="F30" s="11"/>
      <c r="G30" s="25">
        <f>VLOOKUP(B30,'Data Table'!$B$25:$C$35,2,FALSE)</f>
        <v>0.2</v>
      </c>
      <c r="H30" s="25">
        <f>VLOOKUP(C30,'Data Table'!$B$25:$C$35,2,FALSE)</f>
        <v>0.2</v>
      </c>
      <c r="I30" s="25">
        <f>VLOOKUP(D30,'Data Table'!$B$25:$C$35,2,FALSE)</f>
        <v>0</v>
      </c>
      <c r="J30" s="25">
        <f>VLOOKUP(E30,'Data Table'!$B$25:$C$35,2,FALSE)</f>
        <v>0</v>
      </c>
      <c r="K30" s="8"/>
    </row>
    <row r="31">
      <c r="A31" s="23" t="s">
        <v>43</v>
      </c>
      <c r="B31" s="23"/>
      <c r="C31" s="23"/>
      <c r="D31" s="24"/>
      <c r="E31" s="24"/>
      <c r="F31" s="11"/>
      <c r="G31" s="11"/>
      <c r="H31" s="11"/>
      <c r="I31" s="11"/>
      <c r="J31" s="11"/>
      <c r="K31" s="33" t="s">
        <v>44</v>
      </c>
    </row>
    <row r="32" outlineLevel="1">
      <c r="A32" s="17" t="s">
        <v>45</v>
      </c>
      <c r="B32" s="17" t="s">
        <v>46</v>
      </c>
      <c r="C32" s="17" t="s">
        <v>47</v>
      </c>
      <c r="D32" s="22" t="s">
        <v>46</v>
      </c>
      <c r="E32" s="22" t="s">
        <v>46</v>
      </c>
      <c r="F32" s="11"/>
      <c r="G32" s="25">
        <f>VLOOKUP(B32,'Data Table'!$F$3:$G$10,2,FALSE)</f>
        <v>0</v>
      </c>
      <c r="H32" s="25">
        <f>VLOOKUP(C32,'Data Table'!$F$3:$G$10,2,FALSE)</f>
        <v>0.4</v>
      </c>
      <c r="I32" s="25">
        <f>VLOOKUP(D32,'Data Table'!$F$3:$G$10,2,FALSE)</f>
        <v>0</v>
      </c>
      <c r="J32" s="25">
        <f>VLOOKUP(E32,'Data Table'!$F$3:$G$10,2,FALSE)</f>
        <v>0</v>
      </c>
      <c r="K32" s="8"/>
    </row>
    <row r="33" outlineLevel="1">
      <c r="A33" s="17" t="s">
        <v>48</v>
      </c>
      <c r="B33" s="17" t="s">
        <v>49</v>
      </c>
      <c r="C33" s="17" t="s">
        <v>46</v>
      </c>
      <c r="D33" s="22" t="s">
        <v>46</v>
      </c>
      <c r="E33" s="22" t="s">
        <v>46</v>
      </c>
      <c r="F33" s="11"/>
      <c r="G33" s="25">
        <f>VLOOKUP(B33,'Data Table'!$F$3:$G$10,2,FALSE)</f>
        <v>0.3</v>
      </c>
      <c r="H33" s="25">
        <f>VLOOKUP(C33,'Data Table'!$F$3:$G$10,2,FALSE)</f>
        <v>0</v>
      </c>
      <c r="I33" s="25">
        <f>VLOOKUP(D33,'Data Table'!$F$3:$G$10,2,FALSE)</f>
        <v>0</v>
      </c>
      <c r="J33" s="25">
        <f>VLOOKUP(E33,'Data Table'!$F$3:$G$10,2,FALSE)</f>
        <v>0</v>
      </c>
      <c r="K33" s="8"/>
    </row>
    <row r="34" outlineLevel="1">
      <c r="A34" s="17" t="s">
        <v>50</v>
      </c>
      <c r="B34" s="17" t="s">
        <v>49</v>
      </c>
      <c r="C34" s="17" t="s">
        <v>47</v>
      </c>
      <c r="D34" s="22" t="s">
        <v>51</v>
      </c>
      <c r="E34" s="22" t="s">
        <v>51</v>
      </c>
      <c r="F34" s="34"/>
      <c r="G34" s="35">
        <f>VLOOKUP(B34,'Data Table'!$F$15:$G$22,2,FALSE)</f>
        <v>0.4</v>
      </c>
      <c r="H34" s="35">
        <f>VLOOKUP(C34,'Data Table'!$F$15:$G$22,2,FALSE)</f>
        <v>0.6</v>
      </c>
      <c r="I34" s="35">
        <f>VLOOKUP(D34,'Data Table'!$F$15:$G$22,2,FALSE)</f>
        <v>0</v>
      </c>
      <c r="J34" s="35">
        <f>VLOOKUP(E34,'Data Table'!$F$15:$G$22,2,FALSE)</f>
        <v>0</v>
      </c>
      <c r="K34" s="8"/>
    </row>
    <row r="35" outlineLevel="1">
      <c r="A35" s="17" t="s">
        <v>52</v>
      </c>
      <c r="B35" s="18">
        <v>0.4</v>
      </c>
      <c r="C35" s="18">
        <v>0.35</v>
      </c>
      <c r="D35" s="19">
        <v>0.0</v>
      </c>
      <c r="E35" s="19">
        <v>0.0</v>
      </c>
      <c r="F35" s="34"/>
      <c r="G35" s="34"/>
      <c r="H35" s="34"/>
      <c r="I35" s="34"/>
      <c r="J35" s="34"/>
      <c r="K35" s="8"/>
    </row>
    <row r="36" outlineLevel="1">
      <c r="A36" s="17" t="s">
        <v>53</v>
      </c>
      <c r="B36" s="18">
        <v>0.4</v>
      </c>
      <c r="C36" s="18">
        <v>0.3</v>
      </c>
      <c r="D36" s="19">
        <v>0.0</v>
      </c>
      <c r="E36" s="19">
        <v>0.0</v>
      </c>
      <c r="F36" s="11"/>
      <c r="G36" s="11"/>
      <c r="H36" s="11"/>
      <c r="I36" s="11"/>
      <c r="J36" s="11"/>
      <c r="K36" s="8"/>
    </row>
    <row r="37" outlineLevel="1">
      <c r="A37" s="17" t="s">
        <v>54</v>
      </c>
      <c r="B37" s="18">
        <v>0.4</v>
      </c>
      <c r="C37" s="18">
        <v>0.0</v>
      </c>
      <c r="D37" s="19">
        <v>0.0</v>
      </c>
      <c r="E37" s="19">
        <v>0.0</v>
      </c>
      <c r="F37" s="11"/>
      <c r="G37" s="11"/>
      <c r="H37" s="11"/>
      <c r="I37" s="11"/>
      <c r="J37" s="11"/>
      <c r="K37" s="8"/>
    </row>
    <row r="38" outlineLevel="1">
      <c r="A38" s="17" t="s">
        <v>55</v>
      </c>
      <c r="B38" s="18">
        <v>0.0</v>
      </c>
      <c r="C38" s="18">
        <v>0.0</v>
      </c>
      <c r="D38" s="19">
        <v>0.0</v>
      </c>
      <c r="E38" s="19">
        <v>0.0</v>
      </c>
      <c r="F38" s="34"/>
      <c r="G38" s="34"/>
      <c r="H38" s="34"/>
      <c r="I38" s="34"/>
      <c r="J38" s="34"/>
      <c r="K38" s="8"/>
    </row>
    <row r="39" outlineLevel="1">
      <c r="A39" s="17" t="s">
        <v>56</v>
      </c>
      <c r="B39" s="18">
        <v>0.0</v>
      </c>
      <c r="C39" s="18">
        <v>0.0</v>
      </c>
      <c r="D39" s="19">
        <v>0.0</v>
      </c>
      <c r="E39" s="19">
        <v>0.0</v>
      </c>
      <c r="F39" s="11"/>
      <c r="G39" s="11"/>
      <c r="H39" s="11"/>
      <c r="I39" s="11"/>
      <c r="J39" s="11"/>
      <c r="K39" s="8"/>
    </row>
    <row r="40" outlineLevel="1">
      <c r="A40" s="17" t="s">
        <v>57</v>
      </c>
      <c r="B40" s="18">
        <v>0.35</v>
      </c>
      <c r="C40" s="18">
        <v>0.25</v>
      </c>
      <c r="D40" s="19">
        <v>0.0</v>
      </c>
      <c r="E40" s="19">
        <v>0.0</v>
      </c>
      <c r="F40" s="11"/>
      <c r="G40" s="11"/>
      <c r="H40" s="11"/>
      <c r="I40" s="11"/>
      <c r="J40" s="11"/>
      <c r="K40" s="8"/>
    </row>
    <row r="41" outlineLevel="1">
      <c r="A41" s="36" t="s">
        <v>58</v>
      </c>
      <c r="B41" s="37">
        <v>0.3</v>
      </c>
      <c r="C41" s="37">
        <v>0.0</v>
      </c>
      <c r="D41" s="38">
        <v>0.0</v>
      </c>
      <c r="E41" s="38">
        <v>0.0</v>
      </c>
      <c r="F41" s="11"/>
      <c r="G41" s="11"/>
      <c r="H41" s="11"/>
      <c r="I41" s="11"/>
      <c r="J41" s="11"/>
      <c r="K41" s="8"/>
    </row>
    <row r="42">
      <c r="A42" s="23" t="s">
        <v>59</v>
      </c>
      <c r="B42" s="23"/>
      <c r="C42" s="23"/>
      <c r="D42" s="24"/>
      <c r="E42" s="24"/>
      <c r="F42" s="27"/>
      <c r="G42" s="27"/>
      <c r="H42" s="27"/>
      <c r="I42" s="27"/>
      <c r="J42" s="27"/>
      <c r="K42" s="28"/>
    </row>
    <row r="43" outlineLevel="1">
      <c r="A43" s="14" t="s">
        <v>60</v>
      </c>
      <c r="B43" s="15">
        <v>0.0</v>
      </c>
      <c r="C43" s="15">
        <v>0.0</v>
      </c>
      <c r="D43" s="16">
        <v>0.0</v>
      </c>
      <c r="E43" s="16">
        <v>0.0</v>
      </c>
      <c r="F43" s="11"/>
      <c r="G43" s="11"/>
      <c r="H43" s="11"/>
      <c r="I43" s="11"/>
      <c r="J43" s="11"/>
      <c r="K43" s="8"/>
    </row>
    <row r="44" outlineLevel="1">
      <c r="A44" s="17" t="s">
        <v>61</v>
      </c>
      <c r="B44" s="18">
        <v>0.0</v>
      </c>
      <c r="C44" s="18">
        <v>0.0</v>
      </c>
      <c r="D44" s="19">
        <v>0.0</v>
      </c>
      <c r="E44" s="19">
        <v>0.0</v>
      </c>
      <c r="F44" s="11"/>
      <c r="G44" s="11"/>
      <c r="H44" s="11"/>
      <c r="I44" s="11"/>
      <c r="J44" s="11"/>
      <c r="K44" s="8"/>
    </row>
    <row r="45" outlineLevel="1">
      <c r="A45" s="17" t="s">
        <v>62</v>
      </c>
      <c r="B45" s="18">
        <v>0.0</v>
      </c>
      <c r="C45" s="18">
        <v>0.0</v>
      </c>
      <c r="D45" s="19">
        <v>0.0</v>
      </c>
      <c r="E45" s="19">
        <v>0.0</v>
      </c>
      <c r="F45" s="11"/>
      <c r="G45" s="11"/>
      <c r="H45" s="11"/>
      <c r="I45" s="11"/>
      <c r="J45" s="11"/>
      <c r="K45" s="8"/>
    </row>
    <row r="46">
      <c r="A46" s="39" t="s">
        <v>63</v>
      </c>
      <c r="B46" s="40"/>
      <c r="C46" s="40"/>
      <c r="D46" s="41"/>
      <c r="E46" s="41"/>
      <c r="F46" s="11"/>
      <c r="G46" s="11"/>
      <c r="H46" s="11"/>
      <c r="I46" s="11"/>
      <c r="J46" s="11"/>
      <c r="K46" s="8"/>
    </row>
    <row r="47" outlineLevel="1">
      <c r="A47" s="42" t="s">
        <v>64</v>
      </c>
      <c r="B47" s="14">
        <v>100.0</v>
      </c>
      <c r="C47" s="14">
        <v>200.0</v>
      </c>
      <c r="D47" s="43">
        <v>100.0</v>
      </c>
      <c r="E47" s="43">
        <v>100.0</v>
      </c>
      <c r="F47" s="11"/>
      <c r="G47" s="11"/>
      <c r="H47" s="11"/>
      <c r="I47" s="11"/>
      <c r="J47" s="11"/>
      <c r="K47" s="8"/>
    </row>
    <row r="48" outlineLevel="1">
      <c r="A48" s="44" t="s">
        <v>65</v>
      </c>
      <c r="B48" s="17">
        <v>100.0</v>
      </c>
      <c r="C48" s="17">
        <v>200.0</v>
      </c>
      <c r="D48" s="22">
        <v>100.0</v>
      </c>
      <c r="E48" s="22">
        <v>100.0</v>
      </c>
      <c r="F48" s="11"/>
      <c r="G48" s="11"/>
      <c r="H48" s="11"/>
      <c r="I48" s="11"/>
      <c r="J48" s="11"/>
      <c r="K48" s="8"/>
    </row>
    <row r="49" outlineLevel="1">
      <c r="A49" s="44" t="s">
        <v>66</v>
      </c>
      <c r="B49" s="17" t="s">
        <v>67</v>
      </c>
      <c r="C49" s="17" t="s">
        <v>67</v>
      </c>
      <c r="D49" s="22" t="s">
        <v>67</v>
      </c>
      <c r="E49" s="22" t="s">
        <v>67</v>
      </c>
      <c r="F49" s="11"/>
      <c r="G49" s="25">
        <f>VLOOKUP(B49,'Data Table'!$B$3:$C$8,2,FALSE)</f>
        <v>0</v>
      </c>
      <c r="H49" s="25">
        <f>VLOOKUP(C49,'Data Table'!$B$3:$C$8,2,FALSE)</f>
        <v>0</v>
      </c>
      <c r="I49" s="25">
        <f>VLOOKUP(D49,'Data Table'!$B$3:$C$8,2,FALSE)</f>
        <v>0</v>
      </c>
      <c r="J49" s="25">
        <f>VLOOKUP(E49,'Data Table'!$B$3:$C$8,2,FALSE)</f>
        <v>0</v>
      </c>
      <c r="K49" s="8"/>
    </row>
    <row r="50" outlineLevel="1">
      <c r="A50" s="44" t="s">
        <v>68</v>
      </c>
      <c r="B50" s="17" t="s">
        <v>67</v>
      </c>
      <c r="C50" s="17" t="s">
        <v>67</v>
      </c>
      <c r="D50" s="22" t="s">
        <v>67</v>
      </c>
      <c r="E50" s="22" t="s">
        <v>67</v>
      </c>
      <c r="F50" s="11"/>
      <c r="G50" s="25">
        <f>VLOOKUP(B50,'Data Table'!$B$3:$C$8,2,FALSE)</f>
        <v>0</v>
      </c>
      <c r="H50" s="25">
        <f>VLOOKUP(C50,'Data Table'!$B$3:$C$8,2,FALSE)</f>
        <v>0</v>
      </c>
      <c r="I50" s="25">
        <f>VLOOKUP(D50,'Data Table'!$B$3:$C$8,2,FALSE)</f>
        <v>0</v>
      </c>
      <c r="J50" s="25">
        <f>VLOOKUP(E50,'Data Table'!$B$3:$C$8,2,FALSE)</f>
        <v>0</v>
      </c>
      <c r="K50" s="8"/>
    </row>
    <row r="51" outlineLevel="1">
      <c r="A51" s="45" t="s">
        <v>69</v>
      </c>
      <c r="B51" s="46">
        <v>-2.0</v>
      </c>
      <c r="C51" s="47">
        <v>-2.0</v>
      </c>
      <c r="D51" s="48">
        <v>-2.0</v>
      </c>
      <c r="E51" s="48">
        <v>0.0</v>
      </c>
      <c r="F51" s="11"/>
      <c r="G51" s="11"/>
      <c r="H51" s="11"/>
      <c r="I51" s="11"/>
      <c r="J51" s="11"/>
      <c r="K51" s="8"/>
    </row>
    <row r="52" outlineLevel="1">
      <c r="A52" s="49"/>
      <c r="B52" s="49"/>
      <c r="C52" s="50"/>
      <c r="D52" s="50"/>
      <c r="E52" s="50"/>
      <c r="F52" s="11"/>
      <c r="G52" s="11"/>
      <c r="H52" s="11"/>
      <c r="I52" s="51"/>
      <c r="J52" s="11"/>
      <c r="K52" s="33">
        <v>1.0</v>
      </c>
    </row>
    <row r="53" outlineLevel="1">
      <c r="A53" s="17" t="s">
        <v>70</v>
      </c>
      <c r="B53" s="17" t="s">
        <v>71</v>
      </c>
      <c r="C53" s="17" t="s">
        <v>47</v>
      </c>
      <c r="D53" s="22" t="s">
        <v>71</v>
      </c>
      <c r="E53" s="22" t="s">
        <v>71</v>
      </c>
      <c r="F53" s="11"/>
      <c r="G53" s="25">
        <f>VLOOKUP(B53,'Data Table'!$F$25:$G$30,2,FALSE)</f>
        <v>0</v>
      </c>
      <c r="H53" s="25">
        <f>VLOOKUP(C53,'Data Table'!$F$25:$G$30,2,FALSE)</f>
        <v>0.75</v>
      </c>
      <c r="I53" s="25">
        <f>VLOOKUP(D53,'Data Table'!$F$25:$G$30,2,FALSE)</f>
        <v>0</v>
      </c>
      <c r="J53" s="25">
        <f>VLOOKUP(E53,'Data Table'!$F$25:$G$30,2,FALSE)</f>
        <v>0</v>
      </c>
      <c r="K53" s="8"/>
    </row>
    <row r="54" outlineLevel="1">
      <c r="A54" s="42" t="s">
        <v>72</v>
      </c>
      <c r="B54" s="52">
        <v>0.0</v>
      </c>
      <c r="C54" s="15">
        <v>0.5</v>
      </c>
      <c r="D54" s="16">
        <v>0.5</v>
      </c>
      <c r="E54" s="53">
        <v>0.0</v>
      </c>
      <c r="F54" s="11"/>
      <c r="G54" s="11"/>
      <c r="H54" s="11"/>
      <c r="I54" s="11"/>
      <c r="J54" s="11"/>
      <c r="K54" s="8"/>
    </row>
    <row r="55" outlineLevel="1">
      <c r="A55" s="42" t="s">
        <v>73</v>
      </c>
      <c r="B55" s="52">
        <v>0.0</v>
      </c>
      <c r="C55" s="15">
        <v>0.0</v>
      </c>
      <c r="D55" s="16">
        <v>0.5</v>
      </c>
      <c r="E55" s="53">
        <v>0.0</v>
      </c>
      <c r="F55" s="11"/>
      <c r="G55" s="11"/>
      <c r="H55" s="11"/>
      <c r="I55" s="11"/>
      <c r="J55" s="11"/>
      <c r="K55" s="8"/>
    </row>
    <row r="56" outlineLevel="1">
      <c r="A56" s="54" t="s">
        <v>74</v>
      </c>
      <c r="B56" s="55">
        <v>0.0</v>
      </c>
      <c r="C56" s="56">
        <v>0.0</v>
      </c>
      <c r="D56" s="56">
        <v>0.0</v>
      </c>
      <c r="E56" s="57">
        <v>0.0</v>
      </c>
      <c r="F56" s="11"/>
      <c r="G56" s="11"/>
      <c r="H56" s="11"/>
      <c r="I56" s="11"/>
      <c r="J56" s="11"/>
      <c r="K56" s="8"/>
    </row>
    <row r="57">
      <c r="A57" s="44" t="s">
        <v>75</v>
      </c>
      <c r="B57" s="58">
        <f t="shared" ref="B57:E57" si="1">(B47*(1-G49))*2.2+100</f>
        <v>320</v>
      </c>
      <c r="C57" s="58">
        <f t="shared" si="1"/>
        <v>540</v>
      </c>
      <c r="D57" s="59">
        <f t="shared" si="1"/>
        <v>320</v>
      </c>
      <c r="E57" s="60">
        <f t="shared" si="1"/>
        <v>320</v>
      </c>
      <c r="F57" s="11"/>
      <c r="G57" s="11"/>
      <c r="H57" s="11"/>
      <c r="I57" s="11"/>
      <c r="J57" s="11"/>
      <c r="K57" s="8"/>
    </row>
    <row r="58">
      <c r="A58" s="44" t="s">
        <v>76</v>
      </c>
      <c r="B58" s="58">
        <f t="shared" ref="B58:E58" si="2">(B48*(1-G50))*2.2+100</f>
        <v>320</v>
      </c>
      <c r="C58" s="58">
        <f t="shared" si="2"/>
        <v>540</v>
      </c>
      <c r="D58" s="59">
        <f t="shared" si="2"/>
        <v>320</v>
      </c>
      <c r="E58" s="60">
        <f t="shared" si="2"/>
        <v>320</v>
      </c>
      <c r="F58" s="11"/>
      <c r="G58" s="11"/>
      <c r="H58" s="11"/>
      <c r="I58" s="11"/>
      <c r="J58" s="11"/>
      <c r="K58" s="8"/>
    </row>
    <row r="59">
      <c r="A59" s="33">
        <v>3.0</v>
      </c>
      <c r="B59" s="61"/>
      <c r="C59" s="8"/>
      <c r="D59" s="8"/>
      <c r="E59" s="8"/>
      <c r="F59" s="11"/>
      <c r="G59" s="11"/>
      <c r="H59" s="11"/>
      <c r="I59" s="11"/>
      <c r="J59" s="11"/>
      <c r="K59" s="8"/>
    </row>
    <row r="60">
      <c r="A60" s="62" t="s">
        <v>77</v>
      </c>
      <c r="B60" s="63" t="str">
        <f t="shared" ref="B60:E60" si="3">ROUNDDOWN((B61)*0.9874375,0)&amp;"~" &amp;ROUNDDOWN((B61)*1.015625,0)</f>
        <v>9921329~10204545</v>
      </c>
      <c r="C60" s="63" t="str">
        <f t="shared" si="3"/>
        <v>16599531~17073383</v>
      </c>
      <c r="D60" s="63" t="str">
        <f t="shared" si="3"/>
        <v>0~0</v>
      </c>
      <c r="E60" s="63" t="str">
        <f t="shared" si="3"/>
        <v>0~0</v>
      </c>
      <c r="F60" s="11"/>
      <c r="G60" s="11"/>
      <c r="H60" s="11"/>
      <c r="I60" s="11"/>
      <c r="J60" s="11"/>
      <c r="K60" s="8"/>
    </row>
    <row r="61">
      <c r="A61" s="64" t="s">
        <v>78</v>
      </c>
      <c r="B61" s="65">
        <f t="shared" ref="B61:E61" si="4">IFS(B7="Magical",(B3*50*(B4*(1+B5)*1.5*(1+(G9+G11+G12+B14+B17+B19+B21+B16)))*(1+G29)*(1+G30)*(1+B6)*(1+G33)*(1+G34)*(1+G53)*(1+B35)*(1+B38+B39)*(1+B36+B37)*(1-B51)*(1+B43+B45)*(1+B22)*(1+B55)*(1+B54)/B58),B7="Physical",(B2*50*(B4*(1+B5)*1.5*(1+(G9+G10+G12+B14+B17+B19+B20+B15)))*(1+G29)*(1+G30)*(1+B6)*(1+G32)*(1+G34)*(1+G53)*(1+B35)*(1+B38+B39)*(1+B36+B37)*(1-B51)*(1+B44+B45)*(1+B22)*(1+B55)*(1+B54)/B57))</f>
        <v>10047552.37</v>
      </c>
      <c r="C61" s="65">
        <f t="shared" si="4"/>
        <v>16810716.11</v>
      </c>
      <c r="D61" s="65">
        <f t="shared" si="4"/>
        <v>0</v>
      </c>
      <c r="E61" s="65">
        <f t="shared" si="4"/>
        <v>0</v>
      </c>
      <c r="F61" s="11"/>
      <c r="G61" s="11"/>
      <c r="H61" s="11"/>
      <c r="I61" s="11"/>
      <c r="J61" s="11"/>
      <c r="K61" s="8"/>
    </row>
    <row r="62">
      <c r="A62" s="64" t="s">
        <v>79</v>
      </c>
      <c r="B62" s="65">
        <f t="shared" ref="B62:E62" si="5">B61*((B41+B40))</f>
        <v>6530909.038</v>
      </c>
      <c r="C62" s="65">
        <f t="shared" si="5"/>
        <v>4202679.027</v>
      </c>
      <c r="D62" s="65">
        <f t="shared" si="5"/>
        <v>0</v>
      </c>
      <c r="E62" s="65">
        <f t="shared" si="5"/>
        <v>0</v>
      </c>
      <c r="F62" s="11"/>
      <c r="G62" s="11"/>
      <c r="H62" s="11"/>
      <c r="I62" s="11"/>
      <c r="J62" s="11"/>
      <c r="K62" s="8"/>
    </row>
    <row r="63">
      <c r="A63" s="64" t="s">
        <v>80</v>
      </c>
      <c r="B63" s="65">
        <f t="shared" ref="B63:E63" si="6">SUM(B61:B62)</f>
        <v>16578461.4</v>
      </c>
      <c r="C63" s="65">
        <f t="shared" si="6"/>
        <v>21013395.14</v>
      </c>
      <c r="D63" s="65">
        <f t="shared" si="6"/>
        <v>0</v>
      </c>
      <c r="E63" s="65">
        <f t="shared" si="6"/>
        <v>0</v>
      </c>
      <c r="F63" s="11"/>
      <c r="G63" s="51"/>
      <c r="H63" s="11"/>
      <c r="I63" s="11"/>
      <c r="J63" s="11"/>
      <c r="K63" s="8"/>
    </row>
    <row r="64">
      <c r="A64" s="66" t="s">
        <v>81</v>
      </c>
      <c r="B64" s="67"/>
      <c r="C64" s="68">
        <f t="shared" ref="C64:E64" si="7">(C$63-$B$63)/$B$63</f>
        <v>0.2675117806</v>
      </c>
      <c r="D64" s="68">
        <f t="shared" si="7"/>
        <v>-1</v>
      </c>
      <c r="E64" s="68">
        <f t="shared" si="7"/>
        <v>-1</v>
      </c>
      <c r="F64" s="11"/>
      <c r="G64" s="11"/>
      <c r="H64" s="11"/>
      <c r="I64" s="11"/>
      <c r="J64" s="11"/>
      <c r="K64" s="8"/>
    </row>
    <row r="65">
      <c r="A65" s="63" t="s">
        <v>82</v>
      </c>
      <c r="B65" s="63" t="str">
        <f t="shared" ref="B65:E65" si="8">ROUNDDOWN(B66*0.9874375,0)&amp;"~" &amp;ROUNDDOWN(B66*1.015625,0)</f>
        <v>21009875~21609625</v>
      </c>
      <c r="C65" s="63" t="str">
        <f t="shared" si="8"/>
        <v>56912679~58537315</v>
      </c>
      <c r="D65" s="63" t="str">
        <f t="shared" si="8"/>
        <v>0~0</v>
      </c>
      <c r="E65" s="63" t="str">
        <f t="shared" si="8"/>
        <v>0~0</v>
      </c>
      <c r="F65" s="11"/>
      <c r="G65" s="11"/>
      <c r="H65" s="11"/>
      <c r="I65" s="11"/>
      <c r="J65" s="11"/>
      <c r="K65" s="8"/>
    </row>
    <row r="66">
      <c r="A66" s="64" t="s">
        <v>83</v>
      </c>
      <c r="B66" s="65">
        <f t="shared" ref="B66:E66" si="9">IFS(B7="Magical",(B3*50*(B4*(1+B5)*1.5*(1+(G9+G11+G12+B14+B17+B19+B21+B16+B26+B27+B25)))*(1+G29)*(1+G30)*(1+B6)*(1+G33)*(1+G34)*(1+G53)*(1+B35)*(1+B38+B39)*(1+B36+B37)*(1-B51)*(1+B24)*(1+B43+B45)*(1+B22)*(1+B55)*(1+B54)/B58),B7="Physical",(B2*50*(B4*(1+B5)*1.5*(1+(G9+G10+G12+B14+B17+B19+B20+B15+B26+B27+B25)))*(1+G29)*(1+G30)*(1+B6)*(1+G32)*(1+G34)*(1+G53)*(1+B35)*(1+B38+B39)*(1+B36+B37)*(1-B51)*(1+B24)*(1+B44+B45)*(1+B22)*(1+B55)*(1+B54)/B57))</f>
        <v>21277169.72</v>
      </c>
      <c r="C66" s="65">
        <f t="shared" si="9"/>
        <v>57636740.94</v>
      </c>
      <c r="D66" s="65">
        <f t="shared" si="9"/>
        <v>0</v>
      </c>
      <c r="E66" s="65">
        <f t="shared" si="9"/>
        <v>0</v>
      </c>
      <c r="F66" s="11"/>
      <c r="G66" s="11"/>
      <c r="H66" s="11"/>
      <c r="I66" s="11"/>
      <c r="J66" s="11"/>
      <c r="K66" s="8"/>
    </row>
    <row r="67">
      <c r="A67" s="66" t="s">
        <v>84</v>
      </c>
      <c r="B67" s="67"/>
      <c r="C67" s="68">
        <f t="shared" ref="C67:D67" si="10">(C$66-$B$66)/$B$66</f>
        <v>1.708853748</v>
      </c>
      <c r="D67" s="68">
        <f t="shared" si="10"/>
        <v>-1</v>
      </c>
      <c r="E67" s="68">
        <f>(E$61-$B$61)/$B$61</f>
        <v>-1</v>
      </c>
      <c r="F67" s="11"/>
      <c r="G67" s="11"/>
      <c r="H67" s="11"/>
      <c r="I67" s="11"/>
      <c r="J67" s="11"/>
      <c r="K67" s="8"/>
    </row>
    <row r="68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8"/>
    </row>
    <row r="69" ht="15.75" customHeight="1">
      <c r="A69" s="70" t="s">
        <v>85</v>
      </c>
      <c r="B69" s="71" t="s">
        <v>86</v>
      </c>
      <c r="C69" s="71" t="s">
        <v>86</v>
      </c>
      <c r="D69" s="71" t="s">
        <v>86</v>
      </c>
      <c r="E69" s="71" t="s">
        <v>86</v>
      </c>
      <c r="F69" s="11"/>
      <c r="G69" s="11"/>
      <c r="H69" s="11"/>
      <c r="I69" s="11"/>
      <c r="J69" s="11"/>
      <c r="K69" s="8"/>
    </row>
    <row r="70" ht="15.75" customHeight="1">
      <c r="A70" s="70" t="s">
        <v>87</v>
      </c>
      <c r="B70" s="72">
        <v>0.31</v>
      </c>
      <c r="C70" s="72">
        <v>0.31</v>
      </c>
      <c r="D70" s="72">
        <v>0.31</v>
      </c>
      <c r="E70" s="72">
        <v>0.31</v>
      </c>
      <c r="F70" s="11"/>
      <c r="G70" s="11"/>
      <c r="H70" s="11"/>
      <c r="I70" s="11"/>
      <c r="J70" s="11"/>
      <c r="K70" s="8"/>
    </row>
    <row r="71" ht="15.75" customHeight="1">
      <c r="A71" s="70" t="s">
        <v>88</v>
      </c>
      <c r="B71" s="72">
        <v>41.39</v>
      </c>
      <c r="C71" s="72">
        <v>75.0</v>
      </c>
      <c r="D71" s="72">
        <v>75.0</v>
      </c>
      <c r="E71" s="72">
        <v>75.0</v>
      </c>
      <c r="F71" s="11"/>
      <c r="G71" s="11"/>
      <c r="H71" s="11"/>
      <c r="I71" s="11"/>
      <c r="J71" s="11"/>
      <c r="K71" s="8"/>
    </row>
    <row r="72" ht="15.75" customHeight="1">
      <c r="A72" s="70" t="s">
        <v>89</v>
      </c>
      <c r="B72" s="51">
        <v>1.1</v>
      </c>
      <c r="C72" s="73">
        <v>1.1</v>
      </c>
      <c r="D72" s="51">
        <v>1.25</v>
      </c>
      <c r="E72" s="73">
        <v>1.25</v>
      </c>
      <c r="F72" s="11"/>
      <c r="G72" s="74"/>
      <c r="H72" s="11"/>
      <c r="I72" s="11"/>
      <c r="J72" s="11"/>
      <c r="K72" s="8"/>
    </row>
    <row r="73" ht="15.75" customHeight="1">
      <c r="A73" s="64" t="s">
        <v>90</v>
      </c>
      <c r="B73" s="75">
        <f t="shared" ref="B73:E73" si="11">IFS(B69="Magical",(B3*50*(B71*(1+B70)*1.5*(1+(G9+G11+G12+B14+B17+B19+B21+B16)))*(1+G29)*(1+G30)*(1+B6)*(1+G33)*(1+G34)*(1+G53)*(1+B35)*(1-B51)*(1+B43+B45)*(1+B22)/B58),B69="Physical",(B2*50*(B71*(1+B70)*1.5*(1+(G9+G10+G12+B14+B17+B19+B20+B15)))*(1+G29)*(1+G30)*(1+B6)*(1+G32)*(1+G34)*(1+G53)*(1+B35)*(1-B51)*(1+B44+B45)*(1+B22)/B57),B69="Physical/Magical",(((((B2+B3)/2)*50)*(B71*(1+B70))*1.5*(1+(G9+G10+G12+B14+B17+B19+B20+B15))*(1+G29)*(1+G30)*(1+B6)*(1+G32)*(1+G34)*(1+G53)*(1+B35)*(1-B51)*(1+B44+B45)*(1+B22)*B72)/(roundup((((B47+B48)/2)*(1-G49)),0)*2.2+100)+((((B2+B3)/2)*50)*(B71*(1+B70))*1.5*(1+(G9+G11+G12+B14+B17+B19+B21+B16))*(1+G29)*(1+G30)*(1+B6)*(1+G33)*(1+G34)*(1+G53)*(1+B35)*(1-B51)*(1+B43+B45)*(1+B22)*B72)/(roundup((((B47+B48)/2)*(1-G50)),0)*2.2+100))/2)</f>
        <v>5966482.624</v>
      </c>
      <c r="C73" s="75">
        <f t="shared" si="11"/>
        <v>15312328.76</v>
      </c>
      <c r="D73" s="75">
        <f t="shared" si="11"/>
        <v>308769.6945</v>
      </c>
      <c r="E73" s="75">
        <f t="shared" si="11"/>
        <v>0</v>
      </c>
      <c r="F73" s="11"/>
      <c r="G73" s="11"/>
      <c r="H73" s="11"/>
      <c r="I73" s="11"/>
      <c r="J73" s="11"/>
      <c r="K73" s="8"/>
    </row>
    <row r="74" ht="15.75" customHeight="1">
      <c r="A74" s="64" t="s">
        <v>79</v>
      </c>
      <c r="B74" s="75">
        <f t="shared" ref="B74:E74" si="12">B73*((B41+B40))</f>
        <v>3878213.706</v>
      </c>
      <c r="C74" s="75">
        <f t="shared" si="12"/>
        <v>3828082.19</v>
      </c>
      <c r="D74" s="75">
        <f t="shared" si="12"/>
        <v>0</v>
      </c>
      <c r="E74" s="75">
        <f t="shared" si="12"/>
        <v>0</v>
      </c>
      <c r="F74" s="11"/>
      <c r="G74" s="11"/>
      <c r="H74" s="11"/>
      <c r="I74" s="11"/>
      <c r="J74" s="11"/>
      <c r="K74" s="8"/>
    </row>
    <row r="75" ht="15.75" customHeight="1">
      <c r="A75" s="11"/>
      <c r="B75" s="76" t="str">
        <f t="shared" ref="B75:E75" si="13">ROUNDDOWN(B73*0.9874375,0)&amp;"~" &amp;ROUNDDOWN(B73*1.015625,0)</f>
        <v>5891528~6059708</v>
      </c>
      <c r="C75" s="77" t="str">
        <f t="shared" si="13"/>
        <v>15119967~15551583</v>
      </c>
      <c r="D75" s="77" t="str">
        <f t="shared" si="13"/>
        <v>304890~313594</v>
      </c>
      <c r="E75" s="77" t="str">
        <f t="shared" si="13"/>
        <v>0~0</v>
      </c>
      <c r="F75" s="11"/>
      <c r="G75" s="11"/>
      <c r="H75" s="11"/>
      <c r="I75" s="11"/>
      <c r="J75" s="11"/>
      <c r="K75" s="8"/>
    </row>
    <row r="76" ht="7.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8"/>
    </row>
  </sheetData>
  <mergeCells count="5">
    <mergeCell ref="A51:A52"/>
    <mergeCell ref="B51:B52"/>
    <mergeCell ref="C51:C52"/>
    <mergeCell ref="D51:D52"/>
    <mergeCell ref="E51:E52"/>
  </mergeCells>
  <dataValidations>
    <dataValidation type="list" allowBlank="1" showErrorMessage="1" sqref="B69:E69">
      <formula1>"Physical,Magical,Physical/Magical"</formula1>
    </dataValidation>
    <dataValidation type="list" allowBlank="1" showErrorMessage="1" sqref="B53:E53">
      <formula1>"No Elem. Res. Debuff,Low,Mid,High,Extra High,Extreme High"</formula1>
    </dataValidation>
    <dataValidation type="list" allowBlank="1" showErrorMessage="1" sqref="B72:E72">
      <formula1>"100%,110%,125%"</formula1>
    </dataValidation>
    <dataValidation type="list" allowBlank="1" showErrorMessage="1" sqref="B29:E29">
      <formula1>"0%,10%"</formula1>
    </dataValidation>
    <dataValidation type="list" allowBlank="1" showErrorMessage="1" sqref="B30:E30">
      <formula1>"No OS,OS Attacker Lv 1,OS Attacker Lv 2,OS Attacker Lv 3,OS Attacker Lv 4,OS Attacker Lv 5,OS Supporter Lv 1,OS Supporter Lv 2,OS Supporter Lv 3,OS Supporter Lv 4,OS Supporter Lv 5"</formula1>
    </dataValidation>
    <dataValidation type="list" allowBlank="1" showErrorMessage="1" sqref="B49:E50">
      <formula1>"No Debuff,Low,Mid,High,Extra High,Extreme High"</formula1>
    </dataValidation>
    <dataValidation type="list" allowBlank="1" showErrorMessage="1" sqref="B34:E34">
      <formula1>"No Elem. Pot. Buff,Low,Mid,High,Extra High,Extreme High,Extreme High+,Extreme High++"</formula1>
    </dataValidation>
    <dataValidation type="list" allowBlank="1" showErrorMessage="1" sqref="B7:E7">
      <formula1>"Physical,Magical"</formula1>
    </dataValidation>
    <dataValidation type="list" allowBlank="1" showErrorMessage="1" sqref="B9:E11">
      <formula1>"No Points,Lv. 1 (1 Point),Lv. 2 (5 Points),Lv. 3 (15 Points),Lv. 4 (25 Points),Lv. 5 (35 Points),Lv. 6 (45 Points),Lv. 7 (55 Points)"</formula1>
    </dataValidation>
    <dataValidation type="list" allowBlank="1" showErrorMessage="1" sqref="B12:E12">
      <formula1>"No Points,Lv. 1 (1 Point),Lv. 2 (5 Points),Lv. 3 (15 Points),Lv. 4 (25 Points),Lv. 5 (35 Points),Lv. 6 (45 Points),Lv. 7 (55 Points),Lv. 8 (65 Points),Lv. 9 (80 Points),Lv. 10 (100 Points)"</formula1>
    </dataValidation>
    <dataValidation type="list" allowBlank="1" showErrorMessage="1" sqref="B32:E33">
      <formula1>"No Buff,Low,Mid,High,Extra High,Extreme High,Extreme High+,Extreme High++"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5.63"/>
    <col customWidth="1" min="9" max="9" width="54.5"/>
  </cols>
  <sheetData>
    <row r="1">
      <c r="A1" s="23"/>
      <c r="B1" s="23"/>
      <c r="C1" s="78" t="s">
        <v>4</v>
      </c>
      <c r="D1" s="78">
        <v>3715.0</v>
      </c>
      <c r="F1" s="78" t="s">
        <v>4</v>
      </c>
      <c r="G1" s="78">
        <v>22815.0</v>
      </c>
      <c r="I1" s="78" t="s">
        <v>91</v>
      </c>
      <c r="J1" s="78">
        <v>22815.0</v>
      </c>
    </row>
    <row r="2">
      <c r="A2" s="14"/>
      <c r="B2" s="15"/>
      <c r="C2" s="78" t="s">
        <v>5</v>
      </c>
      <c r="D2" s="78">
        <v>0.0</v>
      </c>
      <c r="F2" s="78" t="s">
        <v>5</v>
      </c>
      <c r="G2" s="78">
        <v>0.0</v>
      </c>
      <c r="I2" s="78" t="s">
        <v>92</v>
      </c>
      <c r="J2" s="78">
        <v>0.0</v>
      </c>
    </row>
    <row r="3">
      <c r="A3" s="14"/>
      <c r="B3" s="15"/>
      <c r="C3" s="78" t="s">
        <v>6</v>
      </c>
      <c r="D3" s="79">
        <v>17.97</v>
      </c>
      <c r="F3" s="78" t="s">
        <v>6</v>
      </c>
      <c r="G3" s="79">
        <v>17.02</v>
      </c>
      <c r="I3" s="78" t="s">
        <v>93</v>
      </c>
      <c r="J3" s="79">
        <v>17.02</v>
      </c>
    </row>
    <row r="4">
      <c r="A4" s="17"/>
      <c r="B4" s="18"/>
      <c r="C4" s="78" t="s">
        <v>7</v>
      </c>
      <c r="D4" s="79">
        <v>0.3</v>
      </c>
      <c r="F4" s="78" t="s">
        <v>7</v>
      </c>
      <c r="G4" s="79">
        <v>0.3</v>
      </c>
      <c r="I4" s="78" t="s">
        <v>94</v>
      </c>
      <c r="J4" s="79">
        <v>0.3</v>
      </c>
    </row>
    <row r="5">
      <c r="A5" s="12"/>
      <c r="B5" s="29"/>
      <c r="C5" s="78" t="s">
        <v>8</v>
      </c>
      <c r="D5" s="80">
        <v>0.0</v>
      </c>
      <c r="F5" s="78" t="s">
        <v>8</v>
      </c>
      <c r="G5" s="80">
        <v>0.27</v>
      </c>
      <c r="I5" s="78" t="s">
        <v>95</v>
      </c>
      <c r="J5" s="80">
        <v>0.27</v>
      </c>
    </row>
    <row r="6">
      <c r="A6" s="23"/>
      <c r="B6" s="23"/>
      <c r="C6" s="78" t="s">
        <v>9</v>
      </c>
      <c r="D6" s="78" t="s">
        <v>11</v>
      </c>
      <c r="F6" s="78" t="s">
        <v>9</v>
      </c>
      <c r="G6" s="78" t="s">
        <v>11</v>
      </c>
      <c r="I6" s="78" t="s">
        <v>96</v>
      </c>
      <c r="J6" s="78" t="s">
        <v>11</v>
      </c>
    </row>
    <row r="7">
      <c r="A7" s="14"/>
      <c r="B7" s="15"/>
      <c r="C7" s="78" t="s">
        <v>12</v>
      </c>
      <c r="D7" s="78"/>
      <c r="F7" s="78" t="s">
        <v>12</v>
      </c>
      <c r="G7" s="78"/>
      <c r="J7" s="78"/>
    </row>
    <row r="8">
      <c r="A8" s="17"/>
      <c r="B8" s="17"/>
      <c r="C8" s="78" t="s">
        <v>13</v>
      </c>
      <c r="D8" s="78" t="s">
        <v>16</v>
      </c>
      <c r="F8" s="78" t="s">
        <v>13</v>
      </c>
      <c r="G8" s="78" t="s">
        <v>15</v>
      </c>
      <c r="I8" s="78" t="s">
        <v>97</v>
      </c>
      <c r="J8" s="78" t="s">
        <v>15</v>
      </c>
    </row>
    <row r="9">
      <c r="A9" s="23"/>
      <c r="B9" s="23"/>
      <c r="C9" s="78" t="s">
        <v>17</v>
      </c>
      <c r="D9" s="78" t="s">
        <v>18</v>
      </c>
      <c r="F9" s="78" t="s">
        <v>17</v>
      </c>
      <c r="G9" s="78" t="s">
        <v>15</v>
      </c>
      <c r="I9" s="78" t="s">
        <v>98</v>
      </c>
      <c r="J9" s="78" t="s">
        <v>15</v>
      </c>
    </row>
    <row r="10">
      <c r="A10" s="17"/>
      <c r="B10" s="17"/>
      <c r="C10" s="78" t="s">
        <v>19</v>
      </c>
      <c r="D10" s="78" t="s">
        <v>16</v>
      </c>
      <c r="F10" s="78" t="s">
        <v>19</v>
      </c>
      <c r="G10" s="78" t="s">
        <v>20</v>
      </c>
      <c r="I10" s="78" t="s">
        <v>99</v>
      </c>
      <c r="J10" s="78" t="s">
        <v>20</v>
      </c>
    </row>
    <row r="11">
      <c r="A11" s="17"/>
      <c r="B11" s="17"/>
      <c r="C11" s="78" t="s">
        <v>21</v>
      </c>
      <c r="D11" s="78" t="s">
        <v>16</v>
      </c>
      <c r="F11" s="78" t="s">
        <v>21</v>
      </c>
      <c r="G11" s="78" t="s">
        <v>14</v>
      </c>
      <c r="I11" s="78" t="s">
        <v>100</v>
      </c>
      <c r="J11" s="78" t="s">
        <v>14</v>
      </c>
    </row>
    <row r="12">
      <c r="A12" s="17"/>
      <c r="B12" s="17"/>
      <c r="C12" s="78" t="s">
        <v>23</v>
      </c>
      <c r="D12" s="78"/>
      <c r="F12" s="78" t="s">
        <v>23</v>
      </c>
      <c r="G12" s="78"/>
      <c r="J12" s="78"/>
    </row>
    <row r="13">
      <c r="A13" s="17"/>
      <c r="B13" s="18"/>
      <c r="C13" s="78" t="s">
        <v>24</v>
      </c>
      <c r="D13" s="79">
        <v>0.3</v>
      </c>
      <c r="F13" s="78" t="s">
        <v>24</v>
      </c>
      <c r="G13" s="79">
        <v>0.3</v>
      </c>
      <c r="I13" s="78" t="s">
        <v>101</v>
      </c>
      <c r="J13" s="79">
        <v>0.3</v>
      </c>
    </row>
    <row r="14">
      <c r="A14" s="17"/>
      <c r="B14" s="18"/>
      <c r="C14" s="78" t="s">
        <v>25</v>
      </c>
      <c r="D14" s="79">
        <v>0.0</v>
      </c>
      <c r="F14" s="78" t="s">
        <v>25</v>
      </c>
      <c r="G14" s="79">
        <v>0.45</v>
      </c>
      <c r="I14" s="78" t="s">
        <v>102</v>
      </c>
      <c r="J14" s="79">
        <v>0.45</v>
      </c>
    </row>
    <row r="15">
      <c r="A15" s="17"/>
      <c r="B15" s="18"/>
      <c r="C15" s="78" t="s">
        <v>26</v>
      </c>
      <c r="D15" s="79">
        <v>0.0</v>
      </c>
      <c r="F15" s="78" t="s">
        <v>26</v>
      </c>
      <c r="G15" s="79">
        <v>0.0</v>
      </c>
      <c r="I15" s="78" t="s">
        <v>103</v>
      </c>
      <c r="J15" s="79">
        <v>0.0</v>
      </c>
    </row>
    <row r="16">
      <c r="A16" s="17"/>
      <c r="B16" s="18"/>
      <c r="C16" s="78" t="s">
        <v>27</v>
      </c>
      <c r="D16" s="79">
        <v>0.15</v>
      </c>
      <c r="F16" s="78" t="s">
        <v>27</v>
      </c>
      <c r="G16" s="79">
        <v>0.0</v>
      </c>
      <c r="I16" s="78" t="s">
        <v>104</v>
      </c>
      <c r="J16" s="79">
        <v>0.0</v>
      </c>
    </row>
    <row r="17">
      <c r="A17" s="17"/>
      <c r="B17" s="18"/>
      <c r="C17" s="78" t="s">
        <v>28</v>
      </c>
      <c r="D17" s="78"/>
      <c r="F17" s="78" t="s">
        <v>28</v>
      </c>
      <c r="G17" s="78"/>
      <c r="J17" s="78"/>
    </row>
    <row r="18">
      <c r="A18" s="17"/>
      <c r="B18" s="18"/>
      <c r="C18" s="78" t="s">
        <v>29</v>
      </c>
      <c r="D18" s="79">
        <v>0.0</v>
      </c>
      <c r="F18" s="78" t="s">
        <v>29</v>
      </c>
      <c r="G18" s="79">
        <v>0.0</v>
      </c>
      <c r="I18" s="78" t="s">
        <v>105</v>
      </c>
      <c r="J18" s="79">
        <v>0.0</v>
      </c>
    </row>
    <row r="19">
      <c r="A19" s="36"/>
      <c r="B19" s="37"/>
      <c r="C19" s="78" t="s">
        <v>30</v>
      </c>
      <c r="D19" s="79">
        <v>0.0</v>
      </c>
      <c r="F19" s="78" t="s">
        <v>30</v>
      </c>
      <c r="G19" s="79">
        <v>0.2</v>
      </c>
      <c r="I19" s="78" t="s">
        <v>106</v>
      </c>
      <c r="J19" s="79">
        <v>0.2</v>
      </c>
    </row>
    <row r="20">
      <c r="A20" s="23"/>
      <c r="B20" s="23"/>
      <c r="C20" s="78" t="s">
        <v>31</v>
      </c>
      <c r="D20" s="79">
        <v>0.0</v>
      </c>
      <c r="F20" s="78" t="s">
        <v>31</v>
      </c>
      <c r="G20" s="79">
        <v>0.0</v>
      </c>
      <c r="I20" s="78" t="s">
        <v>107</v>
      </c>
      <c r="J20" s="79">
        <v>0.0</v>
      </c>
    </row>
    <row r="21">
      <c r="A21" s="14"/>
      <c r="B21" s="15"/>
      <c r="C21" s="78" t="s">
        <v>32</v>
      </c>
      <c r="D21" s="79">
        <v>0.0</v>
      </c>
      <c r="F21" s="78" t="s">
        <v>32</v>
      </c>
      <c r="G21" s="79">
        <v>0.2</v>
      </c>
      <c r="I21" s="78" t="s">
        <v>108</v>
      </c>
      <c r="J21" s="79">
        <v>0.2</v>
      </c>
    </row>
    <row r="22">
      <c r="A22" s="17"/>
      <c r="B22" s="18"/>
      <c r="C22" s="78" t="s">
        <v>33</v>
      </c>
      <c r="D22" s="78"/>
      <c r="F22" s="78" t="s">
        <v>33</v>
      </c>
      <c r="G22" s="78"/>
      <c r="J22" s="78"/>
    </row>
    <row r="23">
      <c r="A23" s="17"/>
      <c r="B23" s="18"/>
      <c r="C23" s="78" t="s">
        <v>34</v>
      </c>
      <c r="D23" s="79">
        <v>0.0</v>
      </c>
      <c r="F23" s="78" t="s">
        <v>34</v>
      </c>
      <c r="G23" s="79">
        <v>0.0</v>
      </c>
      <c r="I23" s="78" t="s">
        <v>109</v>
      </c>
      <c r="J23" s="79">
        <v>0.0</v>
      </c>
    </row>
    <row r="24">
      <c r="A24" s="39"/>
      <c r="B24" s="40"/>
      <c r="C24" s="78" t="s">
        <v>35</v>
      </c>
      <c r="D24" s="79">
        <v>0.0</v>
      </c>
      <c r="F24" s="78" t="s">
        <v>35</v>
      </c>
      <c r="G24" s="79">
        <v>0.0</v>
      </c>
      <c r="I24" s="78" t="s">
        <v>110</v>
      </c>
      <c r="J24" s="79">
        <v>0.0</v>
      </c>
    </row>
    <row r="25">
      <c r="A25" s="42"/>
      <c r="B25" s="14"/>
      <c r="C25" s="78" t="s">
        <v>36</v>
      </c>
      <c r="D25" s="79">
        <v>0.0</v>
      </c>
      <c r="F25" s="78" t="s">
        <v>36</v>
      </c>
      <c r="G25" s="79">
        <v>0.0</v>
      </c>
      <c r="I25" s="78" t="s">
        <v>111</v>
      </c>
      <c r="J25" s="79">
        <v>0.0</v>
      </c>
    </row>
    <row r="26">
      <c r="A26" s="44"/>
      <c r="B26" s="17"/>
      <c r="C26" s="78" t="s">
        <v>37</v>
      </c>
      <c r="D26" s="79">
        <v>0.0</v>
      </c>
      <c r="F26" s="78" t="s">
        <v>37</v>
      </c>
      <c r="G26" s="79">
        <v>0.0</v>
      </c>
      <c r="I26" s="78" t="s">
        <v>112</v>
      </c>
      <c r="J26" s="79">
        <v>0.0</v>
      </c>
    </row>
    <row r="27">
      <c r="A27" s="44"/>
      <c r="B27" s="17"/>
      <c r="C27" s="78" t="s">
        <v>38</v>
      </c>
      <c r="D27" s="78"/>
      <c r="F27" s="78" t="s">
        <v>38</v>
      </c>
      <c r="G27" s="78"/>
      <c r="J27" s="78"/>
    </row>
    <row r="28">
      <c r="A28" s="44"/>
      <c r="B28" s="17"/>
      <c r="C28" s="78" t="s">
        <v>39</v>
      </c>
      <c r="D28" s="79">
        <v>0.1</v>
      </c>
      <c r="F28" s="78" t="s">
        <v>39</v>
      </c>
      <c r="G28" s="79">
        <v>0.1</v>
      </c>
      <c r="I28" s="78" t="s">
        <v>113</v>
      </c>
      <c r="J28" s="79">
        <v>0.1</v>
      </c>
    </row>
    <row r="29">
      <c r="A29" s="45"/>
      <c r="B29" s="46"/>
      <c r="C29" s="78" t="s">
        <v>40</v>
      </c>
      <c r="D29" s="78" t="s">
        <v>42</v>
      </c>
      <c r="F29" s="78" t="s">
        <v>40</v>
      </c>
      <c r="G29" s="78" t="s">
        <v>41</v>
      </c>
      <c r="I29" s="78" t="s">
        <v>114</v>
      </c>
      <c r="J29" s="78" t="s">
        <v>41</v>
      </c>
    </row>
    <row r="30">
      <c r="A30" s="49"/>
      <c r="B30" s="49"/>
      <c r="C30" s="78" t="s">
        <v>43</v>
      </c>
      <c r="D30" s="78"/>
      <c r="F30" s="78" t="s">
        <v>43</v>
      </c>
      <c r="G30" s="78"/>
      <c r="J30" s="78"/>
    </row>
    <row r="31">
      <c r="A31" s="17"/>
      <c r="B31" s="17"/>
      <c r="C31" s="78" t="s">
        <v>45</v>
      </c>
      <c r="D31" s="78" t="s">
        <v>46</v>
      </c>
      <c r="F31" s="78" t="s">
        <v>45</v>
      </c>
      <c r="G31" s="78" t="s">
        <v>47</v>
      </c>
      <c r="I31" s="78" t="s">
        <v>115</v>
      </c>
      <c r="J31" s="78" t="s">
        <v>47</v>
      </c>
    </row>
    <row r="32">
      <c r="A32" s="42"/>
      <c r="B32" s="52"/>
      <c r="C32" s="78" t="s">
        <v>48</v>
      </c>
      <c r="D32" s="78" t="s">
        <v>46</v>
      </c>
      <c r="F32" s="78" t="s">
        <v>48</v>
      </c>
      <c r="G32" s="78" t="s">
        <v>46</v>
      </c>
      <c r="I32" s="78" t="s">
        <v>116</v>
      </c>
      <c r="J32" s="78" t="s">
        <v>46</v>
      </c>
    </row>
    <row r="33">
      <c r="A33" s="42"/>
      <c r="B33" s="52"/>
      <c r="C33" s="78" t="s">
        <v>50</v>
      </c>
      <c r="D33" s="78" t="s">
        <v>51</v>
      </c>
      <c r="F33" s="78" t="s">
        <v>50</v>
      </c>
      <c r="G33" s="78" t="s">
        <v>47</v>
      </c>
      <c r="I33" s="78" t="s">
        <v>117</v>
      </c>
      <c r="J33" s="78" t="s">
        <v>47</v>
      </c>
    </row>
    <row r="34">
      <c r="A34" s="54"/>
      <c r="B34" s="55"/>
      <c r="C34" s="78" t="s">
        <v>52</v>
      </c>
      <c r="D34" s="79">
        <v>0.4</v>
      </c>
      <c r="F34" s="78" t="s">
        <v>52</v>
      </c>
      <c r="G34" s="79">
        <v>0.35</v>
      </c>
      <c r="I34" s="78" t="s">
        <v>118</v>
      </c>
      <c r="J34" s="79">
        <v>0.35</v>
      </c>
    </row>
    <row r="35">
      <c r="A35" s="44"/>
      <c r="B35" s="58"/>
      <c r="C35" s="78" t="s">
        <v>53</v>
      </c>
      <c r="D35" s="79">
        <v>0.4</v>
      </c>
      <c r="F35" s="78" t="s">
        <v>53</v>
      </c>
      <c r="G35" s="79">
        <v>0.3</v>
      </c>
      <c r="I35" s="78" t="s">
        <v>119</v>
      </c>
      <c r="J35" s="79">
        <v>0.3</v>
      </c>
    </row>
    <row r="36">
      <c r="A36" s="44"/>
      <c r="B36" s="58"/>
      <c r="C36" s="78" t="s">
        <v>54</v>
      </c>
      <c r="D36" s="79">
        <v>0.4</v>
      </c>
      <c r="F36" s="78" t="s">
        <v>54</v>
      </c>
      <c r="G36" s="79">
        <v>0.0</v>
      </c>
      <c r="I36" s="78" t="s">
        <v>120</v>
      </c>
      <c r="J36" s="79">
        <v>0.0</v>
      </c>
    </row>
    <row r="37">
      <c r="A37" s="33"/>
      <c r="B37" s="61"/>
      <c r="C37" s="78" t="s">
        <v>55</v>
      </c>
      <c r="D37" s="79">
        <v>0.0</v>
      </c>
      <c r="F37" s="78" t="s">
        <v>55</v>
      </c>
      <c r="G37" s="79">
        <v>0.0</v>
      </c>
      <c r="I37" s="78" t="s">
        <v>121</v>
      </c>
      <c r="J37" s="79">
        <v>0.0</v>
      </c>
    </row>
    <row r="38">
      <c r="A38" s="62"/>
      <c r="B38" s="63"/>
      <c r="C38" s="78" t="s">
        <v>56</v>
      </c>
      <c r="D38" s="79">
        <v>0.0</v>
      </c>
      <c r="F38" s="78" t="s">
        <v>56</v>
      </c>
      <c r="G38" s="79">
        <v>0.0</v>
      </c>
      <c r="I38" s="78" t="s">
        <v>122</v>
      </c>
      <c r="J38" s="79">
        <v>0.0</v>
      </c>
    </row>
    <row r="39">
      <c r="A39" s="64"/>
      <c r="B39" s="65"/>
      <c r="C39" s="78" t="s">
        <v>57</v>
      </c>
      <c r="D39" s="79">
        <v>0.0</v>
      </c>
      <c r="F39" s="78" t="s">
        <v>57</v>
      </c>
      <c r="G39" s="79">
        <v>0.25</v>
      </c>
      <c r="I39" s="78" t="s">
        <v>123</v>
      </c>
      <c r="J39" s="79">
        <v>0.25</v>
      </c>
    </row>
    <row r="40">
      <c r="A40" s="64"/>
      <c r="B40" s="65"/>
      <c r="C40" s="78" t="s">
        <v>58</v>
      </c>
      <c r="D40" s="79">
        <v>0.0</v>
      </c>
      <c r="F40" s="78" t="s">
        <v>58</v>
      </c>
      <c r="G40" s="79">
        <v>0.0</v>
      </c>
      <c r="I40" s="78" t="s">
        <v>124</v>
      </c>
      <c r="J40" s="79">
        <v>0.0</v>
      </c>
    </row>
    <row r="41">
      <c r="A41" s="64"/>
      <c r="B41" s="65"/>
      <c r="C41" s="78" t="s">
        <v>59</v>
      </c>
      <c r="D41" s="78"/>
      <c r="F41" s="78" t="s">
        <v>59</v>
      </c>
      <c r="G41" s="78"/>
      <c r="J41" s="78"/>
    </row>
    <row r="42">
      <c r="A42" s="66"/>
      <c r="B42" s="67"/>
      <c r="C42" s="78" t="s">
        <v>60</v>
      </c>
      <c r="D42" s="79">
        <v>0.0</v>
      </c>
      <c r="F42" s="78" t="s">
        <v>60</v>
      </c>
      <c r="G42" s="79">
        <v>0.0</v>
      </c>
      <c r="I42" s="78" t="s">
        <v>125</v>
      </c>
      <c r="J42" s="79">
        <v>0.0</v>
      </c>
    </row>
    <row r="43">
      <c r="A43" s="63"/>
      <c r="B43" s="63"/>
      <c r="C43" s="78" t="s">
        <v>61</v>
      </c>
      <c r="D43" s="79">
        <v>0.0</v>
      </c>
      <c r="F43" s="78" t="s">
        <v>61</v>
      </c>
      <c r="G43" s="79">
        <v>0.0</v>
      </c>
      <c r="I43" s="78" t="s">
        <v>126</v>
      </c>
      <c r="J43" s="79">
        <v>0.0</v>
      </c>
    </row>
    <row r="44">
      <c r="A44" s="64"/>
      <c r="B44" s="65"/>
      <c r="C44" s="78" t="s">
        <v>62</v>
      </c>
      <c r="D44" s="79">
        <v>0.0</v>
      </c>
      <c r="F44" s="78" t="s">
        <v>62</v>
      </c>
      <c r="G44" s="79">
        <v>0.0</v>
      </c>
      <c r="I44" s="78" t="s">
        <v>127</v>
      </c>
      <c r="J44" s="79">
        <v>0.0</v>
      </c>
    </row>
    <row r="45">
      <c r="A45" s="66"/>
      <c r="B45" s="67"/>
      <c r="C45" s="78" t="s">
        <v>63</v>
      </c>
      <c r="D45" s="79"/>
      <c r="F45" s="78" t="s">
        <v>63</v>
      </c>
      <c r="G45" s="79"/>
      <c r="J45" s="79"/>
    </row>
    <row r="46">
      <c r="A46" s="69"/>
      <c r="B46" s="69"/>
      <c r="C46" s="78" t="s">
        <v>64</v>
      </c>
      <c r="D46" s="78">
        <v>100.0</v>
      </c>
      <c r="F46" s="78" t="s">
        <v>64</v>
      </c>
      <c r="G46" s="78">
        <v>200.0</v>
      </c>
      <c r="I46" s="78" t="s">
        <v>128</v>
      </c>
      <c r="J46" s="78">
        <v>200.0</v>
      </c>
    </row>
    <row r="47">
      <c r="A47" s="70"/>
      <c r="B47" s="71"/>
      <c r="C47" s="78" t="s">
        <v>65</v>
      </c>
      <c r="D47" s="78">
        <v>100.0</v>
      </c>
      <c r="F47" s="78" t="s">
        <v>65</v>
      </c>
      <c r="G47" s="78">
        <v>200.0</v>
      </c>
      <c r="I47" s="78" t="s">
        <v>129</v>
      </c>
      <c r="J47" s="78">
        <v>200.0</v>
      </c>
    </row>
    <row r="48">
      <c r="A48" s="70"/>
      <c r="B48" s="72"/>
      <c r="C48" s="78" t="s">
        <v>66</v>
      </c>
      <c r="D48" s="78" t="s">
        <v>67</v>
      </c>
      <c r="F48" s="78" t="s">
        <v>66</v>
      </c>
      <c r="G48" s="78" t="s">
        <v>67</v>
      </c>
      <c r="I48" s="78" t="s">
        <v>130</v>
      </c>
      <c r="J48" s="78" t="s">
        <v>67</v>
      </c>
    </row>
    <row r="49">
      <c r="A49" s="70"/>
      <c r="B49" s="72"/>
      <c r="C49" s="78" t="s">
        <v>68</v>
      </c>
      <c r="D49" s="78" t="s">
        <v>67</v>
      </c>
      <c r="F49" s="78" t="s">
        <v>68</v>
      </c>
      <c r="G49" s="78" t="s">
        <v>67</v>
      </c>
      <c r="I49" s="78" t="s">
        <v>131</v>
      </c>
      <c r="J49" s="78" t="s">
        <v>67</v>
      </c>
    </row>
    <row r="50">
      <c r="A50" s="70"/>
      <c r="B50" s="51"/>
      <c r="C50" s="78" t="s">
        <v>69</v>
      </c>
      <c r="D50" s="79">
        <v>-2.0</v>
      </c>
      <c r="F50" s="78" t="s">
        <v>69</v>
      </c>
      <c r="G50" s="79">
        <v>-2.0</v>
      </c>
      <c r="I50" s="78" t="s">
        <v>132</v>
      </c>
      <c r="J50" s="79">
        <v>-2.0</v>
      </c>
    </row>
    <row r="51">
      <c r="A51" s="64"/>
      <c r="B51" s="75"/>
      <c r="I51" s="78" t="s">
        <v>133</v>
      </c>
      <c r="J51" s="78" t="s">
        <v>47</v>
      </c>
    </row>
    <row r="52">
      <c r="A52" s="64"/>
      <c r="B52" s="75"/>
      <c r="C52" s="78" t="s">
        <v>70</v>
      </c>
      <c r="D52" s="78" t="s">
        <v>71</v>
      </c>
      <c r="F52" s="78" t="s">
        <v>70</v>
      </c>
      <c r="G52" s="78" t="s">
        <v>47</v>
      </c>
      <c r="I52" s="78" t="s">
        <v>134</v>
      </c>
      <c r="J52" s="79">
        <v>0.5</v>
      </c>
    </row>
    <row r="53">
      <c r="A53" s="11"/>
      <c r="B53" s="76"/>
      <c r="C53" s="78" t="s">
        <v>72</v>
      </c>
      <c r="D53" s="79">
        <v>0.5</v>
      </c>
      <c r="F53" s="78" t="s">
        <v>72</v>
      </c>
      <c r="G53" s="79">
        <v>0.5</v>
      </c>
      <c r="I53" s="78" t="s">
        <v>135</v>
      </c>
      <c r="J53" s="79">
        <v>0.0</v>
      </c>
    </row>
    <row r="54">
      <c r="C54" s="78" t="s">
        <v>73</v>
      </c>
      <c r="D54" s="79">
        <v>0.5</v>
      </c>
      <c r="F54" s="78" t="s">
        <v>73</v>
      </c>
      <c r="G54" s="79">
        <v>0.0</v>
      </c>
      <c r="I54" s="78" t="s">
        <v>136</v>
      </c>
      <c r="J54" s="79">
        <v>0.0</v>
      </c>
    </row>
    <row r="55">
      <c r="C55" s="78" t="s">
        <v>74</v>
      </c>
      <c r="D55" s="79">
        <v>0.0</v>
      </c>
      <c r="F55" s="78" t="s">
        <v>74</v>
      </c>
      <c r="G55" s="79">
        <v>0.0</v>
      </c>
      <c r="J55" s="81"/>
    </row>
    <row r="56">
      <c r="C56" s="78" t="s">
        <v>75</v>
      </c>
      <c r="D56" s="82">
        <v>320.0</v>
      </c>
      <c r="F56" s="78" t="s">
        <v>75</v>
      </c>
      <c r="G56" s="82">
        <v>540.0</v>
      </c>
      <c r="I56" s="78" t="s">
        <v>137</v>
      </c>
      <c r="J56" s="78" t="s">
        <v>86</v>
      </c>
    </row>
    <row r="57">
      <c r="C57" s="78" t="s">
        <v>76</v>
      </c>
      <c r="D57" s="82">
        <v>320.0</v>
      </c>
      <c r="F57" s="78" t="s">
        <v>76</v>
      </c>
      <c r="G57" s="82">
        <v>540.0</v>
      </c>
      <c r="I57" s="78" t="s">
        <v>138</v>
      </c>
      <c r="J57" s="79">
        <v>0.31</v>
      </c>
    </row>
    <row r="58">
      <c r="C58" s="78">
        <v>3.0</v>
      </c>
      <c r="D58" s="81"/>
      <c r="F58" s="78">
        <v>3.0</v>
      </c>
      <c r="I58" s="78" t="s">
        <v>139</v>
      </c>
      <c r="J58" s="79">
        <v>75.0</v>
      </c>
    </row>
    <row r="59">
      <c r="C59" s="78" t="s">
        <v>77</v>
      </c>
      <c r="D59" s="81" t="s">
        <v>140</v>
      </c>
      <c r="F59" s="78" t="s">
        <v>77</v>
      </c>
      <c r="G59" s="81" t="s">
        <v>141</v>
      </c>
      <c r="I59" s="78" t="s">
        <v>142</v>
      </c>
      <c r="J59" s="79">
        <v>1.1</v>
      </c>
    </row>
    <row r="60">
      <c r="C60" s="78" t="s">
        <v>78</v>
      </c>
      <c r="D60" s="83">
        <v>780211.5809574022</v>
      </c>
      <c r="F60" s="78" t="s">
        <v>78</v>
      </c>
      <c r="G60" s="83">
        <v>1.6810716108247083E7</v>
      </c>
    </row>
    <row r="61">
      <c r="C61" s="78" t="s">
        <v>79</v>
      </c>
      <c r="D61" s="83">
        <v>0.0</v>
      </c>
      <c r="F61" s="78" t="s">
        <v>79</v>
      </c>
      <c r="G61" s="83">
        <v>4202679.027061771</v>
      </c>
      <c r="I61" s="78" t="s">
        <v>143</v>
      </c>
      <c r="J61" s="81"/>
    </row>
    <row r="62">
      <c r="C62" s="78" t="s">
        <v>80</v>
      </c>
      <c r="D62" s="83">
        <v>780211.5809574022</v>
      </c>
      <c r="F62" s="78" t="s">
        <v>80</v>
      </c>
      <c r="G62" s="83">
        <v>2.1013395135308854E7</v>
      </c>
      <c r="I62" s="78" t="s">
        <v>144</v>
      </c>
      <c r="J62" s="81" t="s">
        <v>141</v>
      </c>
    </row>
    <row r="63">
      <c r="C63" s="78" t="s">
        <v>81</v>
      </c>
      <c r="F63" s="78" t="s">
        <v>81</v>
      </c>
      <c r="G63" s="84">
        <v>0.26751178063402603</v>
      </c>
      <c r="I63" s="78" t="s">
        <v>145</v>
      </c>
      <c r="J63" s="83">
        <v>1.6810716108247083E7</v>
      </c>
    </row>
    <row r="64">
      <c r="C64" s="81" t="s">
        <v>82</v>
      </c>
      <c r="D64" s="81" t="s">
        <v>140</v>
      </c>
      <c r="F64" s="81" t="s">
        <v>82</v>
      </c>
      <c r="G64" s="81" t="s">
        <v>141</v>
      </c>
      <c r="I64" s="78" t="s">
        <v>146</v>
      </c>
      <c r="J64" s="83">
        <v>4202679.027061771</v>
      </c>
    </row>
    <row r="65">
      <c r="C65" s="78" t="s">
        <v>83</v>
      </c>
      <c r="D65" s="83">
        <v>780211.5809574022</v>
      </c>
      <c r="F65" s="78" t="s">
        <v>83</v>
      </c>
      <c r="G65" s="83">
        <v>1.6810716108247083E7</v>
      </c>
      <c r="I65" s="78" t="s">
        <v>147</v>
      </c>
      <c r="J65" s="83">
        <v>2.1013395135308854E7</v>
      </c>
    </row>
    <row r="66">
      <c r="C66" s="78" t="s">
        <v>84</v>
      </c>
      <c r="F66" s="78" t="s">
        <v>84</v>
      </c>
      <c r="G66" s="84">
        <v>-0.20991765673812382</v>
      </c>
      <c r="I66" s="78" t="s">
        <v>148</v>
      </c>
      <c r="J66" s="83">
        <v>1.5312328761709984E7</v>
      </c>
    </row>
    <row r="67">
      <c r="I67" s="78" t="s">
        <v>149</v>
      </c>
      <c r="J67" s="81" t="s">
        <v>141</v>
      </c>
    </row>
    <row r="68">
      <c r="C68" s="78" t="s">
        <v>85</v>
      </c>
      <c r="D68" s="78" t="s">
        <v>86</v>
      </c>
      <c r="F68" s="78" t="s">
        <v>85</v>
      </c>
      <c r="G68" s="78" t="s">
        <v>86</v>
      </c>
      <c r="I68" s="78" t="s">
        <v>150</v>
      </c>
      <c r="J68" s="83">
        <v>1.6810716108247083E7</v>
      </c>
    </row>
    <row r="69">
      <c r="C69" s="78" t="s">
        <v>87</v>
      </c>
      <c r="D69" s="79">
        <v>0.31</v>
      </c>
      <c r="F69" s="78" t="s">
        <v>87</v>
      </c>
      <c r="G69" s="79">
        <v>0.31</v>
      </c>
      <c r="J69" s="79"/>
    </row>
    <row r="70">
      <c r="C70" s="78" t="s">
        <v>88</v>
      </c>
      <c r="D70" s="79">
        <v>41.39</v>
      </c>
      <c r="F70" s="78" t="s">
        <v>88</v>
      </c>
      <c r="G70" s="79">
        <v>75.0</v>
      </c>
      <c r="J70" s="83"/>
    </row>
    <row r="71">
      <c r="C71" s="78" t="s">
        <v>89</v>
      </c>
      <c r="D71" s="79">
        <v>1.1</v>
      </c>
      <c r="F71" s="78" t="s">
        <v>89</v>
      </c>
      <c r="G71" s="79">
        <v>1.1</v>
      </c>
      <c r="J71" s="83"/>
    </row>
    <row r="72">
      <c r="C72" s="78" t="s">
        <v>90</v>
      </c>
      <c r="D72" s="83">
        <v>209932.43296491212</v>
      </c>
      <c r="F72" s="78" t="s">
        <v>90</v>
      </c>
      <c r="G72" s="83">
        <v>1.5312328761709984E7</v>
      </c>
      <c r="J72" s="81"/>
    </row>
    <row r="73">
      <c r="C73" s="78" t="s">
        <v>79</v>
      </c>
      <c r="D73" s="83">
        <v>0.0</v>
      </c>
      <c r="F73" s="78" t="s">
        <v>79</v>
      </c>
      <c r="G73" s="83">
        <v>3828082.190427496</v>
      </c>
    </row>
    <row r="74">
      <c r="D74" s="81" t="s">
        <v>151</v>
      </c>
      <c r="G74" s="81" t="s">
        <v>152</v>
      </c>
    </row>
    <row r="75">
      <c r="G75" s="78">
        <v>22815.0</v>
      </c>
    </row>
    <row r="76">
      <c r="G76" s="78">
        <v>0.0</v>
      </c>
    </row>
    <row r="77">
      <c r="G77" s="79">
        <v>17.02</v>
      </c>
    </row>
    <row r="78">
      <c r="G78" s="79">
        <v>0.3</v>
      </c>
    </row>
    <row r="79">
      <c r="G79" s="80">
        <v>0.27</v>
      </c>
    </row>
    <row r="80">
      <c r="G80" s="78" t="s">
        <v>11</v>
      </c>
    </row>
    <row r="81">
      <c r="G81" s="78"/>
    </row>
    <row r="82">
      <c r="G82" s="78" t="s">
        <v>15</v>
      </c>
    </row>
    <row r="83">
      <c r="G83" s="78" t="s">
        <v>15</v>
      </c>
    </row>
    <row r="84">
      <c r="G84" s="78" t="s">
        <v>20</v>
      </c>
    </row>
    <row r="85">
      <c r="G85" s="78" t="s">
        <v>14</v>
      </c>
    </row>
    <row r="86">
      <c r="G86" s="78"/>
    </row>
    <row r="87">
      <c r="G87" s="79">
        <v>0.3</v>
      </c>
    </row>
    <row r="88">
      <c r="G88" s="79">
        <v>0.45</v>
      </c>
    </row>
    <row r="89">
      <c r="G89" s="79">
        <v>0.0</v>
      </c>
    </row>
    <row r="90">
      <c r="G90" s="79">
        <v>0.0</v>
      </c>
    </row>
    <row r="91">
      <c r="G91" s="78"/>
    </row>
    <row r="92">
      <c r="G92" s="79">
        <v>0.0</v>
      </c>
    </row>
    <row r="93">
      <c r="G93" s="79">
        <v>0.2</v>
      </c>
    </row>
    <row r="94">
      <c r="G94" s="79">
        <v>0.0</v>
      </c>
    </row>
    <row r="95">
      <c r="G95" s="79">
        <v>0.2</v>
      </c>
    </row>
    <row r="96">
      <c r="G96" s="78"/>
    </row>
    <row r="97">
      <c r="G97" s="79">
        <v>0.0</v>
      </c>
    </row>
    <row r="98">
      <c r="G98" s="79">
        <v>0.0</v>
      </c>
    </row>
    <row r="99">
      <c r="G99" s="79">
        <v>0.0</v>
      </c>
    </row>
    <row r="100">
      <c r="G100" s="79">
        <v>0.0</v>
      </c>
    </row>
    <row r="101">
      <c r="G101" s="78"/>
    </row>
    <row r="102">
      <c r="G102" s="79">
        <v>0.1</v>
      </c>
    </row>
    <row r="103">
      <c r="G103" s="78" t="s">
        <v>41</v>
      </c>
    </row>
    <row r="104">
      <c r="G104" s="78"/>
    </row>
    <row r="105">
      <c r="G105" s="78" t="s">
        <v>47</v>
      </c>
    </row>
    <row r="106">
      <c r="G106" s="78" t="s">
        <v>46</v>
      </c>
    </row>
    <row r="107">
      <c r="G107" s="78" t="s">
        <v>47</v>
      </c>
    </row>
    <row r="108">
      <c r="G108" s="79">
        <v>0.35</v>
      </c>
    </row>
    <row r="109">
      <c r="G109" s="79">
        <v>0.3</v>
      </c>
    </row>
    <row r="110">
      <c r="G110" s="79">
        <v>0.0</v>
      </c>
    </row>
    <row r="111">
      <c r="G111" s="79">
        <v>0.0</v>
      </c>
    </row>
    <row r="112">
      <c r="G112" s="79">
        <v>0.0</v>
      </c>
    </row>
    <row r="113">
      <c r="G113" s="79">
        <v>0.25</v>
      </c>
    </row>
    <row r="114">
      <c r="G114" s="79">
        <v>0.0</v>
      </c>
    </row>
    <row r="115">
      <c r="G115" s="78"/>
    </row>
    <row r="116">
      <c r="G116" s="79">
        <v>0.0</v>
      </c>
    </row>
    <row r="117">
      <c r="G117" s="79">
        <v>0.0</v>
      </c>
    </row>
    <row r="118">
      <c r="G118" s="79">
        <v>0.0</v>
      </c>
    </row>
    <row r="119">
      <c r="G119" s="79"/>
    </row>
    <row r="120">
      <c r="G120" s="78">
        <v>200.0</v>
      </c>
    </row>
    <row r="121">
      <c r="G121" s="78">
        <v>200.0</v>
      </c>
    </row>
    <row r="122">
      <c r="G122" s="78" t="s">
        <v>67</v>
      </c>
    </row>
    <row r="123">
      <c r="G123" s="78" t="s">
        <v>67</v>
      </c>
    </row>
    <row r="124">
      <c r="G124" s="79">
        <v>-2.0</v>
      </c>
    </row>
    <row r="126">
      <c r="G126" s="78" t="s">
        <v>47</v>
      </c>
    </row>
    <row r="127">
      <c r="G127" s="79">
        <v>0.5</v>
      </c>
    </row>
    <row r="128">
      <c r="G128" s="79">
        <v>0.0</v>
      </c>
    </row>
    <row r="129">
      <c r="G129" s="79">
        <v>0.0</v>
      </c>
    </row>
    <row r="130">
      <c r="G130" s="82">
        <v>540.0</v>
      </c>
    </row>
    <row r="131">
      <c r="G131" s="82">
        <v>540.0</v>
      </c>
    </row>
    <row r="133">
      <c r="G133" s="81" t="s">
        <v>141</v>
      </c>
    </row>
    <row r="134">
      <c r="G134" s="83">
        <v>1.6810716108247083E7</v>
      </c>
    </row>
    <row r="135">
      <c r="G135" s="83">
        <v>4202679.027061771</v>
      </c>
    </row>
    <row r="136">
      <c r="G136" s="83">
        <v>2.1013395135308854E7</v>
      </c>
    </row>
    <row r="137">
      <c r="G137" s="84">
        <v>0.26751178063402603</v>
      </c>
    </row>
    <row r="138">
      <c r="G138" s="81" t="s">
        <v>141</v>
      </c>
    </row>
    <row r="139">
      <c r="G139" s="83">
        <v>1.6810716108247083E7</v>
      </c>
    </row>
    <row r="140">
      <c r="G140" s="84">
        <v>-0.20991765673812382</v>
      </c>
    </row>
    <row r="142">
      <c r="G142" s="78" t="s">
        <v>86</v>
      </c>
    </row>
    <row r="143">
      <c r="G143" s="79">
        <v>0.31</v>
      </c>
    </row>
    <row r="144">
      <c r="G144" s="79">
        <v>75.0</v>
      </c>
    </row>
    <row r="145">
      <c r="G145" s="79">
        <v>1.1</v>
      </c>
    </row>
    <row r="146">
      <c r="G146" s="83">
        <v>1.5312328761709984E7</v>
      </c>
    </row>
    <row r="147">
      <c r="G147" s="83">
        <v>3828082.190427496</v>
      </c>
    </row>
    <row r="148">
      <c r="G148" s="81" t="s">
        <v>152</v>
      </c>
    </row>
    <row r="149">
      <c r="G149" s="78">
        <v>22815.0</v>
      </c>
    </row>
    <row r="150">
      <c r="G150" s="78">
        <v>0.0</v>
      </c>
    </row>
    <row r="151">
      <c r="G151" s="79">
        <v>17.02</v>
      </c>
    </row>
    <row r="152">
      <c r="G152" s="79">
        <v>0.3</v>
      </c>
    </row>
    <row r="153">
      <c r="G153" s="80">
        <v>0.27</v>
      </c>
    </row>
    <row r="154">
      <c r="G154" s="78" t="s">
        <v>11</v>
      </c>
    </row>
    <row r="155">
      <c r="G155" s="78"/>
    </row>
    <row r="156">
      <c r="G156" s="78" t="s">
        <v>15</v>
      </c>
    </row>
    <row r="157">
      <c r="G157" s="78" t="s">
        <v>15</v>
      </c>
    </row>
    <row r="158">
      <c r="G158" s="78" t="s">
        <v>20</v>
      </c>
    </row>
    <row r="159">
      <c r="G159" s="78" t="s">
        <v>14</v>
      </c>
    </row>
    <row r="160">
      <c r="G160" s="78"/>
    </row>
    <row r="161">
      <c r="G161" s="79">
        <v>0.3</v>
      </c>
    </row>
    <row r="162">
      <c r="G162" s="79">
        <v>0.45</v>
      </c>
    </row>
    <row r="163">
      <c r="G163" s="79">
        <v>0.0</v>
      </c>
    </row>
    <row r="164">
      <c r="G164" s="79">
        <v>0.0</v>
      </c>
    </row>
    <row r="165">
      <c r="G165" s="78"/>
    </row>
    <row r="166">
      <c r="G166" s="79">
        <v>0.0</v>
      </c>
    </row>
    <row r="167">
      <c r="G167" s="79">
        <v>0.2</v>
      </c>
    </row>
    <row r="168">
      <c r="G168" s="79">
        <v>0.0</v>
      </c>
    </row>
    <row r="169">
      <c r="G169" s="79">
        <v>0.2</v>
      </c>
    </row>
    <row r="170">
      <c r="G170" s="78"/>
    </row>
    <row r="171">
      <c r="G171" s="79">
        <v>0.0</v>
      </c>
    </row>
    <row r="172">
      <c r="G172" s="79">
        <v>0.0</v>
      </c>
    </row>
    <row r="173">
      <c r="G173" s="79">
        <v>0.0</v>
      </c>
    </row>
    <row r="174">
      <c r="G174" s="79">
        <v>0.0</v>
      </c>
    </row>
    <row r="175">
      <c r="G175" s="78"/>
    </row>
    <row r="176">
      <c r="G176" s="79">
        <v>0.1</v>
      </c>
    </row>
    <row r="177">
      <c r="G177" s="78" t="s">
        <v>41</v>
      </c>
    </row>
    <row r="178">
      <c r="G178" s="78"/>
    </row>
    <row r="179">
      <c r="G179" s="78" t="s">
        <v>47</v>
      </c>
    </row>
    <row r="180">
      <c r="G180" s="78" t="s">
        <v>46</v>
      </c>
    </row>
    <row r="181">
      <c r="G181" s="78" t="s">
        <v>47</v>
      </c>
    </row>
    <row r="182">
      <c r="G182" s="79">
        <v>0.35</v>
      </c>
    </row>
    <row r="183">
      <c r="G183" s="79">
        <v>0.3</v>
      </c>
    </row>
    <row r="184">
      <c r="G184" s="79">
        <v>0.0</v>
      </c>
    </row>
    <row r="185">
      <c r="G185" s="79">
        <v>0.0</v>
      </c>
    </row>
    <row r="186">
      <c r="G186" s="79">
        <v>0.0</v>
      </c>
    </row>
    <row r="187">
      <c r="G187" s="79">
        <v>0.25</v>
      </c>
    </row>
    <row r="188">
      <c r="G188" s="79">
        <v>0.0</v>
      </c>
    </row>
    <row r="189">
      <c r="G189" s="78"/>
    </row>
    <row r="190">
      <c r="G190" s="79">
        <v>0.0</v>
      </c>
    </row>
    <row r="191">
      <c r="G191" s="79">
        <v>0.0</v>
      </c>
    </row>
    <row r="192">
      <c r="G192" s="79">
        <v>0.0</v>
      </c>
    </row>
    <row r="193">
      <c r="G193" s="79"/>
    </row>
    <row r="194">
      <c r="G194" s="78">
        <v>200.0</v>
      </c>
    </row>
    <row r="195">
      <c r="G195" s="78">
        <v>200.0</v>
      </c>
    </row>
    <row r="196">
      <c r="G196" s="78" t="s">
        <v>67</v>
      </c>
    </row>
    <row r="197">
      <c r="G197" s="78" t="s">
        <v>67</v>
      </c>
    </row>
    <row r="198">
      <c r="G198" s="79">
        <v>-2.0</v>
      </c>
    </row>
    <row r="200">
      <c r="G200" s="78" t="s">
        <v>47</v>
      </c>
    </row>
    <row r="201">
      <c r="G201" s="79">
        <v>0.5</v>
      </c>
    </row>
    <row r="202">
      <c r="G202" s="79">
        <v>0.0</v>
      </c>
    </row>
    <row r="203">
      <c r="G203" s="79">
        <v>0.0</v>
      </c>
    </row>
    <row r="204">
      <c r="G204" s="82">
        <v>540.0</v>
      </c>
    </row>
    <row r="205">
      <c r="G205" s="82">
        <v>540.0</v>
      </c>
    </row>
    <row r="207">
      <c r="G207" s="81" t="s">
        <v>141</v>
      </c>
    </row>
    <row r="208">
      <c r="G208" s="83">
        <v>1.6810716108247083E7</v>
      </c>
    </row>
    <row r="209">
      <c r="G209" s="83">
        <v>4202679.027061771</v>
      </c>
    </row>
    <row r="210">
      <c r="G210" s="83">
        <v>2.1013395135308854E7</v>
      </c>
    </row>
    <row r="211">
      <c r="G211" s="84">
        <v>0.26751178063402603</v>
      </c>
    </row>
    <row r="212">
      <c r="G212" s="81" t="s">
        <v>141</v>
      </c>
    </row>
    <row r="213">
      <c r="G213" s="83">
        <v>1.6810716108247083E7</v>
      </c>
    </row>
    <row r="214">
      <c r="G214" s="84">
        <v>-0.20991765673812382</v>
      </c>
    </row>
    <row r="216">
      <c r="G216" s="78" t="s">
        <v>86</v>
      </c>
    </row>
    <row r="217">
      <c r="G217" s="79">
        <v>0.31</v>
      </c>
    </row>
    <row r="218">
      <c r="G218" s="79">
        <v>75.0</v>
      </c>
    </row>
    <row r="219">
      <c r="G219" s="79">
        <v>1.1</v>
      </c>
    </row>
    <row r="220">
      <c r="G220" s="83">
        <v>1.5312328761709984E7</v>
      </c>
    </row>
    <row r="221">
      <c r="G221" s="83">
        <v>3828082.190427496</v>
      </c>
    </row>
    <row r="222">
      <c r="G222" s="81" t="s">
        <v>152</v>
      </c>
    </row>
    <row r="223">
      <c r="G223" s="78">
        <v>22815.0</v>
      </c>
    </row>
    <row r="224">
      <c r="G224" s="78">
        <v>0.0</v>
      </c>
    </row>
    <row r="225">
      <c r="G225" s="79">
        <v>17.02</v>
      </c>
    </row>
    <row r="226">
      <c r="G226" s="79">
        <v>0.3</v>
      </c>
    </row>
    <row r="227">
      <c r="G227" s="80">
        <v>0.27</v>
      </c>
    </row>
    <row r="228">
      <c r="G228" s="78" t="s">
        <v>11</v>
      </c>
    </row>
    <row r="229">
      <c r="G229" s="78"/>
    </row>
    <row r="230">
      <c r="G230" s="78" t="s">
        <v>15</v>
      </c>
    </row>
    <row r="231">
      <c r="G231" s="78" t="s">
        <v>15</v>
      </c>
    </row>
    <row r="232">
      <c r="G232" s="78" t="s">
        <v>20</v>
      </c>
    </row>
    <row r="233">
      <c r="G233" s="78" t="s">
        <v>14</v>
      </c>
    </row>
    <row r="234">
      <c r="G234" s="78"/>
    </row>
    <row r="235">
      <c r="G235" s="79">
        <v>0.3</v>
      </c>
    </row>
    <row r="236">
      <c r="G236" s="79">
        <v>0.45</v>
      </c>
    </row>
    <row r="237">
      <c r="G237" s="79">
        <v>0.0</v>
      </c>
    </row>
    <row r="238">
      <c r="G238" s="79">
        <v>0.0</v>
      </c>
    </row>
    <row r="239">
      <c r="G239" s="78"/>
    </row>
    <row r="240">
      <c r="G240" s="79">
        <v>0.0</v>
      </c>
    </row>
    <row r="241">
      <c r="G241" s="79">
        <v>0.2</v>
      </c>
    </row>
    <row r="242">
      <c r="G242" s="79">
        <v>0.0</v>
      </c>
    </row>
    <row r="243">
      <c r="G243" s="79">
        <v>0.2</v>
      </c>
    </row>
    <row r="244">
      <c r="G244" s="78"/>
    </row>
    <row r="245">
      <c r="G245" s="79">
        <v>0.0</v>
      </c>
    </row>
    <row r="246">
      <c r="G246" s="79">
        <v>0.0</v>
      </c>
    </row>
    <row r="247">
      <c r="G247" s="79">
        <v>0.0</v>
      </c>
    </row>
    <row r="248">
      <c r="G248" s="79">
        <v>0.0</v>
      </c>
    </row>
    <row r="249">
      <c r="G249" s="78"/>
    </row>
    <row r="250">
      <c r="G250" s="79">
        <v>0.1</v>
      </c>
    </row>
    <row r="251">
      <c r="G251" s="78" t="s">
        <v>41</v>
      </c>
    </row>
    <row r="252">
      <c r="G252" s="78"/>
    </row>
    <row r="253">
      <c r="G253" s="78" t="s">
        <v>47</v>
      </c>
    </row>
    <row r="254">
      <c r="G254" s="78" t="s">
        <v>46</v>
      </c>
    </row>
    <row r="255">
      <c r="G255" s="78" t="s">
        <v>47</v>
      </c>
    </row>
    <row r="256">
      <c r="G256" s="79">
        <v>0.35</v>
      </c>
    </row>
    <row r="257">
      <c r="G257" s="79">
        <v>0.3</v>
      </c>
    </row>
    <row r="258">
      <c r="G258" s="79">
        <v>0.0</v>
      </c>
    </row>
    <row r="259">
      <c r="G259" s="79">
        <v>0.0</v>
      </c>
    </row>
    <row r="260">
      <c r="G260" s="79">
        <v>0.0</v>
      </c>
    </row>
    <row r="261">
      <c r="G261" s="79">
        <v>0.25</v>
      </c>
    </row>
    <row r="262">
      <c r="G262" s="79">
        <v>0.0</v>
      </c>
    </row>
    <row r="263">
      <c r="G263" s="78"/>
    </row>
    <row r="264">
      <c r="G264" s="79">
        <v>0.0</v>
      </c>
    </row>
    <row r="265">
      <c r="G265" s="79">
        <v>0.0</v>
      </c>
    </row>
    <row r="266">
      <c r="G266" s="79">
        <v>0.0</v>
      </c>
    </row>
    <row r="267">
      <c r="G267" s="79"/>
    </row>
    <row r="268">
      <c r="G268" s="78">
        <v>200.0</v>
      </c>
    </row>
    <row r="269">
      <c r="G269" s="78">
        <v>200.0</v>
      </c>
    </row>
    <row r="270">
      <c r="G270" s="78" t="s">
        <v>67</v>
      </c>
    </row>
    <row r="271">
      <c r="G271" s="78" t="s">
        <v>67</v>
      </c>
    </row>
    <row r="272">
      <c r="G272" s="79">
        <v>-2.0</v>
      </c>
    </row>
    <row r="274">
      <c r="G274" s="78" t="s">
        <v>47</v>
      </c>
    </row>
    <row r="275">
      <c r="G275" s="79">
        <v>0.5</v>
      </c>
    </row>
    <row r="276">
      <c r="G276" s="79">
        <v>0.0</v>
      </c>
    </row>
    <row r="277">
      <c r="G277" s="79">
        <v>0.0</v>
      </c>
    </row>
    <row r="278">
      <c r="G278" s="82">
        <v>540.0</v>
      </c>
    </row>
    <row r="279">
      <c r="G279" s="82">
        <v>540.0</v>
      </c>
    </row>
    <row r="281">
      <c r="G281" s="81" t="s">
        <v>141</v>
      </c>
    </row>
    <row r="282">
      <c r="G282" s="83">
        <v>1.6810716108247083E7</v>
      </c>
    </row>
    <row r="283">
      <c r="G283" s="83">
        <v>4202679.027061771</v>
      </c>
    </row>
    <row r="284">
      <c r="G284" s="83">
        <v>2.1013395135308854E7</v>
      </c>
    </row>
    <row r="285">
      <c r="G285" s="84">
        <v>0.26751178063402603</v>
      </c>
    </row>
    <row r="286">
      <c r="G286" s="81" t="s">
        <v>141</v>
      </c>
    </row>
    <row r="287">
      <c r="G287" s="83">
        <v>1.6810716108247083E7</v>
      </c>
    </row>
    <row r="288">
      <c r="G288" s="84">
        <v>-0.20991765673812382</v>
      </c>
    </row>
    <row r="290">
      <c r="G290" s="78" t="s">
        <v>86</v>
      </c>
    </row>
    <row r="291">
      <c r="G291" s="79">
        <v>0.31</v>
      </c>
    </row>
    <row r="292">
      <c r="G292" s="79">
        <v>75.0</v>
      </c>
    </row>
    <row r="293">
      <c r="G293" s="79">
        <v>1.1</v>
      </c>
    </row>
    <row r="294">
      <c r="G294" s="83">
        <v>1.5312328761709984E7</v>
      </c>
    </row>
    <row r="295">
      <c r="G295" s="83">
        <v>3828082.190427496</v>
      </c>
    </row>
    <row r="296">
      <c r="G296" s="81" t="s">
        <v>152</v>
      </c>
    </row>
    <row r="297">
      <c r="G297" s="78">
        <v>22815.0</v>
      </c>
    </row>
    <row r="298">
      <c r="G298" s="78">
        <v>0.0</v>
      </c>
    </row>
    <row r="299">
      <c r="G299" s="79">
        <v>17.02</v>
      </c>
    </row>
    <row r="300">
      <c r="G300" s="79">
        <v>0.3</v>
      </c>
    </row>
    <row r="301">
      <c r="G301" s="80">
        <v>0.27</v>
      </c>
    </row>
    <row r="302">
      <c r="G302" s="78" t="s">
        <v>11</v>
      </c>
    </row>
    <row r="303">
      <c r="G303" s="78"/>
    </row>
    <row r="304">
      <c r="G304" s="78" t="s">
        <v>15</v>
      </c>
    </row>
    <row r="305">
      <c r="G305" s="78" t="s">
        <v>15</v>
      </c>
    </row>
    <row r="306">
      <c r="G306" s="78" t="s">
        <v>20</v>
      </c>
    </row>
    <row r="307">
      <c r="G307" s="78" t="s">
        <v>14</v>
      </c>
    </row>
    <row r="308">
      <c r="G308" s="78"/>
    </row>
    <row r="309">
      <c r="G309" s="79">
        <v>0.3</v>
      </c>
    </row>
    <row r="310">
      <c r="G310" s="79">
        <v>0.45</v>
      </c>
    </row>
    <row r="311">
      <c r="G311" s="79">
        <v>0.0</v>
      </c>
    </row>
    <row r="312">
      <c r="G312" s="79">
        <v>0.0</v>
      </c>
    </row>
    <row r="313">
      <c r="G313" s="78"/>
    </row>
    <row r="314">
      <c r="G314" s="79">
        <v>0.0</v>
      </c>
    </row>
    <row r="315">
      <c r="G315" s="79">
        <v>0.2</v>
      </c>
    </row>
    <row r="316">
      <c r="G316" s="79">
        <v>0.0</v>
      </c>
    </row>
    <row r="317">
      <c r="G317" s="79">
        <v>0.2</v>
      </c>
    </row>
    <row r="318">
      <c r="G318" s="78"/>
    </row>
    <row r="319">
      <c r="G319" s="79">
        <v>0.0</v>
      </c>
    </row>
    <row r="320">
      <c r="G320" s="79">
        <v>0.0</v>
      </c>
    </row>
    <row r="321">
      <c r="G321" s="79">
        <v>0.0</v>
      </c>
    </row>
    <row r="322">
      <c r="G322" s="79">
        <v>0.0</v>
      </c>
    </row>
    <row r="323">
      <c r="G323" s="78"/>
    </row>
    <row r="324">
      <c r="G324" s="79">
        <v>0.1</v>
      </c>
    </row>
    <row r="325">
      <c r="G325" s="78" t="s">
        <v>41</v>
      </c>
    </row>
    <row r="326">
      <c r="G326" s="78"/>
    </row>
    <row r="327">
      <c r="G327" s="78" t="s">
        <v>47</v>
      </c>
    </row>
    <row r="328">
      <c r="G328" s="78" t="s">
        <v>46</v>
      </c>
    </row>
    <row r="329">
      <c r="G329" s="78" t="s">
        <v>47</v>
      </c>
    </row>
    <row r="330">
      <c r="G330" s="79">
        <v>0.35</v>
      </c>
    </row>
    <row r="331">
      <c r="G331" s="79">
        <v>0.3</v>
      </c>
    </row>
    <row r="332">
      <c r="G332" s="79">
        <v>0.0</v>
      </c>
    </row>
    <row r="333">
      <c r="G333" s="79">
        <v>0.0</v>
      </c>
    </row>
    <row r="334">
      <c r="G334" s="79">
        <v>0.0</v>
      </c>
    </row>
    <row r="335">
      <c r="G335" s="79">
        <v>0.25</v>
      </c>
    </row>
    <row r="336">
      <c r="G336" s="79">
        <v>0.0</v>
      </c>
    </row>
    <row r="337">
      <c r="G337" s="78"/>
    </row>
    <row r="338">
      <c r="G338" s="79">
        <v>0.0</v>
      </c>
    </row>
    <row r="339">
      <c r="G339" s="79">
        <v>0.0</v>
      </c>
    </row>
    <row r="340">
      <c r="G340" s="79">
        <v>0.0</v>
      </c>
    </row>
    <row r="341">
      <c r="G341" s="79"/>
    </row>
    <row r="342">
      <c r="G342" s="78">
        <v>200.0</v>
      </c>
    </row>
    <row r="343">
      <c r="G343" s="78">
        <v>200.0</v>
      </c>
    </row>
    <row r="344">
      <c r="G344" s="78" t="s">
        <v>67</v>
      </c>
    </row>
    <row r="345">
      <c r="G345" s="78" t="s">
        <v>67</v>
      </c>
    </row>
    <row r="346">
      <c r="G346" s="79">
        <v>-2.0</v>
      </c>
    </row>
    <row r="348">
      <c r="G348" s="78" t="s">
        <v>47</v>
      </c>
    </row>
    <row r="349">
      <c r="G349" s="79">
        <v>0.5</v>
      </c>
    </row>
    <row r="350">
      <c r="G350" s="79">
        <v>0.0</v>
      </c>
    </row>
    <row r="351">
      <c r="G351" s="79">
        <v>0.0</v>
      </c>
    </row>
    <row r="352">
      <c r="G352" s="82">
        <v>540.0</v>
      </c>
    </row>
    <row r="353">
      <c r="G353" s="82">
        <v>540.0</v>
      </c>
    </row>
    <row r="355">
      <c r="G355" s="81" t="s">
        <v>141</v>
      </c>
    </row>
    <row r="356">
      <c r="G356" s="83">
        <v>1.6810716108247083E7</v>
      </c>
    </row>
    <row r="357">
      <c r="G357" s="83">
        <v>4202679.027061771</v>
      </c>
    </row>
    <row r="358">
      <c r="G358" s="83">
        <v>2.1013395135308854E7</v>
      </c>
    </row>
    <row r="359">
      <c r="G359" s="84">
        <v>0.26751178063402603</v>
      </c>
    </row>
    <row r="360">
      <c r="G360" s="81" t="s">
        <v>141</v>
      </c>
    </row>
    <row r="361">
      <c r="G361" s="83">
        <v>1.6810716108247083E7</v>
      </c>
    </row>
    <row r="362">
      <c r="G362" s="84">
        <v>-0.20991765673812382</v>
      </c>
    </row>
    <row r="364">
      <c r="G364" s="78" t="s">
        <v>86</v>
      </c>
    </row>
    <row r="365">
      <c r="G365" s="79">
        <v>0.31</v>
      </c>
    </row>
    <row r="366">
      <c r="G366" s="79">
        <v>75.0</v>
      </c>
    </row>
    <row r="367">
      <c r="G367" s="79">
        <v>1.1</v>
      </c>
    </row>
    <row r="368">
      <c r="G368" s="83">
        <v>1.5312328761709984E7</v>
      </c>
    </row>
    <row r="369">
      <c r="G369" s="83">
        <v>3828082.190427496</v>
      </c>
    </row>
    <row r="370">
      <c r="G370" s="81" t="s">
        <v>152</v>
      </c>
    </row>
    <row r="371">
      <c r="G371" s="78">
        <v>22815.0</v>
      </c>
    </row>
    <row r="372">
      <c r="G372" s="78">
        <v>0.0</v>
      </c>
    </row>
    <row r="373">
      <c r="G373" s="79">
        <v>17.02</v>
      </c>
    </row>
    <row r="374">
      <c r="G374" s="79">
        <v>0.3</v>
      </c>
    </row>
    <row r="375">
      <c r="G375" s="80">
        <v>0.27</v>
      </c>
    </row>
    <row r="376">
      <c r="G376" s="78" t="s">
        <v>11</v>
      </c>
    </row>
    <row r="377">
      <c r="G377" s="78"/>
    </row>
    <row r="378">
      <c r="G378" s="78" t="s">
        <v>15</v>
      </c>
    </row>
    <row r="379">
      <c r="G379" s="78" t="s">
        <v>15</v>
      </c>
    </row>
    <row r="380">
      <c r="G380" s="78" t="s">
        <v>20</v>
      </c>
    </row>
    <row r="381">
      <c r="G381" s="78" t="s">
        <v>14</v>
      </c>
    </row>
    <row r="382">
      <c r="G382" s="78"/>
    </row>
    <row r="383">
      <c r="G383" s="79">
        <v>0.3</v>
      </c>
    </row>
    <row r="384">
      <c r="G384" s="79">
        <v>0.45</v>
      </c>
    </row>
    <row r="385">
      <c r="G385" s="79">
        <v>0.0</v>
      </c>
    </row>
    <row r="386">
      <c r="G386" s="79">
        <v>0.0</v>
      </c>
    </row>
    <row r="387">
      <c r="G387" s="78"/>
    </row>
    <row r="388">
      <c r="G388" s="79">
        <v>0.0</v>
      </c>
    </row>
    <row r="389">
      <c r="G389" s="79">
        <v>0.2</v>
      </c>
    </row>
    <row r="390">
      <c r="G390" s="79">
        <v>0.0</v>
      </c>
    </row>
    <row r="391">
      <c r="G391" s="79">
        <v>0.2</v>
      </c>
    </row>
    <row r="392">
      <c r="G392" s="78"/>
    </row>
    <row r="393">
      <c r="G393" s="79">
        <v>0.0</v>
      </c>
    </row>
    <row r="394">
      <c r="G394" s="79">
        <v>0.0</v>
      </c>
    </row>
    <row r="395">
      <c r="G395" s="79">
        <v>0.0</v>
      </c>
    </row>
    <row r="396">
      <c r="G396" s="79">
        <v>0.0</v>
      </c>
    </row>
    <row r="397">
      <c r="G397" s="78"/>
    </row>
    <row r="398">
      <c r="G398" s="79">
        <v>0.1</v>
      </c>
    </row>
    <row r="399">
      <c r="G399" s="78" t="s">
        <v>41</v>
      </c>
    </row>
    <row r="400">
      <c r="G400" s="78"/>
    </row>
    <row r="401">
      <c r="G401" s="78" t="s">
        <v>47</v>
      </c>
    </row>
    <row r="402">
      <c r="G402" s="78" t="s">
        <v>46</v>
      </c>
    </row>
    <row r="403">
      <c r="G403" s="78" t="s">
        <v>47</v>
      </c>
    </row>
    <row r="404">
      <c r="G404" s="79">
        <v>0.35</v>
      </c>
    </row>
    <row r="405">
      <c r="G405" s="79">
        <v>0.3</v>
      </c>
    </row>
    <row r="406">
      <c r="G406" s="79">
        <v>0.0</v>
      </c>
    </row>
    <row r="407">
      <c r="G407" s="79">
        <v>0.0</v>
      </c>
    </row>
    <row r="408">
      <c r="G408" s="79">
        <v>0.0</v>
      </c>
    </row>
    <row r="409">
      <c r="G409" s="79">
        <v>0.25</v>
      </c>
    </row>
    <row r="410">
      <c r="G410" s="79">
        <v>0.0</v>
      </c>
    </row>
    <row r="411">
      <c r="G411" s="78"/>
    </row>
    <row r="412">
      <c r="G412" s="79">
        <v>0.0</v>
      </c>
    </row>
    <row r="413">
      <c r="G413" s="79">
        <v>0.0</v>
      </c>
    </row>
    <row r="414">
      <c r="G414" s="79">
        <v>0.0</v>
      </c>
    </row>
    <row r="415">
      <c r="G415" s="79"/>
    </row>
    <row r="416">
      <c r="G416" s="78">
        <v>200.0</v>
      </c>
    </row>
    <row r="417">
      <c r="G417" s="78">
        <v>200.0</v>
      </c>
    </row>
    <row r="418">
      <c r="G418" s="78" t="s">
        <v>67</v>
      </c>
    </row>
    <row r="419">
      <c r="G419" s="78" t="s">
        <v>67</v>
      </c>
    </row>
    <row r="420">
      <c r="G420" s="79">
        <v>-2.0</v>
      </c>
    </row>
    <row r="422">
      <c r="G422" s="78" t="s">
        <v>47</v>
      </c>
    </row>
    <row r="423">
      <c r="G423" s="79">
        <v>0.5</v>
      </c>
    </row>
    <row r="424">
      <c r="G424" s="79">
        <v>0.0</v>
      </c>
    </row>
    <row r="425">
      <c r="G425" s="79">
        <v>0.0</v>
      </c>
    </row>
    <row r="426">
      <c r="G426" s="82">
        <v>540.0</v>
      </c>
    </row>
    <row r="427">
      <c r="G427" s="82">
        <v>540.0</v>
      </c>
    </row>
    <row r="429">
      <c r="G429" s="81" t="s">
        <v>141</v>
      </c>
    </row>
    <row r="430">
      <c r="G430" s="83">
        <v>1.6810716108247083E7</v>
      </c>
    </row>
    <row r="431">
      <c r="G431" s="83">
        <v>4202679.027061771</v>
      </c>
    </row>
    <row r="432">
      <c r="G432" s="83">
        <v>2.1013395135308854E7</v>
      </c>
    </row>
    <row r="433">
      <c r="G433" s="84">
        <v>0.26751178063402603</v>
      </c>
    </row>
    <row r="434">
      <c r="G434" s="81" t="s">
        <v>141</v>
      </c>
    </row>
    <row r="435">
      <c r="G435" s="83">
        <v>1.6810716108247083E7</v>
      </c>
    </row>
    <row r="436">
      <c r="G436" s="84">
        <v>-0.20991765673812382</v>
      </c>
    </row>
    <row r="438">
      <c r="G438" s="78" t="s">
        <v>86</v>
      </c>
    </row>
    <row r="439">
      <c r="G439" s="79">
        <v>0.31</v>
      </c>
    </row>
    <row r="440">
      <c r="G440" s="79">
        <v>75.0</v>
      </c>
    </row>
    <row r="441">
      <c r="G441" s="79">
        <v>1.1</v>
      </c>
    </row>
    <row r="442">
      <c r="G442" s="83">
        <v>1.5312328761709984E7</v>
      </c>
    </row>
    <row r="443">
      <c r="G443" s="83">
        <v>3828082.190427496</v>
      </c>
    </row>
    <row r="444">
      <c r="G444" s="81" t="s">
        <v>152</v>
      </c>
    </row>
    <row r="445">
      <c r="G445" s="78">
        <v>22815.0</v>
      </c>
    </row>
    <row r="446">
      <c r="G446" s="78">
        <v>0.0</v>
      </c>
    </row>
    <row r="447">
      <c r="G447" s="79">
        <v>17.02</v>
      </c>
    </row>
    <row r="448">
      <c r="G448" s="79">
        <v>0.3</v>
      </c>
    </row>
    <row r="449">
      <c r="G449" s="80">
        <v>0.27</v>
      </c>
    </row>
    <row r="450">
      <c r="G450" s="78" t="s">
        <v>11</v>
      </c>
    </row>
    <row r="451">
      <c r="G451" s="78"/>
    </row>
    <row r="452">
      <c r="G452" s="78" t="s">
        <v>15</v>
      </c>
    </row>
    <row r="453">
      <c r="G453" s="78" t="s">
        <v>15</v>
      </c>
    </row>
    <row r="454">
      <c r="G454" s="78" t="s">
        <v>20</v>
      </c>
    </row>
    <row r="455">
      <c r="G455" s="78" t="s">
        <v>14</v>
      </c>
    </row>
    <row r="456">
      <c r="G456" s="78"/>
    </row>
    <row r="457">
      <c r="G457" s="79">
        <v>0.3</v>
      </c>
    </row>
    <row r="458">
      <c r="G458" s="79">
        <v>0.45</v>
      </c>
    </row>
    <row r="459">
      <c r="G459" s="79">
        <v>0.0</v>
      </c>
    </row>
    <row r="460">
      <c r="G460" s="79">
        <v>0.0</v>
      </c>
    </row>
    <row r="461">
      <c r="G461" s="78"/>
    </row>
    <row r="462">
      <c r="G462" s="79">
        <v>0.0</v>
      </c>
    </row>
    <row r="463">
      <c r="G463" s="79">
        <v>0.2</v>
      </c>
    </row>
    <row r="464">
      <c r="G464" s="79">
        <v>0.0</v>
      </c>
    </row>
    <row r="465">
      <c r="G465" s="79">
        <v>0.2</v>
      </c>
    </row>
    <row r="466">
      <c r="G466" s="78"/>
    </row>
    <row r="467">
      <c r="G467" s="79">
        <v>0.0</v>
      </c>
    </row>
    <row r="468">
      <c r="G468" s="79">
        <v>0.0</v>
      </c>
    </row>
    <row r="469">
      <c r="G469" s="79">
        <v>0.0</v>
      </c>
    </row>
    <row r="470">
      <c r="G470" s="79">
        <v>0.0</v>
      </c>
    </row>
    <row r="471">
      <c r="G471" s="78"/>
    </row>
    <row r="472">
      <c r="G472" s="79">
        <v>0.1</v>
      </c>
    </row>
    <row r="473">
      <c r="G473" s="78" t="s">
        <v>41</v>
      </c>
    </row>
    <row r="474">
      <c r="G474" s="78"/>
    </row>
    <row r="475">
      <c r="G475" s="78" t="s">
        <v>47</v>
      </c>
    </row>
    <row r="476">
      <c r="G476" s="78" t="s">
        <v>46</v>
      </c>
    </row>
    <row r="477">
      <c r="G477" s="78" t="s">
        <v>47</v>
      </c>
    </row>
    <row r="478">
      <c r="G478" s="79">
        <v>0.35</v>
      </c>
    </row>
    <row r="479">
      <c r="G479" s="79">
        <v>0.3</v>
      </c>
    </row>
    <row r="480">
      <c r="G480" s="79">
        <v>0.0</v>
      </c>
    </row>
    <row r="481">
      <c r="G481" s="79">
        <v>0.0</v>
      </c>
    </row>
    <row r="482">
      <c r="G482" s="79">
        <v>0.0</v>
      </c>
    </row>
    <row r="483">
      <c r="G483" s="79">
        <v>0.25</v>
      </c>
    </row>
    <row r="484">
      <c r="G484" s="79">
        <v>0.0</v>
      </c>
    </row>
    <row r="485">
      <c r="G485" s="78"/>
    </row>
    <row r="486">
      <c r="G486" s="79">
        <v>0.0</v>
      </c>
    </row>
    <row r="487">
      <c r="G487" s="79">
        <v>0.0</v>
      </c>
    </row>
    <row r="488">
      <c r="G488" s="79">
        <v>0.0</v>
      </c>
    </row>
    <row r="489">
      <c r="G489" s="79"/>
    </row>
    <row r="490">
      <c r="G490" s="78">
        <v>200.0</v>
      </c>
    </row>
    <row r="491">
      <c r="G491" s="78">
        <v>200.0</v>
      </c>
    </row>
    <row r="492">
      <c r="G492" s="78" t="s">
        <v>67</v>
      </c>
    </row>
    <row r="493">
      <c r="G493" s="78" t="s">
        <v>67</v>
      </c>
    </row>
    <row r="494">
      <c r="G494" s="79">
        <v>-2.0</v>
      </c>
    </row>
    <row r="496">
      <c r="G496" s="78" t="s">
        <v>47</v>
      </c>
    </row>
    <row r="497">
      <c r="G497" s="79">
        <v>0.5</v>
      </c>
    </row>
    <row r="498">
      <c r="G498" s="79">
        <v>0.0</v>
      </c>
    </row>
    <row r="499">
      <c r="G499" s="79">
        <v>0.0</v>
      </c>
    </row>
    <row r="500">
      <c r="G500" s="82">
        <v>540.0</v>
      </c>
    </row>
    <row r="501">
      <c r="G501" s="82">
        <v>540.0</v>
      </c>
    </row>
    <row r="503">
      <c r="G503" s="81" t="s">
        <v>141</v>
      </c>
    </row>
    <row r="504">
      <c r="G504" s="83">
        <v>1.6810716108247083E7</v>
      </c>
    </row>
    <row r="505">
      <c r="G505" s="83">
        <v>4202679.027061771</v>
      </c>
    </row>
    <row r="506">
      <c r="G506" s="83">
        <v>2.1013395135308854E7</v>
      </c>
    </row>
    <row r="507">
      <c r="G507" s="84">
        <v>0.26751178063402603</v>
      </c>
    </row>
    <row r="508">
      <c r="G508" s="81" t="s">
        <v>141</v>
      </c>
    </row>
    <row r="509">
      <c r="G509" s="83">
        <v>1.6810716108247083E7</v>
      </c>
    </row>
    <row r="510">
      <c r="G510" s="84">
        <v>-0.20991765673812382</v>
      </c>
    </row>
    <row r="512">
      <c r="G512" s="78" t="s">
        <v>86</v>
      </c>
    </row>
    <row r="513">
      <c r="G513" s="79">
        <v>0.31</v>
      </c>
    </row>
    <row r="514">
      <c r="G514" s="79">
        <v>75.0</v>
      </c>
    </row>
    <row r="515">
      <c r="G515" s="79">
        <v>1.1</v>
      </c>
    </row>
    <row r="516">
      <c r="G516" s="83">
        <v>1.5312328761709984E7</v>
      </c>
    </row>
    <row r="517">
      <c r="G517" s="83">
        <v>3828082.190427496</v>
      </c>
    </row>
    <row r="518">
      <c r="G518" s="81" t="s">
        <v>152</v>
      </c>
    </row>
    <row r="519">
      <c r="G519" s="78">
        <v>22815.0</v>
      </c>
    </row>
    <row r="520">
      <c r="G520" s="78">
        <v>0.0</v>
      </c>
    </row>
    <row r="521">
      <c r="G521" s="79">
        <v>17.02</v>
      </c>
    </row>
    <row r="522">
      <c r="G522" s="79">
        <v>0.3</v>
      </c>
    </row>
    <row r="523">
      <c r="G523" s="80">
        <v>0.27</v>
      </c>
    </row>
    <row r="524">
      <c r="G524" s="78" t="s">
        <v>11</v>
      </c>
    </row>
    <row r="525">
      <c r="G525" s="78"/>
    </row>
    <row r="526">
      <c r="G526" s="78" t="s">
        <v>15</v>
      </c>
    </row>
    <row r="527">
      <c r="G527" s="78" t="s">
        <v>15</v>
      </c>
    </row>
    <row r="528">
      <c r="G528" s="78" t="s">
        <v>20</v>
      </c>
    </row>
    <row r="529">
      <c r="G529" s="78" t="s">
        <v>14</v>
      </c>
    </row>
    <row r="530">
      <c r="G530" s="78"/>
    </row>
    <row r="531">
      <c r="G531" s="79">
        <v>0.3</v>
      </c>
    </row>
    <row r="532">
      <c r="G532" s="79">
        <v>0.45</v>
      </c>
    </row>
    <row r="533">
      <c r="G533" s="79">
        <v>0.0</v>
      </c>
    </row>
    <row r="534">
      <c r="G534" s="79">
        <v>0.0</v>
      </c>
    </row>
    <row r="535">
      <c r="G535" s="78"/>
    </row>
    <row r="536">
      <c r="G536" s="79">
        <v>0.0</v>
      </c>
    </row>
    <row r="537">
      <c r="G537" s="79">
        <v>0.2</v>
      </c>
    </row>
    <row r="538">
      <c r="G538" s="79">
        <v>0.0</v>
      </c>
    </row>
    <row r="539">
      <c r="G539" s="79">
        <v>0.2</v>
      </c>
    </row>
    <row r="540">
      <c r="G540" s="78"/>
    </row>
    <row r="541">
      <c r="G541" s="79">
        <v>0.0</v>
      </c>
    </row>
    <row r="542">
      <c r="G542" s="79">
        <v>0.0</v>
      </c>
    </row>
    <row r="543">
      <c r="G543" s="79">
        <v>0.0</v>
      </c>
    </row>
    <row r="544">
      <c r="G544" s="79">
        <v>0.0</v>
      </c>
    </row>
    <row r="545">
      <c r="G545" s="78"/>
    </row>
    <row r="546">
      <c r="G546" s="79">
        <v>0.1</v>
      </c>
    </row>
    <row r="547">
      <c r="G547" s="78" t="s">
        <v>41</v>
      </c>
    </row>
    <row r="548">
      <c r="G548" s="78"/>
    </row>
    <row r="549">
      <c r="G549" s="78" t="s">
        <v>47</v>
      </c>
    </row>
    <row r="550">
      <c r="G550" s="78" t="s">
        <v>46</v>
      </c>
    </row>
    <row r="551">
      <c r="G551" s="78" t="s">
        <v>47</v>
      </c>
    </row>
    <row r="552">
      <c r="G552" s="79">
        <v>0.35</v>
      </c>
    </row>
    <row r="553">
      <c r="G553" s="79">
        <v>0.3</v>
      </c>
    </row>
    <row r="554">
      <c r="G554" s="79">
        <v>0.0</v>
      </c>
    </row>
    <row r="555">
      <c r="G555" s="79">
        <v>0.0</v>
      </c>
    </row>
    <row r="556">
      <c r="G556" s="79">
        <v>0.0</v>
      </c>
    </row>
    <row r="557">
      <c r="G557" s="79">
        <v>0.25</v>
      </c>
    </row>
    <row r="558">
      <c r="G558" s="79">
        <v>0.0</v>
      </c>
    </row>
    <row r="559">
      <c r="G559" s="78"/>
    </row>
    <row r="560">
      <c r="G560" s="79">
        <v>0.0</v>
      </c>
    </row>
    <row r="561">
      <c r="G561" s="79">
        <v>0.0</v>
      </c>
    </row>
    <row r="562">
      <c r="G562" s="79">
        <v>0.0</v>
      </c>
    </row>
    <row r="563">
      <c r="G563" s="79"/>
    </row>
    <row r="564">
      <c r="G564" s="78">
        <v>200.0</v>
      </c>
    </row>
    <row r="565">
      <c r="G565" s="78">
        <v>200.0</v>
      </c>
    </row>
    <row r="566">
      <c r="G566" s="78" t="s">
        <v>67</v>
      </c>
    </row>
    <row r="567">
      <c r="G567" s="78" t="s">
        <v>67</v>
      </c>
    </row>
    <row r="568">
      <c r="G568" s="79">
        <v>-2.0</v>
      </c>
    </row>
    <row r="570">
      <c r="G570" s="78" t="s">
        <v>47</v>
      </c>
    </row>
    <row r="571">
      <c r="G571" s="79">
        <v>0.5</v>
      </c>
    </row>
    <row r="572">
      <c r="G572" s="79">
        <v>0.0</v>
      </c>
    </row>
    <row r="573">
      <c r="G573" s="79">
        <v>0.0</v>
      </c>
    </row>
    <row r="574">
      <c r="G574" s="82">
        <v>540.0</v>
      </c>
    </row>
    <row r="575">
      <c r="G575" s="82">
        <v>540.0</v>
      </c>
    </row>
    <row r="577">
      <c r="G577" s="81" t="s">
        <v>141</v>
      </c>
    </row>
    <row r="578">
      <c r="G578" s="83">
        <v>1.6810716108247083E7</v>
      </c>
    </row>
    <row r="579">
      <c r="G579" s="83">
        <v>4202679.027061771</v>
      </c>
    </row>
    <row r="580">
      <c r="G580" s="83">
        <v>2.1013395135308854E7</v>
      </c>
    </row>
    <row r="581">
      <c r="G581" s="84">
        <v>0.26751178063402603</v>
      </c>
    </row>
    <row r="582">
      <c r="G582" s="81" t="s">
        <v>141</v>
      </c>
    </row>
    <row r="583">
      <c r="G583" s="83">
        <v>1.6810716108247083E7</v>
      </c>
    </row>
    <row r="584">
      <c r="G584" s="84">
        <v>-0.20991765673812382</v>
      </c>
    </row>
    <row r="586">
      <c r="G586" s="78" t="s">
        <v>86</v>
      </c>
    </row>
    <row r="587">
      <c r="G587" s="79">
        <v>0.31</v>
      </c>
    </row>
    <row r="588">
      <c r="G588" s="79">
        <v>75.0</v>
      </c>
    </row>
    <row r="589">
      <c r="G589" s="79">
        <v>1.1</v>
      </c>
    </row>
    <row r="590">
      <c r="G590" s="83">
        <v>1.5312328761709984E7</v>
      </c>
    </row>
    <row r="591">
      <c r="G591" s="83">
        <v>3828082.190427496</v>
      </c>
    </row>
    <row r="592">
      <c r="G592" s="81" t="s">
        <v>152</v>
      </c>
    </row>
    <row r="593">
      <c r="G593" s="78">
        <v>22815.0</v>
      </c>
    </row>
    <row r="594">
      <c r="G594" s="78">
        <v>0.0</v>
      </c>
    </row>
    <row r="595">
      <c r="G595" s="79">
        <v>17.02</v>
      </c>
    </row>
    <row r="596">
      <c r="G596" s="79">
        <v>0.3</v>
      </c>
    </row>
    <row r="597">
      <c r="G597" s="80">
        <v>0.27</v>
      </c>
    </row>
    <row r="598">
      <c r="G598" s="78" t="s">
        <v>11</v>
      </c>
    </row>
    <row r="599">
      <c r="G599" s="78"/>
    </row>
    <row r="600">
      <c r="G600" s="78" t="s">
        <v>15</v>
      </c>
    </row>
    <row r="601">
      <c r="G601" s="78" t="s">
        <v>15</v>
      </c>
    </row>
    <row r="602">
      <c r="G602" s="78" t="s">
        <v>20</v>
      </c>
    </row>
    <row r="603">
      <c r="G603" s="78" t="s">
        <v>14</v>
      </c>
    </row>
    <row r="604">
      <c r="G604" s="78"/>
    </row>
    <row r="605">
      <c r="G605" s="79">
        <v>0.3</v>
      </c>
    </row>
    <row r="606">
      <c r="G606" s="79">
        <v>0.45</v>
      </c>
    </row>
    <row r="607">
      <c r="G607" s="79">
        <v>0.0</v>
      </c>
    </row>
    <row r="608">
      <c r="G608" s="79">
        <v>0.0</v>
      </c>
    </row>
    <row r="609">
      <c r="G609" s="78"/>
    </row>
    <row r="610">
      <c r="G610" s="79">
        <v>0.0</v>
      </c>
    </row>
    <row r="611">
      <c r="G611" s="79">
        <v>0.2</v>
      </c>
    </row>
    <row r="612">
      <c r="G612" s="79">
        <v>0.0</v>
      </c>
    </row>
    <row r="613">
      <c r="G613" s="79">
        <v>0.2</v>
      </c>
    </row>
    <row r="614">
      <c r="G614" s="78"/>
    </row>
    <row r="615">
      <c r="G615" s="79">
        <v>0.0</v>
      </c>
    </row>
    <row r="616">
      <c r="G616" s="79">
        <v>0.0</v>
      </c>
    </row>
    <row r="617">
      <c r="G617" s="79">
        <v>0.0</v>
      </c>
    </row>
    <row r="618">
      <c r="G618" s="79">
        <v>0.0</v>
      </c>
    </row>
    <row r="619">
      <c r="G619" s="78"/>
    </row>
    <row r="620">
      <c r="G620" s="79">
        <v>0.1</v>
      </c>
    </row>
    <row r="621">
      <c r="G621" s="78" t="s">
        <v>41</v>
      </c>
    </row>
    <row r="622">
      <c r="G622" s="78"/>
    </row>
    <row r="623">
      <c r="G623" s="78" t="s">
        <v>47</v>
      </c>
    </row>
    <row r="624">
      <c r="G624" s="78" t="s">
        <v>46</v>
      </c>
    </row>
    <row r="625">
      <c r="G625" s="78" t="s">
        <v>47</v>
      </c>
    </row>
    <row r="626">
      <c r="G626" s="79">
        <v>0.35</v>
      </c>
    </row>
    <row r="627">
      <c r="G627" s="79">
        <v>0.3</v>
      </c>
    </row>
    <row r="628">
      <c r="G628" s="79">
        <v>0.0</v>
      </c>
    </row>
    <row r="629">
      <c r="G629" s="79">
        <v>0.0</v>
      </c>
    </row>
    <row r="630">
      <c r="G630" s="79">
        <v>0.0</v>
      </c>
    </row>
    <row r="631">
      <c r="G631" s="79">
        <v>0.25</v>
      </c>
    </row>
    <row r="632">
      <c r="G632" s="79">
        <v>0.0</v>
      </c>
    </row>
    <row r="633">
      <c r="G633" s="78"/>
    </row>
    <row r="634">
      <c r="G634" s="79">
        <v>0.0</v>
      </c>
    </row>
    <row r="635">
      <c r="G635" s="79">
        <v>0.0</v>
      </c>
    </row>
    <row r="636">
      <c r="G636" s="79">
        <v>0.0</v>
      </c>
    </row>
    <row r="637">
      <c r="G637" s="79"/>
    </row>
    <row r="638">
      <c r="G638" s="78">
        <v>200.0</v>
      </c>
    </row>
    <row r="639">
      <c r="G639" s="78">
        <v>200.0</v>
      </c>
    </row>
    <row r="640">
      <c r="G640" s="78" t="s">
        <v>67</v>
      </c>
    </row>
    <row r="641">
      <c r="G641" s="78" t="s">
        <v>67</v>
      </c>
    </row>
    <row r="642">
      <c r="G642" s="79">
        <v>-2.0</v>
      </c>
    </row>
    <row r="644">
      <c r="G644" s="78" t="s">
        <v>47</v>
      </c>
    </row>
    <row r="645">
      <c r="G645" s="79">
        <v>0.5</v>
      </c>
    </row>
    <row r="646">
      <c r="G646" s="79">
        <v>0.0</v>
      </c>
    </row>
    <row r="647">
      <c r="G647" s="79">
        <v>0.0</v>
      </c>
    </row>
    <row r="648">
      <c r="G648" s="82">
        <v>540.0</v>
      </c>
    </row>
    <row r="649">
      <c r="G649" s="82">
        <v>540.0</v>
      </c>
    </row>
    <row r="651">
      <c r="G651" s="81" t="s">
        <v>141</v>
      </c>
    </row>
    <row r="652">
      <c r="G652" s="83">
        <v>1.6810716108247083E7</v>
      </c>
    </row>
    <row r="653">
      <c r="G653" s="83">
        <v>4202679.027061771</v>
      </c>
    </row>
    <row r="654">
      <c r="G654" s="83">
        <v>2.1013395135308854E7</v>
      </c>
    </row>
    <row r="655">
      <c r="G655" s="84">
        <v>0.26751178063402603</v>
      </c>
    </row>
    <row r="656">
      <c r="G656" s="81" t="s">
        <v>141</v>
      </c>
    </row>
    <row r="657">
      <c r="G657" s="83">
        <v>1.6810716108247083E7</v>
      </c>
    </row>
    <row r="658">
      <c r="G658" s="84">
        <v>-0.20991765673812382</v>
      </c>
    </row>
    <row r="660">
      <c r="G660" s="78" t="s">
        <v>86</v>
      </c>
    </row>
    <row r="661">
      <c r="G661" s="79">
        <v>0.31</v>
      </c>
    </row>
    <row r="662">
      <c r="G662" s="79">
        <v>75.0</v>
      </c>
    </row>
    <row r="663">
      <c r="G663" s="79">
        <v>1.1</v>
      </c>
    </row>
    <row r="664">
      <c r="G664" s="83">
        <v>1.5312328761709984E7</v>
      </c>
    </row>
    <row r="665">
      <c r="G665" s="83">
        <v>3828082.190427496</v>
      </c>
    </row>
    <row r="666">
      <c r="G666" s="81" t="s">
        <v>152</v>
      </c>
    </row>
    <row r="667">
      <c r="G667" s="78">
        <v>22815.0</v>
      </c>
    </row>
    <row r="668">
      <c r="G668" s="78">
        <v>0.0</v>
      </c>
    </row>
    <row r="669">
      <c r="G669" s="79">
        <v>17.02</v>
      </c>
    </row>
    <row r="670">
      <c r="G670" s="79">
        <v>0.3</v>
      </c>
    </row>
    <row r="671">
      <c r="G671" s="80">
        <v>0.27</v>
      </c>
    </row>
    <row r="672">
      <c r="G672" s="78" t="s">
        <v>11</v>
      </c>
    </row>
    <row r="673">
      <c r="G673" s="78"/>
    </row>
    <row r="674">
      <c r="G674" s="78" t="s">
        <v>15</v>
      </c>
    </row>
    <row r="675">
      <c r="G675" s="78" t="s">
        <v>15</v>
      </c>
    </row>
    <row r="676">
      <c r="G676" s="78" t="s">
        <v>20</v>
      </c>
    </row>
    <row r="677">
      <c r="G677" s="78" t="s">
        <v>14</v>
      </c>
    </row>
    <row r="678">
      <c r="G678" s="78"/>
    </row>
    <row r="679">
      <c r="G679" s="79">
        <v>0.3</v>
      </c>
    </row>
    <row r="680">
      <c r="G680" s="79">
        <v>0.45</v>
      </c>
    </row>
    <row r="681">
      <c r="G681" s="79">
        <v>0.0</v>
      </c>
    </row>
    <row r="682">
      <c r="G682" s="79">
        <v>0.0</v>
      </c>
    </row>
    <row r="683">
      <c r="G683" s="78"/>
    </row>
    <row r="684">
      <c r="G684" s="79">
        <v>0.0</v>
      </c>
    </row>
    <row r="685">
      <c r="G685" s="79">
        <v>0.2</v>
      </c>
    </row>
    <row r="686">
      <c r="G686" s="79">
        <v>0.0</v>
      </c>
    </row>
    <row r="687">
      <c r="G687" s="79">
        <v>0.2</v>
      </c>
    </row>
    <row r="688">
      <c r="G688" s="78"/>
    </row>
    <row r="689">
      <c r="G689" s="79">
        <v>0.0</v>
      </c>
    </row>
    <row r="690">
      <c r="G690" s="79">
        <v>0.0</v>
      </c>
    </row>
    <row r="691">
      <c r="G691" s="79">
        <v>0.0</v>
      </c>
    </row>
    <row r="692">
      <c r="G692" s="79">
        <v>0.0</v>
      </c>
    </row>
    <row r="693">
      <c r="G693" s="78"/>
    </row>
    <row r="694">
      <c r="G694" s="79">
        <v>0.1</v>
      </c>
    </row>
    <row r="695">
      <c r="G695" s="78" t="s">
        <v>41</v>
      </c>
    </row>
    <row r="696">
      <c r="G696" s="78"/>
    </row>
    <row r="697">
      <c r="G697" s="78" t="s">
        <v>47</v>
      </c>
    </row>
    <row r="698">
      <c r="G698" s="78" t="s">
        <v>46</v>
      </c>
    </row>
    <row r="699">
      <c r="G699" s="78" t="s">
        <v>47</v>
      </c>
    </row>
    <row r="700">
      <c r="G700" s="79">
        <v>0.35</v>
      </c>
    </row>
    <row r="701">
      <c r="G701" s="79">
        <v>0.3</v>
      </c>
    </row>
    <row r="702">
      <c r="G702" s="79">
        <v>0.0</v>
      </c>
    </row>
    <row r="703">
      <c r="G703" s="79">
        <v>0.0</v>
      </c>
    </row>
    <row r="704">
      <c r="G704" s="79">
        <v>0.0</v>
      </c>
    </row>
    <row r="705">
      <c r="G705" s="79">
        <v>0.25</v>
      </c>
    </row>
    <row r="706">
      <c r="G706" s="79">
        <v>0.0</v>
      </c>
    </row>
    <row r="707">
      <c r="G707" s="78"/>
    </row>
    <row r="708">
      <c r="G708" s="79">
        <v>0.0</v>
      </c>
    </row>
    <row r="709">
      <c r="G709" s="79">
        <v>0.0</v>
      </c>
    </row>
    <row r="710">
      <c r="G710" s="79">
        <v>0.0</v>
      </c>
    </row>
    <row r="711">
      <c r="G711" s="79"/>
    </row>
    <row r="712">
      <c r="G712" s="78">
        <v>200.0</v>
      </c>
    </row>
    <row r="713">
      <c r="G713" s="78">
        <v>200.0</v>
      </c>
    </row>
    <row r="714">
      <c r="G714" s="78" t="s">
        <v>67</v>
      </c>
    </row>
    <row r="715">
      <c r="G715" s="78" t="s">
        <v>67</v>
      </c>
    </row>
    <row r="716">
      <c r="G716" s="79">
        <v>-2.0</v>
      </c>
    </row>
    <row r="718">
      <c r="G718" s="78" t="s">
        <v>47</v>
      </c>
    </row>
    <row r="719">
      <c r="G719" s="79">
        <v>0.5</v>
      </c>
    </row>
    <row r="720">
      <c r="G720" s="79">
        <v>0.0</v>
      </c>
    </row>
    <row r="721">
      <c r="G721" s="79">
        <v>0.0</v>
      </c>
    </row>
    <row r="722">
      <c r="G722" s="82">
        <v>540.0</v>
      </c>
    </row>
    <row r="723">
      <c r="G723" s="82">
        <v>540.0</v>
      </c>
    </row>
    <row r="725">
      <c r="G725" s="81" t="s">
        <v>141</v>
      </c>
    </row>
    <row r="726">
      <c r="G726" s="83">
        <v>1.6810716108247083E7</v>
      </c>
    </row>
    <row r="727">
      <c r="G727" s="83">
        <v>4202679.027061771</v>
      </c>
    </row>
    <row r="728">
      <c r="G728" s="83">
        <v>2.1013395135308854E7</v>
      </c>
    </row>
    <row r="729">
      <c r="G729" s="84">
        <v>0.26751178063402603</v>
      </c>
    </row>
    <row r="730">
      <c r="G730" s="81" t="s">
        <v>141</v>
      </c>
    </row>
    <row r="731">
      <c r="G731" s="83">
        <v>1.6810716108247083E7</v>
      </c>
    </row>
    <row r="732">
      <c r="G732" s="84">
        <v>-0.20991765673812382</v>
      </c>
    </row>
    <row r="734">
      <c r="G734" s="78" t="s">
        <v>86</v>
      </c>
    </row>
    <row r="735">
      <c r="G735" s="79">
        <v>0.31</v>
      </c>
    </row>
    <row r="736">
      <c r="G736" s="79">
        <v>75.0</v>
      </c>
    </row>
    <row r="737">
      <c r="G737" s="79">
        <v>1.1</v>
      </c>
    </row>
    <row r="738">
      <c r="G738" s="83">
        <v>1.5312328761709984E7</v>
      </c>
    </row>
    <row r="739">
      <c r="G739" s="83">
        <v>3828082.190427496</v>
      </c>
    </row>
    <row r="740">
      <c r="G740" s="81" t="s">
        <v>152</v>
      </c>
    </row>
    <row r="741">
      <c r="G741" s="78">
        <v>22815.0</v>
      </c>
    </row>
    <row r="742">
      <c r="G742" s="78">
        <v>0.0</v>
      </c>
    </row>
    <row r="743">
      <c r="G743" s="79">
        <v>17.02</v>
      </c>
    </row>
    <row r="744">
      <c r="G744" s="79">
        <v>0.3</v>
      </c>
    </row>
    <row r="745">
      <c r="G745" s="80">
        <v>0.27</v>
      </c>
    </row>
    <row r="746">
      <c r="G746" s="78" t="s">
        <v>11</v>
      </c>
    </row>
    <row r="747">
      <c r="G747" s="78"/>
    </row>
    <row r="748">
      <c r="G748" s="78" t="s">
        <v>15</v>
      </c>
    </row>
    <row r="749">
      <c r="G749" s="78" t="s">
        <v>15</v>
      </c>
    </row>
    <row r="750">
      <c r="G750" s="78" t="s">
        <v>20</v>
      </c>
    </row>
    <row r="751">
      <c r="G751" s="78" t="s">
        <v>14</v>
      </c>
    </row>
    <row r="752">
      <c r="G752" s="78"/>
    </row>
    <row r="753">
      <c r="G753" s="79">
        <v>0.3</v>
      </c>
    </row>
    <row r="754">
      <c r="G754" s="79">
        <v>0.45</v>
      </c>
    </row>
    <row r="755">
      <c r="G755" s="79">
        <v>0.0</v>
      </c>
    </row>
    <row r="756">
      <c r="G756" s="79">
        <v>0.0</v>
      </c>
    </row>
    <row r="757">
      <c r="G757" s="78"/>
    </row>
    <row r="758">
      <c r="G758" s="79">
        <v>0.0</v>
      </c>
    </row>
    <row r="759">
      <c r="G759" s="79">
        <v>0.2</v>
      </c>
    </row>
    <row r="760">
      <c r="G760" s="79">
        <v>0.0</v>
      </c>
    </row>
    <row r="761">
      <c r="G761" s="79">
        <v>0.2</v>
      </c>
    </row>
    <row r="762">
      <c r="G762" s="78"/>
    </row>
    <row r="763">
      <c r="G763" s="79">
        <v>0.0</v>
      </c>
    </row>
    <row r="764">
      <c r="G764" s="79">
        <v>0.0</v>
      </c>
    </row>
    <row r="765">
      <c r="G765" s="79">
        <v>0.0</v>
      </c>
    </row>
    <row r="766">
      <c r="G766" s="79">
        <v>0.0</v>
      </c>
    </row>
    <row r="767">
      <c r="G767" s="78"/>
    </row>
    <row r="768">
      <c r="G768" s="79">
        <v>0.1</v>
      </c>
    </row>
    <row r="769">
      <c r="G769" s="78" t="s">
        <v>41</v>
      </c>
    </row>
    <row r="770">
      <c r="G770" s="78"/>
    </row>
    <row r="771">
      <c r="G771" s="78" t="s">
        <v>47</v>
      </c>
    </row>
    <row r="772">
      <c r="G772" s="78" t="s">
        <v>46</v>
      </c>
    </row>
    <row r="773">
      <c r="G773" s="78" t="s">
        <v>47</v>
      </c>
    </row>
    <row r="774">
      <c r="G774" s="79">
        <v>0.35</v>
      </c>
    </row>
    <row r="775">
      <c r="G775" s="79">
        <v>0.3</v>
      </c>
    </row>
    <row r="776">
      <c r="G776" s="79">
        <v>0.0</v>
      </c>
    </row>
    <row r="777">
      <c r="G777" s="79">
        <v>0.0</v>
      </c>
    </row>
    <row r="778">
      <c r="G778" s="79">
        <v>0.0</v>
      </c>
    </row>
    <row r="779">
      <c r="G779" s="79">
        <v>0.25</v>
      </c>
    </row>
    <row r="780">
      <c r="G780" s="79">
        <v>0.0</v>
      </c>
    </row>
    <row r="781">
      <c r="G781" s="78"/>
    </row>
    <row r="782">
      <c r="G782" s="79">
        <v>0.0</v>
      </c>
    </row>
    <row r="783">
      <c r="G783" s="79">
        <v>0.0</v>
      </c>
    </row>
    <row r="784">
      <c r="G784" s="79">
        <v>0.0</v>
      </c>
    </row>
    <row r="785">
      <c r="G785" s="79"/>
    </row>
    <row r="786">
      <c r="G786" s="78">
        <v>200.0</v>
      </c>
    </row>
    <row r="787">
      <c r="G787" s="78">
        <v>200.0</v>
      </c>
    </row>
    <row r="788">
      <c r="G788" s="78" t="s">
        <v>67</v>
      </c>
    </row>
    <row r="789">
      <c r="G789" s="78" t="s">
        <v>67</v>
      </c>
    </row>
    <row r="790">
      <c r="G790" s="79">
        <v>-2.0</v>
      </c>
    </row>
    <row r="792">
      <c r="G792" s="78" t="s">
        <v>47</v>
      </c>
    </row>
    <row r="793">
      <c r="G793" s="79">
        <v>0.5</v>
      </c>
    </row>
    <row r="794">
      <c r="G794" s="79">
        <v>0.0</v>
      </c>
    </row>
    <row r="795">
      <c r="G795" s="79">
        <v>0.0</v>
      </c>
    </row>
    <row r="796">
      <c r="G796" s="82">
        <v>540.0</v>
      </c>
    </row>
    <row r="797">
      <c r="G797" s="82">
        <v>540.0</v>
      </c>
    </row>
    <row r="799">
      <c r="G799" s="81" t="s">
        <v>141</v>
      </c>
    </row>
    <row r="800">
      <c r="G800" s="83">
        <v>1.6810716108247083E7</v>
      </c>
    </row>
    <row r="801">
      <c r="G801" s="83">
        <v>4202679.027061771</v>
      </c>
    </row>
    <row r="802">
      <c r="G802" s="83">
        <v>2.1013395135308854E7</v>
      </c>
    </row>
    <row r="803">
      <c r="G803" s="84">
        <v>0.26751178063402603</v>
      </c>
    </row>
    <row r="804">
      <c r="G804" s="81" t="s">
        <v>141</v>
      </c>
    </row>
    <row r="805">
      <c r="G805" s="83">
        <v>1.6810716108247083E7</v>
      </c>
    </row>
    <row r="806">
      <c r="G806" s="84">
        <v>-0.20991765673812382</v>
      </c>
    </row>
    <row r="808">
      <c r="G808" s="78" t="s">
        <v>86</v>
      </c>
    </row>
    <row r="809">
      <c r="G809" s="79">
        <v>0.31</v>
      </c>
    </row>
    <row r="810">
      <c r="G810" s="79">
        <v>75.0</v>
      </c>
    </row>
    <row r="811">
      <c r="G811" s="79">
        <v>1.1</v>
      </c>
    </row>
    <row r="812">
      <c r="G812" s="83">
        <v>1.5312328761709984E7</v>
      </c>
    </row>
    <row r="813">
      <c r="G813" s="83">
        <v>3828082.190427496</v>
      </c>
    </row>
    <row r="814">
      <c r="G814" s="81" t="s">
        <v>152</v>
      </c>
    </row>
    <row r="815">
      <c r="G815" s="78">
        <v>22815.0</v>
      </c>
    </row>
    <row r="816">
      <c r="G816" s="78">
        <v>0.0</v>
      </c>
    </row>
    <row r="817">
      <c r="G817" s="79">
        <v>17.02</v>
      </c>
    </row>
    <row r="818">
      <c r="G818" s="79">
        <v>0.3</v>
      </c>
    </row>
    <row r="819">
      <c r="G819" s="80">
        <v>0.27</v>
      </c>
    </row>
    <row r="820">
      <c r="G820" s="78" t="s">
        <v>11</v>
      </c>
    </row>
    <row r="821">
      <c r="G821" s="78"/>
    </row>
    <row r="822">
      <c r="G822" s="78" t="s">
        <v>15</v>
      </c>
    </row>
    <row r="823">
      <c r="G823" s="78" t="s">
        <v>15</v>
      </c>
    </row>
    <row r="824">
      <c r="G824" s="78" t="s">
        <v>20</v>
      </c>
    </row>
    <row r="825">
      <c r="G825" s="78" t="s">
        <v>14</v>
      </c>
    </row>
    <row r="826">
      <c r="G826" s="78"/>
    </row>
    <row r="827">
      <c r="G827" s="79">
        <v>0.3</v>
      </c>
    </row>
    <row r="828">
      <c r="G828" s="79">
        <v>0.45</v>
      </c>
    </row>
    <row r="829">
      <c r="G829" s="79">
        <v>0.0</v>
      </c>
    </row>
    <row r="830">
      <c r="G830" s="79">
        <v>0.0</v>
      </c>
    </row>
    <row r="831">
      <c r="G831" s="78"/>
    </row>
    <row r="832">
      <c r="G832" s="79">
        <v>0.0</v>
      </c>
    </row>
    <row r="833">
      <c r="G833" s="79">
        <v>0.2</v>
      </c>
    </row>
    <row r="834">
      <c r="G834" s="79">
        <v>0.0</v>
      </c>
    </row>
    <row r="835">
      <c r="G835" s="79">
        <v>0.2</v>
      </c>
    </row>
    <row r="836">
      <c r="G836" s="78"/>
    </row>
    <row r="837">
      <c r="G837" s="79">
        <v>0.0</v>
      </c>
    </row>
    <row r="838">
      <c r="G838" s="79">
        <v>0.0</v>
      </c>
    </row>
    <row r="839">
      <c r="G839" s="79">
        <v>0.0</v>
      </c>
    </row>
    <row r="840">
      <c r="G840" s="79">
        <v>0.0</v>
      </c>
    </row>
    <row r="841">
      <c r="G841" s="78"/>
    </row>
    <row r="842">
      <c r="G842" s="79">
        <v>0.1</v>
      </c>
    </row>
    <row r="843">
      <c r="G843" s="78" t="s">
        <v>41</v>
      </c>
    </row>
    <row r="844">
      <c r="G844" s="78"/>
    </row>
    <row r="845">
      <c r="G845" s="78" t="s">
        <v>47</v>
      </c>
    </row>
    <row r="846">
      <c r="G846" s="78" t="s">
        <v>46</v>
      </c>
    </row>
    <row r="847">
      <c r="G847" s="78" t="s">
        <v>47</v>
      </c>
    </row>
    <row r="848">
      <c r="G848" s="79">
        <v>0.35</v>
      </c>
    </row>
    <row r="849">
      <c r="G849" s="79">
        <v>0.3</v>
      </c>
    </row>
    <row r="850">
      <c r="G850" s="79">
        <v>0.0</v>
      </c>
    </row>
    <row r="851">
      <c r="G851" s="79">
        <v>0.0</v>
      </c>
    </row>
    <row r="852">
      <c r="G852" s="79">
        <v>0.0</v>
      </c>
    </row>
    <row r="853">
      <c r="G853" s="79">
        <v>0.25</v>
      </c>
    </row>
    <row r="854">
      <c r="G854" s="79">
        <v>0.0</v>
      </c>
    </row>
    <row r="855">
      <c r="G855" s="78"/>
    </row>
    <row r="856">
      <c r="G856" s="79">
        <v>0.0</v>
      </c>
    </row>
    <row r="857">
      <c r="G857" s="79">
        <v>0.0</v>
      </c>
    </row>
    <row r="858">
      <c r="G858" s="79">
        <v>0.0</v>
      </c>
    </row>
    <row r="859">
      <c r="G859" s="79"/>
    </row>
    <row r="860">
      <c r="G860" s="78">
        <v>200.0</v>
      </c>
    </row>
    <row r="861">
      <c r="G861" s="78">
        <v>200.0</v>
      </c>
    </row>
    <row r="862">
      <c r="G862" s="78" t="s">
        <v>67</v>
      </c>
    </row>
    <row r="863">
      <c r="G863" s="78" t="s">
        <v>67</v>
      </c>
    </row>
    <row r="864">
      <c r="G864" s="79">
        <v>-2.0</v>
      </c>
    </row>
    <row r="866">
      <c r="G866" s="78" t="s">
        <v>47</v>
      </c>
    </row>
    <row r="867">
      <c r="G867" s="79">
        <v>0.5</v>
      </c>
    </row>
    <row r="868">
      <c r="G868" s="79">
        <v>0.0</v>
      </c>
    </row>
    <row r="869">
      <c r="G869" s="79">
        <v>0.0</v>
      </c>
    </row>
    <row r="870">
      <c r="G870" s="82">
        <v>540.0</v>
      </c>
    </row>
    <row r="871">
      <c r="G871" s="82">
        <v>540.0</v>
      </c>
    </row>
    <row r="873">
      <c r="G873" s="81" t="s">
        <v>141</v>
      </c>
    </row>
    <row r="874">
      <c r="G874" s="83">
        <v>1.6810716108247083E7</v>
      </c>
    </row>
    <row r="875">
      <c r="G875" s="83">
        <v>4202679.027061771</v>
      </c>
    </row>
    <row r="876">
      <c r="G876" s="83">
        <v>2.1013395135308854E7</v>
      </c>
    </row>
    <row r="877">
      <c r="G877" s="84">
        <v>0.26751178063402603</v>
      </c>
    </row>
    <row r="878">
      <c r="G878" s="81" t="s">
        <v>141</v>
      </c>
    </row>
    <row r="879">
      <c r="G879" s="83">
        <v>1.6810716108247083E7</v>
      </c>
    </row>
    <row r="880">
      <c r="G880" s="84">
        <v>-0.20991765673812382</v>
      </c>
    </row>
    <row r="882">
      <c r="G882" s="78" t="s">
        <v>86</v>
      </c>
    </row>
    <row r="883">
      <c r="G883" s="79">
        <v>0.31</v>
      </c>
    </row>
    <row r="884">
      <c r="G884" s="79">
        <v>75.0</v>
      </c>
    </row>
    <row r="885">
      <c r="G885" s="79">
        <v>1.1</v>
      </c>
    </row>
    <row r="886">
      <c r="G886" s="83">
        <v>1.5312328761709984E7</v>
      </c>
    </row>
    <row r="887">
      <c r="G887" s="83">
        <v>3828082.190427496</v>
      </c>
    </row>
    <row r="888">
      <c r="G888" s="81" t="s">
        <v>152</v>
      </c>
    </row>
    <row r="889">
      <c r="G889" s="78">
        <v>22815.0</v>
      </c>
    </row>
    <row r="890">
      <c r="G890" s="78">
        <v>0.0</v>
      </c>
    </row>
    <row r="891">
      <c r="G891" s="79">
        <v>17.02</v>
      </c>
    </row>
    <row r="892">
      <c r="G892" s="79">
        <v>0.3</v>
      </c>
    </row>
    <row r="893">
      <c r="G893" s="80">
        <v>0.27</v>
      </c>
    </row>
    <row r="894">
      <c r="G894" s="78" t="s">
        <v>11</v>
      </c>
    </row>
    <row r="895">
      <c r="G895" s="78"/>
    </row>
    <row r="896">
      <c r="G896" s="78" t="s">
        <v>15</v>
      </c>
    </row>
    <row r="897">
      <c r="G897" s="78" t="s">
        <v>15</v>
      </c>
    </row>
    <row r="898">
      <c r="G898" s="78" t="s">
        <v>20</v>
      </c>
    </row>
    <row r="899">
      <c r="G899" s="78" t="s">
        <v>14</v>
      </c>
    </row>
    <row r="900">
      <c r="G900" s="78"/>
    </row>
    <row r="901">
      <c r="G901" s="79">
        <v>0.3</v>
      </c>
    </row>
    <row r="902">
      <c r="G902" s="79">
        <v>0.45</v>
      </c>
    </row>
    <row r="903">
      <c r="G903" s="79">
        <v>0.0</v>
      </c>
    </row>
    <row r="904">
      <c r="G904" s="79">
        <v>0.0</v>
      </c>
    </row>
    <row r="905">
      <c r="G905" s="78"/>
    </row>
    <row r="906">
      <c r="G906" s="79">
        <v>0.0</v>
      </c>
    </row>
    <row r="907">
      <c r="G907" s="79">
        <v>0.2</v>
      </c>
    </row>
    <row r="908">
      <c r="G908" s="79">
        <v>0.0</v>
      </c>
    </row>
    <row r="909">
      <c r="G909" s="79">
        <v>0.2</v>
      </c>
    </row>
    <row r="910">
      <c r="G910" s="78"/>
    </row>
    <row r="911">
      <c r="G911" s="79">
        <v>0.0</v>
      </c>
    </row>
    <row r="912">
      <c r="G912" s="79">
        <v>0.0</v>
      </c>
    </row>
    <row r="913">
      <c r="G913" s="79">
        <v>0.0</v>
      </c>
    </row>
    <row r="914">
      <c r="G914" s="79">
        <v>0.0</v>
      </c>
    </row>
    <row r="915">
      <c r="G915" s="78"/>
    </row>
    <row r="916">
      <c r="G916" s="79">
        <v>0.1</v>
      </c>
    </row>
    <row r="917">
      <c r="G917" s="78" t="s">
        <v>41</v>
      </c>
    </row>
    <row r="918">
      <c r="G918" s="78"/>
    </row>
    <row r="919">
      <c r="G919" s="78" t="s">
        <v>47</v>
      </c>
    </row>
    <row r="920">
      <c r="G920" s="78" t="s">
        <v>46</v>
      </c>
    </row>
    <row r="921">
      <c r="G921" s="78" t="s">
        <v>47</v>
      </c>
    </row>
    <row r="922">
      <c r="G922" s="79">
        <v>0.35</v>
      </c>
    </row>
    <row r="923">
      <c r="G923" s="79">
        <v>0.3</v>
      </c>
    </row>
    <row r="924">
      <c r="G924" s="79">
        <v>0.0</v>
      </c>
    </row>
    <row r="925">
      <c r="G925" s="79">
        <v>0.0</v>
      </c>
    </row>
    <row r="926">
      <c r="G926" s="79">
        <v>0.0</v>
      </c>
    </row>
    <row r="927">
      <c r="G927" s="79">
        <v>0.25</v>
      </c>
    </row>
    <row r="928">
      <c r="G928" s="79">
        <v>0.0</v>
      </c>
    </row>
    <row r="929">
      <c r="G929" s="78"/>
    </row>
    <row r="930">
      <c r="G930" s="79">
        <v>0.0</v>
      </c>
    </row>
    <row r="931">
      <c r="G931" s="79">
        <v>0.0</v>
      </c>
    </row>
    <row r="932">
      <c r="G932" s="79">
        <v>0.0</v>
      </c>
    </row>
    <row r="933">
      <c r="G933" s="79"/>
    </row>
    <row r="934">
      <c r="G934" s="78">
        <v>200.0</v>
      </c>
    </row>
    <row r="935">
      <c r="G935" s="78">
        <v>200.0</v>
      </c>
    </row>
    <row r="936">
      <c r="G936" s="78" t="s">
        <v>67</v>
      </c>
    </row>
    <row r="937">
      <c r="G937" s="78" t="s">
        <v>67</v>
      </c>
    </row>
    <row r="938">
      <c r="G938" s="79">
        <v>-2.0</v>
      </c>
    </row>
    <row r="940">
      <c r="G940" s="78" t="s">
        <v>47</v>
      </c>
    </row>
    <row r="941">
      <c r="G941" s="79">
        <v>0.5</v>
      </c>
    </row>
    <row r="942">
      <c r="G942" s="79">
        <v>0.0</v>
      </c>
    </row>
    <row r="943">
      <c r="G943" s="79">
        <v>0.0</v>
      </c>
    </row>
    <row r="944">
      <c r="G944" s="82">
        <v>540.0</v>
      </c>
    </row>
    <row r="945">
      <c r="G945" s="82">
        <v>540.0</v>
      </c>
    </row>
    <row r="947">
      <c r="G947" s="81" t="s">
        <v>141</v>
      </c>
    </row>
    <row r="948">
      <c r="G948" s="83">
        <v>1.6810716108247083E7</v>
      </c>
    </row>
    <row r="949">
      <c r="G949" s="83">
        <v>4202679.027061771</v>
      </c>
    </row>
    <row r="950">
      <c r="G950" s="83">
        <v>2.1013395135308854E7</v>
      </c>
    </row>
    <row r="951">
      <c r="G951" s="84">
        <v>0.26751178063402603</v>
      </c>
    </row>
    <row r="952">
      <c r="G952" s="81" t="s">
        <v>141</v>
      </c>
    </row>
    <row r="953">
      <c r="G953" s="83">
        <v>1.6810716108247083E7</v>
      </c>
    </row>
    <row r="954">
      <c r="G954" s="84">
        <v>-0.20991765673812382</v>
      </c>
    </row>
    <row r="956">
      <c r="G956" s="78" t="s">
        <v>86</v>
      </c>
    </row>
    <row r="957">
      <c r="G957" s="79">
        <v>0.31</v>
      </c>
    </row>
    <row r="958">
      <c r="G958" s="79">
        <v>75.0</v>
      </c>
    </row>
    <row r="959">
      <c r="G959" s="79">
        <v>1.1</v>
      </c>
    </row>
    <row r="960">
      <c r="G960" s="83">
        <v>1.5312328761709984E7</v>
      </c>
    </row>
    <row r="961">
      <c r="G961" s="83">
        <v>3828082.190427496</v>
      </c>
    </row>
    <row r="962">
      <c r="G962" s="81" t="s">
        <v>152</v>
      </c>
    </row>
  </sheetData>
  <mergeCells count="2">
    <mergeCell ref="A29:A30"/>
    <mergeCell ref="B29:B30"/>
  </mergeCells>
  <dataValidations>
    <dataValidation type="list" allowBlank="1" showErrorMessage="1" sqref="B47">
      <formula1>"Physical,Magical,Physical/Magical"</formula1>
    </dataValidation>
    <dataValidation type="list" allowBlank="1" showErrorMessage="1" sqref="B31">
      <formula1>"No Elem. Res. Debuff,Low,Mid,High,Extra High,Extreme High"</formula1>
    </dataValidation>
    <dataValidation type="list" allowBlank="1" showErrorMessage="1" sqref="B50">
      <formula1>"100%,110%,125%"</formula1>
    </dataValidation>
    <dataValidation type="list" allowBlank="1" showErrorMessage="1" sqref="B7">
      <formula1>"0%,10%"</formula1>
    </dataValidation>
    <dataValidation type="list" allowBlank="1" showErrorMessage="1" sqref="B8">
      <formula1>"No OS,OS Attacker Lv 1,OS Attacker Lv 2,OS Attacker Lv 3,OS Attacker Lv 4,OS Attacker Lv 5,OS Supporter Lv 1,OS Supporter Lv 2,OS Supporter Lv 3,OS Supporter Lv 4,OS Supporter Lv 5"</formula1>
    </dataValidation>
    <dataValidation type="list" allowBlank="1" showErrorMessage="1" sqref="B27:B28">
      <formula1>"No Debuff,Low,Mid,High,Extra High,Extreme High"</formula1>
    </dataValidation>
    <dataValidation type="list" allowBlank="1" showErrorMessage="1" sqref="B12">
      <formula1>"No Elem. Pot. Buff,Low,Mid,High,Extra High,Extreme High,Extreme High+,Extreme High++"</formula1>
    </dataValidation>
    <dataValidation type="list" allowBlank="1" showErrorMessage="1" sqref="B10:B11">
      <formula1>"No Buff,Low,Mid,High,Extra High,Extreme High,Extreme High+,Extreme High++"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13"/>
    <col customWidth="1" min="17" max="17" width="6.13"/>
  </cols>
  <sheetData>
    <row r="9">
      <c r="D9" s="82" t="s">
        <v>153</v>
      </c>
      <c r="G9" s="82" t="s">
        <v>154</v>
      </c>
    </row>
    <row r="11">
      <c r="D11" s="82" t="s">
        <v>155</v>
      </c>
      <c r="E11" s="82">
        <v>5783049.0</v>
      </c>
      <c r="G11" s="82" t="s">
        <v>156</v>
      </c>
      <c r="H11" s="78">
        <v>1434000.0</v>
      </c>
    </row>
    <row r="12">
      <c r="D12" s="82" t="s">
        <v>157</v>
      </c>
      <c r="E12" s="85">
        <v>0.0</v>
      </c>
      <c r="G12" s="82" t="s">
        <v>158</v>
      </c>
      <c r="H12" s="82">
        <v>120000.0</v>
      </c>
      <c r="M12" s="78">
        <v>135640.0</v>
      </c>
    </row>
    <row r="13">
      <c r="G13" s="82" t="s">
        <v>159</v>
      </c>
      <c r="H13" s="82">
        <v>10000.0</v>
      </c>
      <c r="M13" s="78">
        <v>206356.0</v>
      </c>
    </row>
    <row r="14">
      <c r="D14" s="82" t="s">
        <v>160</v>
      </c>
      <c r="E14" s="86">
        <f>E11+E12</f>
        <v>5783049</v>
      </c>
      <c r="G14" s="82" t="s">
        <v>161</v>
      </c>
      <c r="H14" s="82">
        <f>SUM(H11:H13)</f>
        <v>1564000</v>
      </c>
      <c r="M14" s="78">
        <v>308685.0</v>
      </c>
    </row>
    <row r="16">
      <c r="G16" s="82" t="s">
        <v>162</v>
      </c>
      <c r="H16" s="78">
        <v>877875.0</v>
      </c>
    </row>
    <row r="17">
      <c r="D17" s="82" t="s">
        <v>163</v>
      </c>
      <c r="G17" s="82" t="s">
        <v>164</v>
      </c>
      <c r="H17" s="78">
        <v>352700.0</v>
      </c>
      <c r="M17" s="78">
        <v>135640.0</v>
      </c>
    </row>
    <row r="18">
      <c r="D18" s="82" t="s">
        <v>155</v>
      </c>
      <c r="E18" s="86">
        <f>H18+H14+H22</f>
        <v>5309692.5</v>
      </c>
      <c r="G18" s="82" t="s">
        <v>165</v>
      </c>
      <c r="H18" s="82">
        <f>SUM(H16:H17)</f>
        <v>1230575</v>
      </c>
      <c r="M18" s="78">
        <v>206785.0</v>
      </c>
    </row>
    <row r="19">
      <c r="D19" s="82" t="s">
        <v>166</v>
      </c>
      <c r="E19" s="85">
        <v>0.0</v>
      </c>
    </row>
    <row r="20">
      <c r="E20" s="86">
        <f>SUM(E18:E19)</f>
        <v>5309692.5</v>
      </c>
      <c r="G20" s="82" t="s">
        <v>167</v>
      </c>
      <c r="H20" s="82">
        <f>H14+H18</f>
        <v>2794575</v>
      </c>
    </row>
    <row r="22">
      <c r="G22" s="82" t="s">
        <v>168</v>
      </c>
      <c r="H22" s="86">
        <f>(H14+H18)*0.9</f>
        <v>2515117.5</v>
      </c>
    </row>
    <row r="25">
      <c r="G25" s="82" t="s">
        <v>169</v>
      </c>
      <c r="H25" s="86">
        <f>H20+H22</f>
        <v>5309692.5</v>
      </c>
    </row>
    <row r="27">
      <c r="G27" s="82" t="s">
        <v>170</v>
      </c>
      <c r="H27" s="85">
        <v>0.0</v>
      </c>
    </row>
    <row r="29">
      <c r="G29" s="82" t="s">
        <v>171</v>
      </c>
      <c r="H29" s="86">
        <f>H25+H27</f>
        <v>5309692.5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.38"/>
    <col customWidth="1" min="3" max="3" width="5.25"/>
    <col customWidth="1" min="4" max="4" width="13.38"/>
    <col customWidth="1" min="5" max="5" width="1.38"/>
    <col customWidth="1" min="6" max="6" width="17.63"/>
    <col customWidth="1" min="7" max="7" width="9.13"/>
    <col customWidth="1" min="8" max="8" width="1.38"/>
    <col customWidth="1" min="9" max="9" width="18.5"/>
    <col customWidth="1" min="10" max="10" width="9.38"/>
    <col customWidth="1" min="11" max="11" width="1.38"/>
    <col customWidth="1" min="13" max="13" width="19.0"/>
    <col customWidth="1" min="14" max="14" width="6.13"/>
  </cols>
  <sheetData>
    <row r="1" ht="15.75" customHeight="1"/>
    <row r="2" ht="15.75" customHeight="1">
      <c r="B2" s="87" t="s">
        <v>172</v>
      </c>
    </row>
    <row r="3" ht="15.75" customHeight="1"/>
    <row r="4" ht="7.5" customHeight="1">
      <c r="B4" s="88"/>
      <c r="C4" s="89"/>
      <c r="D4" s="89"/>
      <c r="E4" s="89"/>
      <c r="F4" s="89"/>
      <c r="G4" s="90"/>
      <c r="H4" s="89"/>
      <c r="I4" s="89"/>
      <c r="J4" s="90"/>
      <c r="K4" s="88"/>
    </row>
    <row r="5">
      <c r="B5" s="88"/>
      <c r="C5" s="91" t="s">
        <v>173</v>
      </c>
      <c r="D5" s="91" t="s">
        <v>174</v>
      </c>
      <c r="E5" s="89"/>
      <c r="F5" s="91" t="s">
        <v>175</v>
      </c>
      <c r="G5" s="92" t="s">
        <v>176</v>
      </c>
      <c r="H5" s="89"/>
      <c r="I5" s="91" t="s">
        <v>177</v>
      </c>
      <c r="J5" s="92" t="s">
        <v>176</v>
      </c>
      <c r="K5" s="88"/>
    </row>
    <row r="6">
      <c r="B6" s="88"/>
      <c r="C6" s="93">
        <v>1.0</v>
      </c>
      <c r="D6" s="93">
        <v>4000.0</v>
      </c>
      <c r="E6" s="94"/>
      <c r="F6" s="95">
        <f t="shared" ref="F6:F15" si="1">D6/1800</f>
        <v>2.222222222</v>
      </c>
      <c r="G6" s="93">
        <f t="shared" ref="G6:G15" si="2">F6*180</f>
        <v>400</v>
      </c>
      <c r="H6" s="94"/>
      <c r="I6" s="95">
        <f t="shared" ref="I6:I15" si="3">D6/2400</f>
        <v>1.666666667</v>
      </c>
      <c r="J6" s="96">
        <f t="shared" ref="J6:J15" si="4">I6*180</f>
        <v>300</v>
      </c>
      <c r="K6" s="88"/>
      <c r="M6" s="97" t="s">
        <v>178</v>
      </c>
      <c r="N6" s="98"/>
    </row>
    <row r="7">
      <c r="B7" s="88"/>
      <c r="C7" s="93">
        <v>2.0</v>
      </c>
      <c r="D7" s="93">
        <v>5000.0</v>
      </c>
      <c r="E7" s="94"/>
      <c r="F7" s="95">
        <f t="shared" si="1"/>
        <v>2.777777778</v>
      </c>
      <c r="G7" s="93">
        <f t="shared" si="2"/>
        <v>500</v>
      </c>
      <c r="H7" s="94"/>
      <c r="I7" s="95">
        <f t="shared" si="3"/>
        <v>2.083333333</v>
      </c>
      <c r="J7" s="96">
        <f t="shared" si="4"/>
        <v>375</v>
      </c>
      <c r="K7" s="88"/>
      <c r="M7" s="99" t="s">
        <v>179</v>
      </c>
      <c r="N7" s="100">
        <v>4.0</v>
      </c>
    </row>
    <row r="8">
      <c r="B8" s="88"/>
      <c r="C8" s="93">
        <v>3.0</v>
      </c>
      <c r="D8" s="93">
        <v>6200.0</v>
      </c>
      <c r="E8" s="94"/>
      <c r="F8" s="95">
        <f t="shared" si="1"/>
        <v>3.444444444</v>
      </c>
      <c r="G8" s="93">
        <f t="shared" si="2"/>
        <v>620</v>
      </c>
      <c r="H8" s="94"/>
      <c r="I8" s="95">
        <f t="shared" si="3"/>
        <v>2.583333333</v>
      </c>
      <c r="J8" s="96">
        <f t="shared" si="4"/>
        <v>465</v>
      </c>
      <c r="K8" s="88"/>
      <c r="M8" s="99" t="s">
        <v>180</v>
      </c>
      <c r="N8" s="100">
        <v>22.8</v>
      </c>
    </row>
    <row r="9">
      <c r="B9" s="88"/>
      <c r="C9" s="93">
        <v>4.0</v>
      </c>
      <c r="D9" s="93">
        <v>7600.0</v>
      </c>
      <c r="E9" s="94"/>
      <c r="F9" s="95">
        <f t="shared" si="1"/>
        <v>4.222222222</v>
      </c>
      <c r="G9" s="93">
        <f t="shared" si="2"/>
        <v>760</v>
      </c>
      <c r="H9" s="94"/>
      <c r="I9" s="95">
        <f t="shared" si="3"/>
        <v>3.166666667</v>
      </c>
      <c r="J9" s="96">
        <f t="shared" si="4"/>
        <v>570</v>
      </c>
      <c r="K9" s="88"/>
      <c r="M9" s="101" t="s">
        <v>181</v>
      </c>
      <c r="N9" s="102" t="s">
        <v>182</v>
      </c>
    </row>
    <row r="10">
      <c r="B10" s="88"/>
      <c r="C10" s="93">
        <v>5.0</v>
      </c>
      <c r="D10" s="93">
        <v>9500.0</v>
      </c>
      <c r="E10" s="94"/>
      <c r="F10" s="95">
        <f t="shared" si="1"/>
        <v>5.277777778</v>
      </c>
      <c r="G10" s="93">
        <f t="shared" si="2"/>
        <v>950</v>
      </c>
      <c r="H10" s="94"/>
      <c r="I10" s="95">
        <f t="shared" si="3"/>
        <v>3.958333333</v>
      </c>
      <c r="J10" s="96">
        <f t="shared" si="4"/>
        <v>712.5</v>
      </c>
      <c r="K10" s="88"/>
    </row>
    <row r="11">
      <c r="B11" s="88"/>
      <c r="C11" s="93">
        <v>6.0</v>
      </c>
      <c r="D11" s="93">
        <v>11700.0</v>
      </c>
      <c r="E11" s="94"/>
      <c r="F11" s="95">
        <f t="shared" si="1"/>
        <v>6.5</v>
      </c>
      <c r="G11" s="93">
        <f t="shared" si="2"/>
        <v>1170</v>
      </c>
      <c r="H11" s="94"/>
      <c r="I11" s="95">
        <f t="shared" si="3"/>
        <v>4.875</v>
      </c>
      <c r="J11" s="96">
        <f t="shared" si="4"/>
        <v>877.5</v>
      </c>
      <c r="K11" s="88"/>
    </row>
    <row r="12">
      <c r="B12" s="88"/>
      <c r="C12" s="93">
        <v>7.0</v>
      </c>
      <c r="D12" s="93">
        <v>14500.0</v>
      </c>
      <c r="E12" s="94"/>
      <c r="F12" s="95">
        <f t="shared" si="1"/>
        <v>8.055555556</v>
      </c>
      <c r="G12" s="93">
        <f t="shared" si="2"/>
        <v>1450</v>
      </c>
      <c r="H12" s="94"/>
      <c r="I12" s="95">
        <f t="shared" si="3"/>
        <v>6.041666667</v>
      </c>
      <c r="J12" s="96">
        <f t="shared" si="4"/>
        <v>1087.5</v>
      </c>
      <c r="K12" s="88"/>
    </row>
    <row r="13">
      <c r="B13" s="88"/>
      <c r="C13" s="93">
        <v>8.0</v>
      </c>
      <c r="D13" s="93">
        <v>18000.0</v>
      </c>
      <c r="E13" s="94"/>
      <c r="F13" s="95">
        <f t="shared" si="1"/>
        <v>10</v>
      </c>
      <c r="G13" s="93">
        <f t="shared" si="2"/>
        <v>1800</v>
      </c>
      <c r="H13" s="94"/>
      <c r="I13" s="95">
        <f t="shared" si="3"/>
        <v>7.5</v>
      </c>
      <c r="J13" s="96">
        <f t="shared" si="4"/>
        <v>1350</v>
      </c>
      <c r="K13" s="88"/>
    </row>
    <row r="14">
      <c r="B14" s="88"/>
      <c r="C14" s="93">
        <v>9.0</v>
      </c>
      <c r="D14" s="93">
        <v>23500.0</v>
      </c>
      <c r="E14" s="94"/>
      <c r="F14" s="95">
        <f t="shared" si="1"/>
        <v>13.05555556</v>
      </c>
      <c r="G14" s="93">
        <f t="shared" si="2"/>
        <v>2350</v>
      </c>
      <c r="H14" s="94"/>
      <c r="I14" s="95">
        <f t="shared" si="3"/>
        <v>9.791666667</v>
      </c>
      <c r="J14" s="96">
        <f t="shared" si="4"/>
        <v>1762.5</v>
      </c>
      <c r="K14" s="88"/>
    </row>
    <row r="15">
      <c r="B15" s="88"/>
      <c r="C15" s="93">
        <v>10.0</v>
      </c>
      <c r="D15" s="93">
        <v>0.0</v>
      </c>
      <c r="E15" s="94"/>
      <c r="F15" s="95">
        <f t="shared" si="1"/>
        <v>0</v>
      </c>
      <c r="G15" s="93">
        <f t="shared" si="2"/>
        <v>0</v>
      </c>
      <c r="H15" s="94"/>
      <c r="I15" s="95">
        <f t="shared" si="3"/>
        <v>0</v>
      </c>
      <c r="J15" s="96">
        <f t="shared" si="4"/>
        <v>0</v>
      </c>
      <c r="K15" s="88"/>
    </row>
    <row r="16">
      <c r="B16" s="88"/>
      <c r="C16" s="103" t="s">
        <v>183</v>
      </c>
      <c r="D16" s="104">
        <f>SUM(D6:D15)</f>
        <v>100000</v>
      </c>
      <c r="E16" s="105"/>
      <c r="F16" s="106">
        <f t="shared" ref="F16:G16" si="5">SUM(F6:F15)</f>
        <v>55.55555556</v>
      </c>
      <c r="G16" s="107">
        <f t="shared" si="5"/>
        <v>10000</v>
      </c>
      <c r="H16" s="105"/>
      <c r="I16" s="106">
        <f t="shared" ref="I16:J16" si="6">SUM(I6:I15)</f>
        <v>41.66666667</v>
      </c>
      <c r="J16" s="108">
        <f t="shared" si="6"/>
        <v>7500</v>
      </c>
      <c r="K16" s="88"/>
    </row>
    <row r="17">
      <c r="B17" s="88"/>
      <c r="E17" s="109"/>
      <c r="F17" s="110" t="s">
        <v>184</v>
      </c>
      <c r="G17" s="111">
        <f>G16/50</f>
        <v>200</v>
      </c>
      <c r="H17" s="88"/>
      <c r="I17" s="110" t="s">
        <v>184</v>
      </c>
      <c r="J17" s="111">
        <f>J16/50</f>
        <v>150</v>
      </c>
      <c r="K17" s="88"/>
    </row>
    <row r="18" ht="7.5" customHeight="1">
      <c r="B18" s="88"/>
      <c r="C18" s="88"/>
      <c r="D18" s="88"/>
      <c r="E18" s="88"/>
      <c r="F18" s="88"/>
      <c r="G18" s="88"/>
      <c r="H18" s="88"/>
      <c r="I18" s="88"/>
      <c r="J18" s="88"/>
      <c r="K18" s="88"/>
    </row>
  </sheetData>
  <mergeCells count="1">
    <mergeCell ref="B2:K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6" max="6" width="2.5"/>
    <col customWidth="1" min="13" max="13" width="2.38"/>
    <col customWidth="1" min="14" max="14" width="8.38"/>
  </cols>
  <sheetData>
    <row r="1">
      <c r="O1" s="78" t="s">
        <v>185</v>
      </c>
      <c r="P1" s="78" t="s">
        <v>185</v>
      </c>
      <c r="Q1" s="78" t="s">
        <v>185</v>
      </c>
      <c r="R1" s="78" t="s">
        <v>185</v>
      </c>
      <c r="S1" s="78" t="s">
        <v>186</v>
      </c>
      <c r="T1" s="78" t="s">
        <v>185</v>
      </c>
      <c r="U1" s="78" t="s">
        <v>185</v>
      </c>
      <c r="V1" s="78" t="s">
        <v>185</v>
      </c>
      <c r="W1" s="112"/>
    </row>
    <row r="2">
      <c r="G2" s="113" t="s">
        <v>187</v>
      </c>
      <c r="H2" s="114"/>
      <c r="I2" s="114"/>
      <c r="J2" s="114"/>
      <c r="K2" s="115" t="s">
        <v>183</v>
      </c>
      <c r="O2" s="116">
        <v>46198.0</v>
      </c>
      <c r="P2" s="116">
        <v>46228.0</v>
      </c>
      <c r="Q2" s="116">
        <v>46259.0</v>
      </c>
      <c r="R2" s="116">
        <v>46290.0</v>
      </c>
      <c r="S2" s="117">
        <v>46320.0</v>
      </c>
      <c r="T2" s="117">
        <v>46351.0</v>
      </c>
      <c r="U2" s="117">
        <v>46381.0</v>
      </c>
      <c r="V2" s="117">
        <v>46048.0</v>
      </c>
    </row>
    <row r="3">
      <c r="B3" s="118" t="s">
        <v>188</v>
      </c>
      <c r="C3" s="119" t="s">
        <v>189</v>
      </c>
      <c r="D3" s="119" t="s">
        <v>190</v>
      </c>
      <c r="E3" s="120" t="s">
        <v>191</v>
      </c>
      <c r="G3" s="121"/>
      <c r="H3" s="122" t="s">
        <v>192</v>
      </c>
      <c r="I3" s="122" t="s">
        <v>193</v>
      </c>
      <c r="J3" s="123">
        <v>2500.0</v>
      </c>
      <c r="K3" s="124">
        <v>2500.0</v>
      </c>
      <c r="M3" s="78"/>
      <c r="N3" s="78" t="s">
        <v>194</v>
      </c>
      <c r="O3" s="125">
        <v>0.0</v>
      </c>
      <c r="P3" s="83">
        <f t="shared" ref="P3:V3" si="1">O6</f>
        <v>11500</v>
      </c>
      <c r="Q3" s="83">
        <f t="shared" si="1"/>
        <v>23000</v>
      </c>
      <c r="R3" s="83">
        <f t="shared" si="1"/>
        <v>34500</v>
      </c>
      <c r="S3" s="83">
        <f t="shared" si="1"/>
        <v>46000</v>
      </c>
      <c r="T3" s="83">
        <f t="shared" si="1"/>
        <v>0</v>
      </c>
      <c r="U3" s="83">
        <f t="shared" si="1"/>
        <v>11500</v>
      </c>
      <c r="V3" s="83">
        <f t="shared" si="1"/>
        <v>23000</v>
      </c>
    </row>
    <row r="4">
      <c r="B4" s="126"/>
      <c r="C4" s="78">
        <v>160.0</v>
      </c>
      <c r="D4" s="78">
        <f>C4*7</f>
        <v>1120</v>
      </c>
      <c r="E4" s="127">
        <f>C4*30</f>
        <v>4800</v>
      </c>
      <c r="G4" s="121"/>
      <c r="H4" s="122" t="s">
        <v>192</v>
      </c>
      <c r="I4" s="122" t="s">
        <v>195</v>
      </c>
      <c r="J4" s="123">
        <v>2500.0</v>
      </c>
      <c r="K4" s="124">
        <v>2500.0</v>
      </c>
      <c r="M4" s="78"/>
      <c r="N4" s="78" t="s">
        <v>196</v>
      </c>
      <c r="O4" s="125">
        <v>50000.0</v>
      </c>
      <c r="P4" s="125">
        <v>50000.0</v>
      </c>
      <c r="Q4" s="125">
        <v>50000.0</v>
      </c>
      <c r="R4" s="125">
        <v>50000.0</v>
      </c>
      <c r="S4" s="125">
        <v>50000.0</v>
      </c>
      <c r="T4" s="125">
        <v>50000.0</v>
      </c>
      <c r="U4" s="125">
        <v>50000.0</v>
      </c>
      <c r="V4" s="125">
        <v>50000.0</v>
      </c>
    </row>
    <row r="5">
      <c r="B5" s="99" t="s">
        <v>197</v>
      </c>
      <c r="C5" s="82">
        <f t="shared" ref="C5:E5" si="2">C4*30</f>
        <v>4800</v>
      </c>
      <c r="D5" s="82">
        <f t="shared" si="2"/>
        <v>33600</v>
      </c>
      <c r="E5" s="128">
        <f t="shared" si="2"/>
        <v>144000</v>
      </c>
      <c r="G5" s="121"/>
      <c r="H5" s="122" t="s">
        <v>198</v>
      </c>
      <c r="I5" s="122" t="s">
        <v>199</v>
      </c>
      <c r="J5" s="123">
        <v>500.0</v>
      </c>
      <c r="K5" s="124">
        <v>5000.0</v>
      </c>
      <c r="M5" s="78"/>
      <c r="N5" s="78" t="s">
        <v>200</v>
      </c>
      <c r="O5" s="125">
        <v>38500.0</v>
      </c>
      <c r="P5" s="125">
        <v>38500.0</v>
      </c>
      <c r="Q5" s="125">
        <v>38500.0</v>
      </c>
      <c r="R5" s="125">
        <v>38500.0</v>
      </c>
      <c r="S5" s="125">
        <v>96000.0</v>
      </c>
      <c r="T5" s="125">
        <v>38500.0</v>
      </c>
      <c r="U5" s="125">
        <v>38500.0</v>
      </c>
      <c r="V5" s="125">
        <v>38500.0</v>
      </c>
    </row>
    <row r="6">
      <c r="B6" s="126"/>
      <c r="E6" s="129"/>
      <c r="G6" s="121"/>
      <c r="H6" s="122" t="s">
        <v>198</v>
      </c>
      <c r="I6" s="122" t="s">
        <v>201</v>
      </c>
      <c r="J6" s="123">
        <v>500.0</v>
      </c>
      <c r="K6" s="124">
        <v>5000.0</v>
      </c>
      <c r="M6" s="78"/>
      <c r="N6" s="78" t="s">
        <v>202</v>
      </c>
      <c r="O6" s="83">
        <f t="shared" ref="O6:V6" si="3">O3+O4-O5</f>
        <v>11500</v>
      </c>
      <c r="P6" s="83">
        <f t="shared" si="3"/>
        <v>23000</v>
      </c>
      <c r="Q6" s="83">
        <f t="shared" si="3"/>
        <v>34500</v>
      </c>
      <c r="R6" s="83">
        <f t="shared" si="3"/>
        <v>46000</v>
      </c>
      <c r="S6" s="83">
        <f t="shared" si="3"/>
        <v>0</v>
      </c>
      <c r="T6" s="83">
        <f t="shared" si="3"/>
        <v>11500</v>
      </c>
      <c r="U6" s="83">
        <f t="shared" si="3"/>
        <v>23000</v>
      </c>
      <c r="V6" s="83">
        <f t="shared" si="3"/>
        <v>34500</v>
      </c>
    </row>
    <row r="7">
      <c r="B7" s="99" t="s">
        <v>203</v>
      </c>
      <c r="E7" s="129"/>
      <c r="G7" s="121"/>
      <c r="H7" s="122" t="s">
        <v>198</v>
      </c>
      <c r="I7" s="122" t="s">
        <v>204</v>
      </c>
      <c r="J7" s="123">
        <v>200.0</v>
      </c>
      <c r="K7" s="124">
        <v>2000.0</v>
      </c>
    </row>
    <row r="8">
      <c r="B8" s="126"/>
      <c r="C8" s="78">
        <v>400.0</v>
      </c>
      <c r="D8" s="78">
        <f>C8*7</f>
        <v>2800</v>
      </c>
      <c r="E8" s="129">
        <f>C8*30</f>
        <v>12000</v>
      </c>
      <c r="G8" s="121"/>
      <c r="H8" s="122" t="s">
        <v>205</v>
      </c>
      <c r="I8" s="122" t="s">
        <v>206</v>
      </c>
      <c r="J8" s="123">
        <v>500.0</v>
      </c>
      <c r="K8" s="130">
        <v>50000.0</v>
      </c>
    </row>
    <row r="9">
      <c r="B9" s="101" t="s">
        <v>197</v>
      </c>
      <c r="C9" s="131">
        <f t="shared" ref="C9:E9" si="4">C8*30</f>
        <v>12000</v>
      </c>
      <c r="D9" s="131">
        <f t="shared" si="4"/>
        <v>84000</v>
      </c>
      <c r="E9" s="132">
        <f t="shared" si="4"/>
        <v>360000</v>
      </c>
      <c r="G9" s="121"/>
      <c r="H9" s="122" t="s">
        <v>205</v>
      </c>
      <c r="I9" s="122" t="s">
        <v>207</v>
      </c>
      <c r="J9" s="123">
        <v>500.0</v>
      </c>
      <c r="K9" s="130">
        <v>50000.0</v>
      </c>
    </row>
    <row r="10">
      <c r="G10" s="121"/>
      <c r="H10" s="133"/>
      <c r="I10" s="133"/>
      <c r="J10" s="133"/>
      <c r="K10" s="134">
        <f>SUM(K3:K9)</f>
        <v>117000</v>
      </c>
    </row>
    <row r="11">
      <c r="B11" s="78" t="s">
        <v>208</v>
      </c>
      <c r="C11" s="125">
        <v>4000.0</v>
      </c>
      <c r="G11" s="126"/>
      <c r="K11" s="135"/>
    </row>
    <row r="12">
      <c r="B12" s="78" t="s">
        <v>209</v>
      </c>
      <c r="C12" s="125">
        <v>11000.0</v>
      </c>
      <c r="G12" s="136" t="s">
        <v>210</v>
      </c>
      <c r="H12" s="133"/>
      <c r="I12" s="133"/>
      <c r="J12" s="133"/>
      <c r="K12" s="137"/>
    </row>
    <row r="13">
      <c r="B13" s="78" t="s">
        <v>211</v>
      </c>
      <c r="C13" s="125">
        <v>55000.0</v>
      </c>
      <c r="D13" s="70" t="s">
        <v>212</v>
      </c>
      <c r="E13" s="138">
        <f>SUM(C11:C13)</f>
        <v>70000</v>
      </c>
      <c r="G13" s="121"/>
      <c r="H13" s="122" t="s">
        <v>192</v>
      </c>
      <c r="I13" s="122" t="s">
        <v>193</v>
      </c>
      <c r="J13" s="123">
        <v>1500.0</v>
      </c>
      <c r="K13" s="124">
        <v>1500.0</v>
      </c>
    </row>
    <row r="14">
      <c r="B14" s="78" t="s">
        <v>213</v>
      </c>
      <c r="C14" s="125">
        <v>130000.0</v>
      </c>
      <c r="G14" s="121"/>
      <c r="H14" s="122" t="s">
        <v>192</v>
      </c>
      <c r="I14" s="122" t="s">
        <v>195</v>
      </c>
      <c r="J14" s="123">
        <v>1500.0</v>
      </c>
      <c r="K14" s="124">
        <v>1500.0</v>
      </c>
    </row>
    <row r="15">
      <c r="C15" s="138">
        <f>SUM(C11:C14)</f>
        <v>200000</v>
      </c>
      <c r="G15" s="121"/>
      <c r="H15" s="122" t="s">
        <v>192</v>
      </c>
      <c r="I15" s="122" t="s">
        <v>214</v>
      </c>
      <c r="J15" s="123">
        <v>2500.0</v>
      </c>
      <c r="K15" s="124">
        <v>2500.0</v>
      </c>
    </row>
    <row r="16">
      <c r="G16" s="121"/>
      <c r="H16" s="133"/>
      <c r="I16" s="133"/>
      <c r="J16" s="133"/>
      <c r="K16" s="134">
        <f>SUM(K13:K15)</f>
        <v>5500</v>
      </c>
    </row>
    <row r="17">
      <c r="G17" s="126"/>
      <c r="K17" s="129"/>
    </row>
    <row r="18">
      <c r="G18" s="136" t="s">
        <v>215</v>
      </c>
      <c r="H18" s="133"/>
      <c r="I18" s="133"/>
      <c r="J18" s="133"/>
      <c r="K18" s="139"/>
    </row>
    <row r="19">
      <c r="G19" s="121"/>
      <c r="H19" s="122" t="s">
        <v>192</v>
      </c>
      <c r="I19" s="122" t="s">
        <v>214</v>
      </c>
      <c r="J19" s="123">
        <v>1000.0</v>
      </c>
      <c r="K19" s="124">
        <v>1000.0</v>
      </c>
    </row>
    <row r="20">
      <c r="G20" s="121"/>
      <c r="H20" s="122" t="s">
        <v>198</v>
      </c>
      <c r="I20" s="122" t="s">
        <v>216</v>
      </c>
      <c r="J20" s="123">
        <v>500.0</v>
      </c>
      <c r="K20" s="124">
        <v>5000.0</v>
      </c>
    </row>
    <row r="21">
      <c r="G21" s="121"/>
      <c r="H21" s="133"/>
      <c r="I21" s="133"/>
      <c r="J21" s="133"/>
      <c r="K21" s="134">
        <f>SUM(K18:K20)</f>
        <v>6000</v>
      </c>
    </row>
    <row r="22">
      <c r="G22" s="126"/>
      <c r="K22" s="129"/>
    </row>
    <row r="23">
      <c r="G23" s="136" t="s">
        <v>185</v>
      </c>
      <c r="H23" s="133"/>
      <c r="I23" s="133"/>
      <c r="J23" s="133"/>
      <c r="K23" s="139"/>
    </row>
    <row r="24">
      <c r="G24" s="121"/>
      <c r="H24" s="122" t="s">
        <v>217</v>
      </c>
      <c r="I24" s="122" t="s">
        <v>218</v>
      </c>
      <c r="J24" s="123">
        <v>50.0</v>
      </c>
      <c r="K24" s="140">
        <v>10000.0</v>
      </c>
      <c r="L24" s="138">
        <f>SUM(K3:K7,K13:K15,K19:K20,K24)</f>
        <v>38500</v>
      </c>
    </row>
    <row r="25">
      <c r="G25" s="121"/>
      <c r="H25" s="133"/>
      <c r="I25" s="133"/>
      <c r="J25" s="133"/>
      <c r="K25" s="141">
        <f>SUM(K24)</f>
        <v>10000</v>
      </c>
    </row>
    <row r="26">
      <c r="G26" s="126"/>
      <c r="K26" s="129"/>
    </row>
    <row r="27">
      <c r="D27" s="84"/>
      <c r="G27" s="136" t="s">
        <v>186</v>
      </c>
      <c r="H27" s="133"/>
      <c r="I27" s="133"/>
      <c r="J27" s="133"/>
      <c r="K27" s="139"/>
    </row>
    <row r="28">
      <c r="G28" s="121"/>
      <c r="H28" s="122" t="s">
        <v>205</v>
      </c>
      <c r="I28" s="122" t="s">
        <v>199</v>
      </c>
      <c r="J28" s="123">
        <v>500.0</v>
      </c>
      <c r="K28" s="142">
        <v>50000.0</v>
      </c>
      <c r="L28" s="143">
        <f>S5-L24</f>
        <v>57500</v>
      </c>
    </row>
    <row r="29">
      <c r="G29" s="121"/>
      <c r="H29" s="122" t="s">
        <v>205</v>
      </c>
      <c r="I29" s="122" t="s">
        <v>201</v>
      </c>
      <c r="J29" s="123">
        <v>500.0</v>
      </c>
      <c r="K29" s="142">
        <v>50000.0</v>
      </c>
    </row>
    <row r="30">
      <c r="G30" s="121"/>
      <c r="H30" s="133"/>
      <c r="I30" s="133"/>
      <c r="J30" s="133"/>
      <c r="K30" s="144">
        <f>SUM(K28:K29)</f>
        <v>100000</v>
      </c>
    </row>
    <row r="31">
      <c r="G31" s="126"/>
      <c r="K31" s="129"/>
    </row>
    <row r="32">
      <c r="G32" s="145"/>
      <c r="H32" s="131"/>
      <c r="I32" s="131"/>
      <c r="J32" s="146" t="s">
        <v>183</v>
      </c>
      <c r="K32" s="147">
        <f>SUM(K10,K16,K21,K25,K30)</f>
        <v>238500</v>
      </c>
    </row>
    <row r="61">
      <c r="H61" s="148"/>
      <c r="L61" s="148"/>
    </row>
    <row r="62">
      <c r="H62" s="148"/>
      <c r="L62" s="148"/>
    </row>
    <row r="63">
      <c r="H63" s="148"/>
      <c r="L63" s="148"/>
    </row>
    <row r="64">
      <c r="H64" s="148"/>
    </row>
    <row r="65">
      <c r="H65" s="148"/>
    </row>
  </sheetData>
  <mergeCells count="1">
    <mergeCell ref="L28:L2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38"/>
    <col customWidth="1" min="5" max="5" width="14.88"/>
    <col customWidth="1" min="6" max="6" width="21.25"/>
    <col customWidth="1" min="14" max="14" width="13.13"/>
    <col customWidth="1" min="18" max="18" width="15.13"/>
  </cols>
  <sheetData>
    <row r="2">
      <c r="G2" s="149"/>
    </row>
    <row r="3">
      <c r="A3" s="78" t="s">
        <v>219</v>
      </c>
      <c r="B3" s="78" t="s">
        <v>67</v>
      </c>
      <c r="C3" s="79">
        <v>0.0</v>
      </c>
      <c r="E3" s="78" t="s">
        <v>220</v>
      </c>
      <c r="F3" s="78" t="s">
        <v>46</v>
      </c>
      <c r="G3" s="150">
        <v>0.0</v>
      </c>
      <c r="I3" s="151" t="s">
        <v>221</v>
      </c>
      <c r="J3" s="152" t="s">
        <v>16</v>
      </c>
      <c r="K3" s="150">
        <v>0.0</v>
      </c>
      <c r="M3" s="78" t="s">
        <v>222</v>
      </c>
      <c r="N3" s="151" t="s">
        <v>16</v>
      </c>
      <c r="O3" s="150">
        <v>0.0</v>
      </c>
      <c r="R3" s="151"/>
      <c r="S3" s="150"/>
    </row>
    <row r="4">
      <c r="B4" s="78" t="s">
        <v>223</v>
      </c>
      <c r="C4" s="79">
        <v>0.15</v>
      </c>
      <c r="F4" s="78" t="s">
        <v>223</v>
      </c>
      <c r="G4" s="153">
        <v>0.1</v>
      </c>
      <c r="I4" s="152"/>
      <c r="J4" s="152" t="s">
        <v>20</v>
      </c>
      <c r="K4" s="150">
        <v>0.03</v>
      </c>
      <c r="N4" s="152" t="s">
        <v>20</v>
      </c>
      <c r="O4" s="150">
        <v>0.06</v>
      </c>
      <c r="R4" s="151"/>
      <c r="S4" s="150"/>
    </row>
    <row r="5">
      <c r="B5" s="78" t="s">
        <v>224</v>
      </c>
      <c r="C5" s="79">
        <v>0.25</v>
      </c>
      <c r="F5" s="78" t="s">
        <v>224</v>
      </c>
      <c r="G5" s="153">
        <v>0.2</v>
      </c>
      <c r="I5" s="152"/>
      <c r="J5" s="152" t="s">
        <v>225</v>
      </c>
      <c r="K5" s="150">
        <v>0.08</v>
      </c>
      <c r="N5" s="152" t="s">
        <v>225</v>
      </c>
      <c r="O5" s="150">
        <v>0.15</v>
      </c>
      <c r="R5" s="151"/>
      <c r="S5" s="150"/>
    </row>
    <row r="6">
      <c r="B6" s="78" t="s">
        <v>49</v>
      </c>
      <c r="C6" s="79">
        <v>0.35</v>
      </c>
      <c r="F6" s="78" t="s">
        <v>49</v>
      </c>
      <c r="G6" s="150">
        <v>0.3</v>
      </c>
      <c r="I6" s="152"/>
      <c r="J6" s="152" t="s">
        <v>226</v>
      </c>
      <c r="K6" s="150">
        <v>0.15</v>
      </c>
      <c r="N6" s="152" t="s">
        <v>226</v>
      </c>
      <c r="O6" s="150">
        <v>0.25</v>
      </c>
      <c r="R6" s="151"/>
      <c r="S6" s="150"/>
    </row>
    <row r="7">
      <c r="B7" s="78" t="s">
        <v>47</v>
      </c>
      <c r="C7" s="79">
        <v>0.45</v>
      </c>
      <c r="F7" s="78" t="s">
        <v>47</v>
      </c>
      <c r="G7" s="153">
        <v>0.4</v>
      </c>
      <c r="I7" s="152"/>
      <c r="J7" s="152" t="s">
        <v>22</v>
      </c>
      <c r="K7" s="150">
        <v>0.22</v>
      </c>
      <c r="N7" s="152" t="s">
        <v>22</v>
      </c>
      <c r="O7" s="150">
        <v>0.4</v>
      </c>
      <c r="R7" s="151"/>
      <c r="S7" s="150"/>
    </row>
    <row r="8">
      <c r="B8" s="78" t="s">
        <v>227</v>
      </c>
      <c r="C8" s="79">
        <v>0.55</v>
      </c>
      <c r="F8" s="78" t="s">
        <v>227</v>
      </c>
      <c r="G8" s="153">
        <v>0.5</v>
      </c>
      <c r="I8" s="152"/>
      <c r="J8" s="152" t="s">
        <v>18</v>
      </c>
      <c r="K8" s="150">
        <v>0.3</v>
      </c>
      <c r="N8" s="152" t="s">
        <v>18</v>
      </c>
      <c r="O8" s="150">
        <v>0.55</v>
      </c>
      <c r="R8" s="151"/>
      <c r="S8" s="150"/>
    </row>
    <row r="9">
      <c r="F9" s="78" t="s">
        <v>228</v>
      </c>
      <c r="G9" s="153">
        <v>0.6</v>
      </c>
      <c r="I9" s="152"/>
      <c r="J9" s="152" t="s">
        <v>14</v>
      </c>
      <c r="K9" s="150">
        <v>0.35</v>
      </c>
      <c r="N9" s="152" t="s">
        <v>14</v>
      </c>
      <c r="O9" s="150">
        <v>0.7</v>
      </c>
      <c r="R9" s="151"/>
      <c r="S9" s="79"/>
    </row>
    <row r="10">
      <c r="F10" s="78" t="s">
        <v>229</v>
      </c>
      <c r="G10" s="153">
        <v>0.7</v>
      </c>
      <c r="I10" s="152"/>
      <c r="J10" s="152" t="s">
        <v>15</v>
      </c>
      <c r="K10" s="150">
        <v>0.4</v>
      </c>
      <c r="N10" s="152" t="s">
        <v>15</v>
      </c>
      <c r="O10" s="150">
        <v>0.85</v>
      </c>
      <c r="R10" s="151"/>
      <c r="S10" s="150"/>
    </row>
    <row r="11">
      <c r="N11" s="152" t="s">
        <v>230</v>
      </c>
      <c r="O11" s="150">
        <v>1.0</v>
      </c>
    </row>
    <row r="12">
      <c r="N12" s="152" t="s">
        <v>231</v>
      </c>
      <c r="O12" s="150">
        <v>1.1</v>
      </c>
    </row>
    <row r="13">
      <c r="N13" s="152" t="s">
        <v>232</v>
      </c>
      <c r="O13" s="150">
        <v>1.2</v>
      </c>
    </row>
    <row r="15">
      <c r="A15" s="78" t="s">
        <v>233</v>
      </c>
      <c r="B15" s="79">
        <v>0.0</v>
      </c>
      <c r="C15" s="79">
        <v>0.0</v>
      </c>
      <c r="E15" s="78" t="s">
        <v>234</v>
      </c>
      <c r="F15" s="78" t="s">
        <v>51</v>
      </c>
      <c r="G15" s="150">
        <v>0.0</v>
      </c>
      <c r="I15" s="78" t="s">
        <v>235</v>
      </c>
      <c r="J15" s="152" t="s">
        <v>16</v>
      </c>
      <c r="K15" s="150">
        <v>0.0</v>
      </c>
    </row>
    <row r="16">
      <c r="B16" s="79">
        <v>0.1</v>
      </c>
      <c r="C16" s="79">
        <v>0.1</v>
      </c>
      <c r="F16" s="78" t="s">
        <v>223</v>
      </c>
      <c r="G16" s="153">
        <v>0.1</v>
      </c>
      <c r="J16" s="152" t="s">
        <v>20</v>
      </c>
      <c r="K16" s="150">
        <v>0.05</v>
      </c>
      <c r="N16" s="151"/>
      <c r="O16" s="150"/>
    </row>
    <row r="17">
      <c r="F17" s="78" t="s">
        <v>224</v>
      </c>
      <c r="G17" s="153">
        <v>0.25</v>
      </c>
      <c r="J17" s="152" t="s">
        <v>225</v>
      </c>
      <c r="K17" s="150">
        <v>0.15</v>
      </c>
      <c r="N17" s="151"/>
      <c r="O17" s="150"/>
      <c r="R17" s="151"/>
      <c r="S17" s="150"/>
    </row>
    <row r="18">
      <c r="F18" s="78" t="s">
        <v>49</v>
      </c>
      <c r="G18" s="153">
        <v>0.4</v>
      </c>
      <c r="J18" s="152" t="s">
        <v>226</v>
      </c>
      <c r="K18" s="150">
        <v>0.3</v>
      </c>
      <c r="N18" s="151"/>
      <c r="O18" s="150"/>
      <c r="R18" s="151"/>
      <c r="S18" s="150"/>
    </row>
    <row r="19">
      <c r="F19" s="78" t="s">
        <v>47</v>
      </c>
      <c r="G19" s="153">
        <v>0.6</v>
      </c>
      <c r="J19" s="152" t="s">
        <v>22</v>
      </c>
      <c r="K19" s="150">
        <v>0.45</v>
      </c>
      <c r="N19" s="151"/>
      <c r="O19" s="150"/>
      <c r="R19" s="151"/>
      <c r="S19" s="150"/>
    </row>
    <row r="20">
      <c r="F20" s="78" t="s">
        <v>227</v>
      </c>
      <c r="G20" s="153">
        <v>0.8</v>
      </c>
      <c r="J20" s="152" t="s">
        <v>18</v>
      </c>
      <c r="K20" s="150">
        <v>0.6</v>
      </c>
      <c r="N20" s="151"/>
      <c r="O20" s="150"/>
      <c r="R20" s="151"/>
      <c r="S20" s="150"/>
    </row>
    <row r="21">
      <c r="F21" s="78" t="s">
        <v>228</v>
      </c>
      <c r="G21" s="153">
        <v>1.0</v>
      </c>
      <c r="J21" s="152" t="s">
        <v>14</v>
      </c>
      <c r="K21" s="150">
        <v>0.7</v>
      </c>
      <c r="N21" s="151"/>
      <c r="O21" s="150"/>
      <c r="R21" s="151"/>
      <c r="S21" s="150"/>
    </row>
    <row r="22">
      <c r="F22" s="78" t="s">
        <v>229</v>
      </c>
      <c r="G22" s="153">
        <v>1.2</v>
      </c>
      <c r="J22" s="152" t="s">
        <v>15</v>
      </c>
      <c r="K22" s="150">
        <v>0.8</v>
      </c>
      <c r="N22" s="151"/>
      <c r="O22" s="79"/>
      <c r="R22" s="151"/>
      <c r="S22" s="150"/>
    </row>
    <row r="23">
      <c r="N23" s="151"/>
      <c r="O23" s="79"/>
      <c r="R23" s="79"/>
    </row>
    <row r="24">
      <c r="N24" s="151"/>
      <c r="O24" s="150"/>
      <c r="R24" s="151"/>
      <c r="S24" s="79"/>
    </row>
    <row r="25">
      <c r="A25" s="78" t="s">
        <v>236</v>
      </c>
      <c r="B25" s="78" t="s">
        <v>42</v>
      </c>
      <c r="C25" s="79">
        <v>0.0</v>
      </c>
      <c r="E25" s="78" t="s">
        <v>237</v>
      </c>
      <c r="F25" s="78" t="s">
        <v>71</v>
      </c>
      <c r="G25" s="150">
        <v>0.0</v>
      </c>
      <c r="O25" s="79"/>
      <c r="R25" s="151"/>
      <c r="S25" s="150"/>
    </row>
    <row r="26">
      <c r="B26" s="78" t="s">
        <v>238</v>
      </c>
      <c r="C26" s="79">
        <v>0.0</v>
      </c>
      <c r="F26" s="78" t="s">
        <v>223</v>
      </c>
      <c r="G26" s="153">
        <v>0.15</v>
      </c>
      <c r="O26" s="79"/>
    </row>
    <row r="27">
      <c r="B27" s="78" t="s">
        <v>239</v>
      </c>
      <c r="C27" s="79">
        <v>0.05</v>
      </c>
      <c r="F27" s="78" t="s">
        <v>224</v>
      </c>
      <c r="G27" s="153">
        <v>0.3</v>
      </c>
      <c r="I27" s="78" t="s">
        <v>240</v>
      </c>
      <c r="J27" s="79">
        <v>0.5</v>
      </c>
      <c r="K27" s="79">
        <v>0.5</v>
      </c>
    </row>
    <row r="28">
      <c r="B28" s="78" t="s">
        <v>241</v>
      </c>
      <c r="C28" s="79">
        <v>0.1</v>
      </c>
      <c r="F28" s="78" t="s">
        <v>49</v>
      </c>
      <c r="G28" s="153">
        <v>0.5</v>
      </c>
      <c r="J28" s="79">
        <v>0.65</v>
      </c>
      <c r="K28" s="79">
        <v>0.65</v>
      </c>
    </row>
    <row r="29">
      <c r="B29" s="78" t="s">
        <v>242</v>
      </c>
      <c r="C29" s="79">
        <v>0.15</v>
      </c>
      <c r="F29" s="78" t="s">
        <v>47</v>
      </c>
      <c r="G29" s="153">
        <v>0.75</v>
      </c>
    </row>
    <row r="30">
      <c r="B30" s="78" t="s">
        <v>41</v>
      </c>
      <c r="C30" s="79">
        <v>0.2</v>
      </c>
      <c r="F30" s="78" t="s">
        <v>227</v>
      </c>
      <c r="G30" s="153">
        <v>1.0</v>
      </c>
    </row>
    <row r="31">
      <c r="B31" s="78" t="s">
        <v>243</v>
      </c>
      <c r="C31" s="79">
        <v>0.0</v>
      </c>
      <c r="I31" s="78" t="s">
        <v>244</v>
      </c>
    </row>
    <row r="32">
      <c r="B32" s="78" t="s">
        <v>245</v>
      </c>
      <c r="C32" s="79">
        <v>0.0</v>
      </c>
      <c r="J32" s="151" t="s">
        <v>246</v>
      </c>
      <c r="K32" s="150">
        <v>0.0</v>
      </c>
    </row>
    <row r="33">
      <c r="B33" s="78" t="s">
        <v>247</v>
      </c>
      <c r="C33" s="79">
        <v>0.05</v>
      </c>
      <c r="J33" s="152" t="s">
        <v>20</v>
      </c>
      <c r="K33" s="79">
        <v>0.05</v>
      </c>
    </row>
    <row r="34">
      <c r="B34" s="78" t="s">
        <v>248</v>
      </c>
      <c r="C34" s="79">
        <v>0.1</v>
      </c>
      <c r="J34" s="152" t="s">
        <v>225</v>
      </c>
      <c r="K34" s="79">
        <v>0.1</v>
      </c>
    </row>
    <row r="35">
      <c r="B35" s="78" t="s">
        <v>249</v>
      </c>
      <c r="C35" s="79">
        <v>0.1</v>
      </c>
      <c r="J35" s="152" t="s">
        <v>226</v>
      </c>
      <c r="K35" s="79">
        <v>0.15</v>
      </c>
    </row>
    <row r="51">
      <c r="B51" s="78" t="s">
        <v>250</v>
      </c>
      <c r="G51" s="78" t="s">
        <v>251</v>
      </c>
    </row>
    <row r="53">
      <c r="M53" s="154">
        <v>5.8297475E7</v>
      </c>
    </row>
    <row r="54">
      <c r="M54" s="154">
        <v>3.4978485E7</v>
      </c>
    </row>
    <row r="55">
      <c r="M55" s="154">
        <v>5.718771E7</v>
      </c>
    </row>
    <row r="56">
      <c r="M56" s="154">
        <v>3.4312626E7</v>
      </c>
    </row>
    <row r="57">
      <c r="M57" s="155">
        <f>SUM(M53:M56)</f>
        <v>184776296</v>
      </c>
    </row>
    <row r="66">
      <c r="B66" s="78" t="s">
        <v>252</v>
      </c>
      <c r="H66" s="78" t="s">
        <v>253</v>
      </c>
    </row>
    <row r="67">
      <c r="M67" s="78">
        <v>9.9234133E7</v>
      </c>
    </row>
    <row r="68">
      <c r="M68" s="78">
        <v>5.9540479E7</v>
      </c>
    </row>
    <row r="69">
      <c r="M69" s="78">
        <v>1.6745308E7</v>
      </c>
    </row>
    <row r="70">
      <c r="M70" s="78">
        <v>1.0047184E7</v>
      </c>
    </row>
    <row r="71">
      <c r="M71" s="156">
        <f>SUM(M67:M70)</f>
        <v>185567104</v>
      </c>
    </row>
  </sheetData>
  <drawing r:id="rId1"/>
</worksheet>
</file>