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CQ\ACQ.Excel\Examples\"/>
    </mc:Choice>
  </mc:AlternateContent>
  <xr:revisionPtr revIDLastSave="0" documentId="13_ncr:1_{114E721B-FDD4-4CFA-9615-49920AC157C8}" xr6:coauthVersionLast="47" xr6:coauthVersionMax="47" xr10:uidLastSave="{00000000-0000-0000-0000-000000000000}"/>
  <bookViews>
    <workbookView xWindow="-120" yWindow="-120" windowWidth="29040" windowHeight="17640" tabRatio="900" xr2:uid="{00000000-000D-0000-FFFF-FFFF00000000}"/>
  </bookViews>
  <sheets>
    <sheet name="Utils" sheetId="3" r:id="rId1"/>
    <sheet name="Stats" sheetId="21" r:id="rId2"/>
    <sheet name="BinomialConfidence" sheetId="22" r:id="rId3"/>
    <sheet name="MinMax" sheetId="23" r:id="rId4"/>
  </sheets>
  <definedNames>
    <definedName name="solver_adj" localSheetId="2" hidden="1">BinomialConfidence!$O$4:$O$5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BinomialConfidence!$B$8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2" l="1"/>
  <c r="B7" i="22"/>
  <c r="B6" i="22"/>
  <c r="B5" i="22"/>
  <c r="L6" i="22"/>
  <c r="L9" i="22"/>
  <c r="L10" i="22"/>
  <c r="L11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5" i="22"/>
  <c r="J11" i="23"/>
  <c r="J10" i="23"/>
  <c r="H18" i="23"/>
  <c r="I18" i="23"/>
  <c r="J18" i="23"/>
  <c r="K18" i="23"/>
  <c r="L18" i="23"/>
  <c r="H8" i="23"/>
  <c r="I8" i="23"/>
  <c r="J8" i="23"/>
  <c r="K8" i="23"/>
  <c r="L8" i="23"/>
  <c r="H9" i="23"/>
  <c r="I9" i="23"/>
  <c r="K9" i="23"/>
  <c r="L9" i="23"/>
  <c r="H10" i="23"/>
  <c r="I10" i="23"/>
  <c r="K10" i="23"/>
  <c r="L10" i="23"/>
  <c r="H11" i="23"/>
  <c r="I11" i="23"/>
  <c r="K11" i="23"/>
  <c r="L11" i="23"/>
  <c r="H12" i="23"/>
  <c r="I12" i="23"/>
  <c r="K12" i="23"/>
  <c r="L12" i="23"/>
  <c r="H13" i="23"/>
  <c r="I13" i="23"/>
  <c r="J13" i="23"/>
  <c r="K13" i="23"/>
  <c r="L13" i="23"/>
  <c r="H14" i="23"/>
  <c r="I14" i="23"/>
  <c r="J14" i="23"/>
  <c r="K14" i="23"/>
  <c r="L14" i="23"/>
  <c r="H15" i="23"/>
  <c r="I15" i="23"/>
  <c r="J15" i="23"/>
  <c r="K15" i="23"/>
  <c r="L15" i="23"/>
  <c r="H16" i="23"/>
  <c r="J16" i="23"/>
  <c r="K16" i="23"/>
  <c r="L16" i="23"/>
  <c r="H17" i="23"/>
  <c r="I17" i="23"/>
  <c r="J17" i="23"/>
  <c r="K17" i="23"/>
  <c r="L17" i="23"/>
  <c r="H3" i="23"/>
  <c r="I3" i="23"/>
  <c r="J3" i="23"/>
  <c r="K3" i="23"/>
  <c r="L3" i="23"/>
  <c r="H4" i="23"/>
  <c r="I4" i="23"/>
  <c r="J4" i="23"/>
  <c r="L4" i="23"/>
  <c r="H5" i="23"/>
  <c r="J5" i="23"/>
  <c r="K5" i="23"/>
  <c r="L5" i="23"/>
  <c r="H6" i="23"/>
  <c r="J6" i="23"/>
  <c r="K6" i="23"/>
  <c r="L6" i="23"/>
  <c r="H7" i="23"/>
  <c r="J7" i="23"/>
  <c r="K7" i="23"/>
  <c r="L7" i="23"/>
  <c r="I2" i="23"/>
  <c r="J2" i="23"/>
  <c r="K2" i="23"/>
  <c r="L2" i="23"/>
  <c r="H2" i="23"/>
  <c r="G19" i="22"/>
  <c r="H19" i="22"/>
  <c r="G18" i="22"/>
  <c r="H18" i="22"/>
  <c r="G5" i="22"/>
  <c r="H5" i="22"/>
  <c r="G17" i="22"/>
  <c r="H17" i="22"/>
  <c r="G7" i="22"/>
  <c r="H7" i="22"/>
  <c r="G8" i="22"/>
  <c r="H8" i="22"/>
  <c r="G9" i="22"/>
  <c r="H9" i="22"/>
  <c r="G10" i="22"/>
  <c r="H10" i="22"/>
  <c r="G11" i="22"/>
  <c r="H11" i="22"/>
  <c r="G12" i="22"/>
  <c r="H12" i="22"/>
  <c r="G13" i="22"/>
  <c r="H13" i="22"/>
  <c r="G14" i="22"/>
  <c r="H14" i="22"/>
  <c r="G15" i="22"/>
  <c r="H15" i="22"/>
  <c r="G16" i="22"/>
  <c r="H16" i="22"/>
  <c r="G6" i="22"/>
  <c r="H6" i="22"/>
  <c r="E6" i="21"/>
  <c r="F6" i="21"/>
  <c r="D15" i="21"/>
  <c r="D14" i="21"/>
  <c r="E4" i="21"/>
  <c r="F4" i="21"/>
  <c r="C22" i="21"/>
  <c r="C21" i="21"/>
  <c r="F3" i="21"/>
  <c r="F5" i="21"/>
  <c r="E5" i="21"/>
  <c r="E3" i="21"/>
  <c r="D13" i="21"/>
  <c r="D12" i="21"/>
  <c r="D11" i="21"/>
  <c r="D10" i="21"/>
  <c r="D9" i="21"/>
  <c r="D8" i="21"/>
  <c r="C15" i="21"/>
  <c r="C14" i="21"/>
  <c r="C13" i="21"/>
  <c r="C12" i="21"/>
  <c r="C11" i="21"/>
  <c r="C9" i="21"/>
  <c r="C10" i="21"/>
  <c r="C8" i="21"/>
  <c r="N56" i="3"/>
  <c r="N49" i="3"/>
  <c r="N50" i="3"/>
  <c r="N51" i="3"/>
  <c r="N52" i="3"/>
  <c r="N53" i="3"/>
  <c r="N54" i="3"/>
  <c r="N5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35" i="3"/>
  <c r="N34" i="3"/>
  <c r="N31" i="3"/>
  <c r="N32" i="3"/>
  <c r="N33" i="3"/>
  <c r="N23" i="3"/>
  <c r="N24" i="3"/>
  <c r="N25" i="3"/>
  <c r="N26" i="3"/>
  <c r="N27" i="3"/>
  <c r="N28" i="3"/>
  <c r="N29" i="3"/>
  <c r="N30" i="3"/>
  <c r="N21" i="3"/>
  <c r="N22" i="3"/>
  <c r="N20" i="3"/>
  <c r="H28" i="3"/>
  <c r="J25" i="3"/>
  <c r="K25" i="3" s="1"/>
  <c r="J24" i="3"/>
  <c r="K24" i="3" s="1"/>
  <c r="J23" i="3"/>
  <c r="K23" i="3" s="1"/>
  <c r="J22" i="3"/>
  <c r="K22" i="3" s="1"/>
  <c r="J21" i="3"/>
  <c r="K21" i="3" s="1"/>
  <c r="K26" i="3"/>
  <c r="K27" i="3"/>
  <c r="K20" i="3"/>
  <c r="H27" i="3"/>
  <c r="H21" i="3"/>
  <c r="H22" i="3"/>
  <c r="H23" i="3"/>
  <c r="H24" i="3"/>
  <c r="H25" i="3"/>
  <c r="H26" i="3"/>
  <c r="H20" i="3"/>
  <c r="H9" i="3"/>
  <c r="H8" i="3"/>
  <c r="H6" i="3"/>
  <c r="H4" i="3"/>
  <c r="H3" i="3"/>
  <c r="C4" i="3"/>
  <c r="C5" i="3"/>
  <c r="C6" i="3"/>
  <c r="J9" i="3"/>
  <c r="C9" i="3"/>
  <c r="J3" i="3"/>
  <c r="C7" i="3"/>
  <c r="J6" i="3"/>
  <c r="J7" i="3"/>
  <c r="J5" i="3"/>
  <c r="C3" i="3"/>
  <c r="C8" i="3"/>
  <c r="J8" i="3"/>
  <c r="J4" i="3"/>
  <c r="L12" i="22" l="1"/>
  <c r="L8" i="22"/>
  <c r="L7" i="22"/>
  <c r="C27" i="23"/>
  <c r="C11" i="23"/>
  <c r="C2" i="23"/>
  <c r="C26" i="23"/>
  <c r="C25" i="23"/>
  <c r="C7" i="23"/>
  <c r="D11" i="23"/>
  <c r="D3" i="23" a="1"/>
  <c r="D3" i="23" s="1"/>
  <c r="C3" i="23"/>
  <c r="D10" i="23" a="1"/>
  <c r="D10" i="23" s="1"/>
  <c r="D7" i="23" a="1"/>
  <c r="D7" i="23" s="1"/>
  <c r="C10" i="23"/>
  <c r="D9" i="23" a="1"/>
  <c r="D9" i="23" s="1"/>
  <c r="C9" i="23"/>
  <c r="D2" i="23" a="1"/>
  <c r="D2" i="23" s="1"/>
  <c r="D5" i="23" a="1"/>
  <c r="D5" i="23" s="1"/>
  <c r="D4" i="23" a="1"/>
  <c r="D4" i="23" s="1"/>
  <c r="D8" i="23" a="1"/>
  <c r="D8" i="23" s="1"/>
  <c r="D6" i="23" a="1"/>
  <c r="D6" i="23" s="1"/>
  <c r="C8" i="23"/>
  <c r="E8" i="23" s="1"/>
  <c r="E7" i="21"/>
  <c r="C3" i="21"/>
  <c r="C5" i="23"/>
  <c r="C6" i="23"/>
  <c r="E6" i="23" s="1"/>
  <c r="C4" i="23"/>
  <c r="F7" i="21"/>
  <c r="C6" i="21"/>
  <c r="D3" i="21"/>
  <c r="C4" i="21"/>
  <c r="D4" i="21"/>
  <c r="D6" i="21"/>
  <c r="C5" i="21"/>
  <c r="D5" i="21"/>
  <c r="H10" i="3"/>
  <c r="H16" i="3" s="1"/>
  <c r="J10" i="3"/>
  <c r="E2" i="23" l="1"/>
  <c r="E11" i="23"/>
  <c r="H13" i="3"/>
  <c r="E4" i="23"/>
  <c r="E5" i="23"/>
  <c r="E3" i="23"/>
  <c r="E10" i="23"/>
  <c r="E9" i="23"/>
  <c r="E7" i="23"/>
  <c r="C7" i="21"/>
  <c r="D7" i="21"/>
  <c r="H15" i="3"/>
  <c r="H14" i="3"/>
  <c r="C19" i="3" l="1"/>
  <c r="C21" i="3" s="1"/>
  <c r="C2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J1" authorId="0" shapeId="0" xr:uid="{DB9A6BDF-1C94-4C02-8BE4-F42BE5512C1F}">
      <text>
        <r>
          <rPr>
            <b/>
            <sz val="9"/>
            <color indexed="81"/>
            <rFont val="Tahoma"/>
            <family val="2"/>
          </rPr>
          <t>example from https://en.wikipedia.org/wiki/Logistic_regression</t>
        </r>
      </text>
    </comment>
  </commentList>
</comments>
</file>

<file path=xl/sharedStrings.xml><?xml version="1.0" encoding="utf-8"?>
<sst xmlns="http://schemas.openxmlformats.org/spreadsheetml/2006/main" count="88" uniqueCount="71">
  <si>
    <t>date</t>
  </si>
  <si>
    <t>Converted</t>
  </si>
  <si>
    <t>Date Conversion</t>
  </si>
  <si>
    <t>Add-in Info</t>
  </si>
  <si>
    <t>Add-in path</t>
  </si>
  <si>
    <t>Excel version</t>
  </si>
  <si>
    <t>Add-In version</t>
  </si>
  <si>
    <t>Excel-DNA version</t>
  </si>
  <si>
    <t>Ctrl+Shift+H</t>
  </si>
  <si>
    <t>Shortcuts</t>
  </si>
  <si>
    <t>Show ACQ log</t>
  </si>
  <si>
    <t>.NET Version</t>
  </si>
  <si>
    <t>Show ACQ Introspection</t>
  </si>
  <si>
    <t>Ctrl+Shift+A</t>
  </si>
  <si>
    <t>Error</t>
  </si>
  <si>
    <t>Next Business Day</t>
  </si>
  <si>
    <t>Adjust to Business Day</t>
  </si>
  <si>
    <t>acq_join</t>
  </si>
  <si>
    <t>float</t>
  </si>
  <si>
    <t>bool</t>
  </si>
  <si>
    <t>Empty</t>
  </si>
  <si>
    <t>NA</t>
  </si>
  <si>
    <t>values</t>
  </si>
  <si>
    <t>acq_tostring</t>
  </si>
  <si>
    <t>Value</t>
  </si>
  <si>
    <t>acq_count_unique</t>
  </si>
  <si>
    <t>acq_isprime</t>
  </si>
  <si>
    <t>acq_isinteger</t>
  </si>
  <si>
    <t>acq_isleap_year</t>
  </si>
  <si>
    <t>year</t>
  </si>
  <si>
    <t>AVERAGE</t>
  </si>
  <si>
    <t>acq_mean</t>
  </si>
  <si>
    <t>x</t>
  </si>
  <si>
    <t>w</t>
  </si>
  <si>
    <t>Diff</t>
  </si>
  <si>
    <t>SUMPRODUCT</t>
  </si>
  <si>
    <t>weights</t>
  </si>
  <si>
    <t>unweighted</t>
  </si>
  <si>
    <t>weighted</t>
  </si>
  <si>
    <t>n</t>
  </si>
  <si>
    <t>lb</t>
  </si>
  <si>
    <t>up</t>
  </si>
  <si>
    <t>acq_binomtest</t>
  </si>
  <si>
    <t>acq_max</t>
  </si>
  <si>
    <t>acq_absmax</t>
  </si>
  <si>
    <t>acq_min</t>
  </si>
  <si>
    <t>acq_abmin</t>
  </si>
  <si>
    <t>acq_sum</t>
  </si>
  <si>
    <t>text</t>
  </si>
  <si>
    <t>Excel</t>
  </si>
  <si>
    <t>ACQ</t>
  </si>
  <si>
    <t>Data</t>
  </si>
  <si>
    <t>acq_stdev</t>
  </si>
  <si>
    <t>acq_sumofsquares</t>
  </si>
  <si>
    <t>acq_count</t>
  </si>
  <si>
    <t>text2</t>
  </si>
  <si>
    <t>text3</t>
  </si>
  <si>
    <t>Is64 Bit Process</t>
  </si>
  <si>
    <t>Number of Logical Cores</t>
  </si>
  <si>
    <t>Confidence</t>
  </si>
  <si>
    <t>acq_metric_auc</t>
  </si>
  <si>
    <t>acq_metric_gini</t>
  </si>
  <si>
    <t>acq_metric_ks</t>
  </si>
  <si>
    <t>acq_metric_logloss</t>
  </si>
  <si>
    <t>Hours</t>
  </si>
  <si>
    <t>Pass</t>
  </si>
  <si>
    <t>alpha</t>
  </si>
  <si>
    <t>beta</t>
  </si>
  <si>
    <t>Prob</t>
  </si>
  <si>
    <t>Example of Logistic Regression</t>
  </si>
  <si>
    <t>Solved using Excel Solver: to min logloss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</si>
</sst>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[$-F800]dddd\,\ mmmm\ dd\,\ yyyy"/>
    <numFmt numFmtId="166" formatCode="0.00000000000000E+00"/>
    <numFmt numFmtId="167" formatCode="0.0000000000000000"/>
    <numFmt numFmtId="168" formatCode="0.0000000000000E+00"/>
    <numFmt numFmtId="169" formatCode="0.0000000000"/>
    <numFmt numFmtId="170" formatCode="0.0000000000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 Unicode MS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2" applyNumberFormat="0" applyAlignment="0" applyProtection="0"/>
  </cellStyleXfs>
  <cellXfs count="30">
    <xf numFmtId="0" fontId="0" fillId="0" borderId="0" xfId="0"/>
    <xf numFmtId="0" fontId="0" fillId="2" borderId="1" xfId="1" applyFont="1"/>
    <xf numFmtId="0" fontId="2" fillId="0" borderId="0" xfId="0" applyFont="1"/>
    <xf numFmtId="0" fontId="4" fillId="0" borderId="3" xfId="3"/>
    <xf numFmtId="14" fontId="5" fillId="4" borderId="2" xfId="4" applyNumberFormat="1"/>
    <xf numFmtId="0" fontId="3" fillId="3" borderId="2" xfId="2"/>
    <xf numFmtId="0" fontId="5" fillId="4" borderId="2" xfId="4"/>
    <xf numFmtId="164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14" fontId="3" fillId="3" borderId="2" xfId="2" applyNumberFormat="1"/>
    <xf numFmtId="165" fontId="5" fillId="4" borderId="2" xfId="4" applyNumberFormat="1"/>
    <xf numFmtId="0" fontId="4" fillId="0" borderId="9" xfId="3" applyBorder="1"/>
    <xf numFmtId="0" fontId="3" fillId="3" borderId="10" xfId="2" applyBorder="1"/>
    <xf numFmtId="0" fontId="3" fillId="3" borderId="11" xfId="2" applyBorder="1"/>
    <xf numFmtId="166" fontId="0" fillId="0" borderId="0" xfId="0" applyNumberFormat="1"/>
    <xf numFmtId="0" fontId="6" fillId="0" borderId="0" xfId="0" applyFont="1"/>
    <xf numFmtId="167" fontId="5" fillId="4" borderId="2" xfId="4" applyNumberFormat="1"/>
    <xf numFmtId="11" fontId="6" fillId="0" borderId="0" xfId="0" applyNumberFormat="1" applyFont="1"/>
    <xf numFmtId="11" fontId="0" fillId="0" borderId="0" xfId="0" applyNumberFormat="1"/>
    <xf numFmtId="168" fontId="5" fillId="4" borderId="2" xfId="4" applyNumberFormat="1"/>
    <xf numFmtId="169" fontId="0" fillId="0" borderId="0" xfId="0" applyNumberFormat="1"/>
    <xf numFmtId="170" fontId="0" fillId="0" borderId="0" xfId="0" applyNumberFormat="1"/>
    <xf numFmtId="0" fontId="4" fillId="0" borderId="3" xfId="3" applyAlignment="1"/>
    <xf numFmtId="169" fontId="5" fillId="4" borderId="2" xfId="4" applyNumberFormat="1"/>
    <xf numFmtId="0" fontId="0" fillId="0" borderId="0" xfId="0" applyNumberFormat="1"/>
    <xf numFmtId="0" fontId="4" fillId="0" borderId="3" xfId="3" applyAlignment="1">
      <alignment horizontal="center"/>
    </xf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303399058588745E-2"/>
          <c:y val="4.2803645522452194E-2"/>
          <c:w val="0.89113186264940025"/>
          <c:h val="0.85361894711794961"/>
        </c:manualLayout>
      </c:layout>
      <c:scatterChart>
        <c:scatterStyle val="lineMarker"/>
        <c:varyColors val="0"/>
        <c:ser>
          <c:idx val="1"/>
          <c:order val="0"/>
          <c:xVal>
            <c:numRef>
              <c:f>BinomialConfidence!$J$5:$J$24</c:f>
              <c:numCache>
                <c:formatCode>General</c:formatCode>
                <c:ptCount val="20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5.5</c:v>
                </c:pt>
              </c:numCache>
            </c:numRef>
          </c:xVal>
          <c:yVal>
            <c:numRef>
              <c:f>BinomialConfidence!$L$5:$L$24</c:f>
              <c:numCache>
                <c:formatCode>General</c:formatCode>
                <c:ptCount val="20"/>
                <c:pt idx="0">
                  <c:v>3.4710367215295704E-2</c:v>
                </c:pt>
                <c:pt idx="1">
                  <c:v>4.9772987379619577E-2</c:v>
                </c:pt>
                <c:pt idx="2">
                  <c:v>7.0892011500569702E-2</c:v>
                </c:pt>
                <c:pt idx="3">
                  <c:v>0.10002868131612046</c:v>
                </c:pt>
                <c:pt idx="4">
                  <c:v>0.13934454437362082</c:v>
                </c:pt>
                <c:pt idx="5">
                  <c:v>0.190836590503977</c:v>
                </c:pt>
                <c:pt idx="6">
                  <c:v>0.190836590503977</c:v>
                </c:pt>
                <c:pt idx="7">
                  <c:v>0.25570327505675872</c:v>
                </c:pt>
                <c:pt idx="8">
                  <c:v>0.33353033452042685</c:v>
                </c:pt>
                <c:pt idx="9">
                  <c:v>0.42162661686229008</c:v>
                </c:pt>
                <c:pt idx="10">
                  <c:v>0.51501092750432387</c:v>
                </c:pt>
                <c:pt idx="11">
                  <c:v>0.60735869013936428</c:v>
                </c:pt>
                <c:pt idx="12">
                  <c:v>0.69261735651891632</c:v>
                </c:pt>
                <c:pt idx="13">
                  <c:v>0.76648084630158497</c:v>
                </c:pt>
                <c:pt idx="14">
                  <c:v>0.87444749031217317</c:v>
                </c:pt>
                <c:pt idx="15">
                  <c:v>0.91027762500815734</c:v>
                </c:pt>
                <c:pt idx="16">
                  <c:v>0.93662364725227998</c:v>
                </c:pt>
                <c:pt idx="17">
                  <c:v>0.95561069393772857</c:v>
                </c:pt>
                <c:pt idx="18">
                  <c:v>0.96909705568372428</c:v>
                </c:pt>
                <c:pt idx="19">
                  <c:v>0.98519443462228617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8B-493B-9909-93CE0278C5FC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BinomialConfidence!$J$5:$J$24</c:f>
              <c:numCache>
                <c:formatCode>General</c:formatCode>
                <c:ptCount val="20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5.5</c:v>
                </c:pt>
              </c:numCache>
            </c:numRef>
          </c:xVal>
          <c:yVal>
            <c:numRef>
              <c:f>BinomialConfidence!$K$5:$K$24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8B-493B-9909-93CE0278C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394144"/>
        <c:axId val="1558387904"/>
      </c:scatterChart>
      <c:valAx>
        <c:axId val="155839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387904"/>
        <c:crosses val="autoZero"/>
        <c:crossBetween val="midCat"/>
      </c:valAx>
      <c:valAx>
        <c:axId val="15583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39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6</xdr:row>
      <xdr:rowOff>28575</xdr:rowOff>
    </xdr:from>
    <xdr:to>
      <xdr:col>18</xdr:col>
      <xdr:colOff>504825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0EDDB-5649-4F77-9AA3-B910748FC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2:N56"/>
  <sheetViews>
    <sheetView tabSelected="1" workbookViewId="0">
      <selection activeCell="E5" sqref="E5"/>
    </sheetView>
  </sheetViews>
  <sheetFormatPr defaultRowHeight="15"/>
  <cols>
    <col min="2" max="2" width="22.85546875" bestFit="1" customWidth="1"/>
    <col min="3" max="3" width="36.28515625" bestFit="1" customWidth="1"/>
    <col min="4" max="4" width="11.85546875" customWidth="1"/>
    <col min="7" max="7" width="24.85546875" customWidth="1"/>
    <col min="8" max="8" width="12.5703125" customWidth="1"/>
    <col min="11" max="11" width="12.85546875" bestFit="1" customWidth="1"/>
    <col min="14" max="14" width="15.28515625" bestFit="1" customWidth="1"/>
  </cols>
  <sheetData>
    <row r="2" spans="2:10" ht="15.75" thickBot="1">
      <c r="B2" s="3" t="s">
        <v>3</v>
      </c>
      <c r="C2" s="3"/>
      <c r="H2" t="s">
        <v>22</v>
      </c>
      <c r="J2" s="3" t="s">
        <v>23</v>
      </c>
    </row>
    <row r="3" spans="2:10">
      <c r="B3" t="s">
        <v>5</v>
      </c>
      <c r="C3" s="6">
        <f>_xll.acq_excel_version()</f>
        <v>16</v>
      </c>
      <c r="G3" t="s">
        <v>18</v>
      </c>
      <c r="H3" s="5">
        <f>PI()</f>
        <v>3.1415926535897931</v>
      </c>
      <c r="J3" s="6" t="str">
        <f>_xll.acq_tostring(H3)</f>
        <v>3.14159265358979</v>
      </c>
    </row>
    <row r="4" spans="2:10">
      <c r="B4" t="s">
        <v>6</v>
      </c>
      <c r="C4" s="6" t="str">
        <f>_xll.acq_version()</f>
        <v>1.5.8041.40654</v>
      </c>
      <c r="G4" t="s">
        <v>0</v>
      </c>
      <c r="H4" s="13">
        <f ca="1">TODAY()</f>
        <v>44578</v>
      </c>
      <c r="J4" s="14" t="str">
        <f ca="1">_xll.acq_tostring(H4)</f>
        <v>44578</v>
      </c>
    </row>
    <row r="5" spans="2:10">
      <c r="B5" t="s">
        <v>4</v>
      </c>
      <c r="C5" s="6" t="str">
        <f>_xll.acq_xllpath()</f>
        <v>D:\Github\ACQ\Distribution\ACQ64.xll</v>
      </c>
      <c r="G5" t="s">
        <v>19</v>
      </c>
      <c r="H5" s="5" t="b">
        <v>1</v>
      </c>
      <c r="J5" s="6" t="str">
        <f>_xll.acq_tostring(H5)</f>
        <v>TRUE</v>
      </c>
    </row>
    <row r="6" spans="2:10">
      <c r="B6" t="s">
        <v>7</v>
      </c>
      <c r="C6" s="6" t="str">
        <f>_xll.acq_exceldna_version()</f>
        <v>1.1.0.3</v>
      </c>
      <c r="G6" t="s">
        <v>14</v>
      </c>
      <c r="H6" s="5" t="e">
        <f>SQRT(-1)</f>
        <v>#NUM!</v>
      </c>
      <c r="J6" s="6" t="str">
        <f>_xll.acq_tostring(H6)</f>
        <v/>
      </c>
    </row>
    <row r="7" spans="2:10">
      <c r="B7" t="s">
        <v>11</v>
      </c>
      <c r="C7" s="6" t="str">
        <f>_xll.acq_dotnet_version()</f>
        <v>4.0.30319.42000</v>
      </c>
      <c r="G7" t="s">
        <v>20</v>
      </c>
      <c r="H7" s="5"/>
      <c r="J7" s="6" t="str">
        <f>_xll.acq_tostring(H7)</f>
        <v/>
      </c>
    </row>
    <row r="8" spans="2:10">
      <c r="B8" t="s">
        <v>57</v>
      </c>
      <c r="C8" s="6" t="b">
        <f>_xll.acq_is64bit()</f>
        <v>1</v>
      </c>
      <c r="G8" t="s">
        <v>14</v>
      </c>
      <c r="H8" s="5" t="e">
        <f ca="1">DS()</f>
        <v>#NAME?</v>
      </c>
      <c r="J8" s="6" t="str">
        <f ca="1">_xll.acq_tostring(H8)</f>
        <v/>
      </c>
    </row>
    <row r="9" spans="2:10">
      <c r="B9" t="s">
        <v>58</v>
      </c>
      <c r="C9" s="6">
        <f>_xll.acq_cpu_cores()</f>
        <v>32</v>
      </c>
      <c r="G9" t="s">
        <v>21</v>
      </c>
      <c r="H9" s="5" t="e">
        <f>NA()</f>
        <v>#N/A</v>
      </c>
      <c r="J9" s="6" t="str">
        <f>_xll.acq_tostring(H9)</f>
        <v/>
      </c>
    </row>
    <row r="10" spans="2:10">
      <c r="G10" t="s">
        <v>24</v>
      </c>
      <c r="H10" s="5" t="e">
        <f>LOOKUP(H3,)</f>
        <v>#VALUE!</v>
      </c>
      <c r="J10" s="6" t="str">
        <f>_xll.acq_tostring(H10)</f>
        <v/>
      </c>
    </row>
    <row r="11" spans="2:10" ht="15.75" thickBot="1">
      <c r="B11" s="3" t="s">
        <v>9</v>
      </c>
      <c r="C11" s="3"/>
    </row>
    <row r="12" spans="2:10">
      <c r="B12" t="s">
        <v>10</v>
      </c>
      <c r="C12" s="2" t="s">
        <v>8</v>
      </c>
    </row>
    <row r="13" spans="2:10" ht="15.75" thickBot="1">
      <c r="B13" t="s">
        <v>12</v>
      </c>
      <c r="C13" s="2" t="s">
        <v>13</v>
      </c>
      <c r="G13" s="3" t="s">
        <v>17</v>
      </c>
      <c r="H13" t="str">
        <f ca="1">_xll.acq_join(H3:H10)</f>
        <v>3.14159265358979,44578,True,,,,,</v>
      </c>
    </row>
    <row r="14" spans="2:10" ht="15.75" thickBot="1">
      <c r="G14" s="3" t="s">
        <v>17</v>
      </c>
      <c r="H14" t="str">
        <f ca="1">_xll.acq_join(J3:J10, "|")</f>
        <v>3.14159265358979|44578|TRUE|||||</v>
      </c>
    </row>
    <row r="15" spans="2:10" ht="15.75" thickBot="1">
      <c r="G15" s="3" t="s">
        <v>25</v>
      </c>
      <c r="H15">
        <f ca="1">_xll.acq_count_unique(H3:H10)</f>
        <v>4</v>
      </c>
    </row>
    <row r="16" spans="2:10" ht="15.75" thickBot="1">
      <c r="G16" s="3" t="s">
        <v>25</v>
      </c>
      <c r="H16">
        <f ca="1">_xll.acq_count_unique(H3:H10,FALSE)</f>
        <v>8</v>
      </c>
    </row>
    <row r="17" spans="2:14" ht="15.75" thickBot="1">
      <c r="B17" s="3" t="s">
        <v>2</v>
      </c>
      <c r="C17" s="3"/>
    </row>
    <row r="18" spans="2:14">
      <c r="B18" s="1" t="s">
        <v>0</v>
      </c>
      <c r="C18" s="5">
        <v>20150630</v>
      </c>
    </row>
    <row r="19" spans="2:14" ht="15.75" thickBot="1">
      <c r="B19" s="1" t="s">
        <v>1</v>
      </c>
      <c r="C19" s="4">
        <f>_xll.acq_convert_todate(C18)</f>
        <v>42185</v>
      </c>
      <c r="G19" s="8"/>
      <c r="H19" s="15" t="s">
        <v>26</v>
      </c>
      <c r="J19" s="8"/>
      <c r="K19" s="15" t="s">
        <v>27</v>
      </c>
      <c r="M19" s="8" t="s">
        <v>29</v>
      </c>
      <c r="N19" s="15" t="s">
        <v>28</v>
      </c>
    </row>
    <row r="20" spans="2:14">
      <c r="B20" s="1" t="s">
        <v>15</v>
      </c>
      <c r="C20" s="4">
        <f>_xll.acq_nextbusinessday(C19)</f>
        <v>42186</v>
      </c>
      <c r="G20" s="16">
        <v>0</v>
      </c>
      <c r="H20" s="9" t="b">
        <f>_xll.acq_isprime(G20)</f>
        <v>0</v>
      </c>
      <c r="J20" s="16">
        <v>1</v>
      </c>
      <c r="K20" s="9" t="b">
        <f>_xll.acq_isinteger(J20)</f>
        <v>1</v>
      </c>
      <c r="M20" s="11">
        <v>1992</v>
      </c>
      <c r="N20" s="9" t="b">
        <f>_xll.acq_isleap_year(M20)</f>
        <v>1</v>
      </c>
    </row>
    <row r="21" spans="2:14">
      <c r="B21" s="1" t="s">
        <v>16</v>
      </c>
      <c r="C21" s="4">
        <f>_xll.acq_adjustbusinessday(C19,-1)</f>
        <v>42185</v>
      </c>
      <c r="G21" s="16">
        <v>1</v>
      </c>
      <c r="H21" s="9" t="b">
        <f>_xll.acq_isprime(G21)</f>
        <v>0</v>
      </c>
      <c r="J21" s="16">
        <f>PI()</f>
        <v>3.1415926535897931</v>
      </c>
      <c r="K21" s="9" t="b">
        <f>_xll.acq_isinteger(J21)</f>
        <v>0</v>
      </c>
      <c r="M21" s="11">
        <v>2000</v>
      </c>
      <c r="N21" s="9" t="b">
        <f>_xll.acq_isleap_year(M21)</f>
        <v>1</v>
      </c>
    </row>
    <row r="22" spans="2:14">
      <c r="G22" s="16">
        <v>2</v>
      </c>
      <c r="H22" s="9" t="b">
        <f>_xll.acq_isprime(G22)</f>
        <v>1</v>
      </c>
      <c r="J22" s="16" t="str">
        <f>"text"</f>
        <v>text</v>
      </c>
      <c r="K22" s="9" t="b">
        <f>_xll.acq_isinteger(J22)</f>
        <v>0</v>
      </c>
      <c r="M22" s="11">
        <v>1900</v>
      </c>
      <c r="N22" s="9" t="b">
        <f>_xll.acq_isleap_year(M22)</f>
        <v>0</v>
      </c>
    </row>
    <row r="23" spans="2:14">
      <c r="G23" s="16">
        <v>3</v>
      </c>
      <c r="H23" s="9" t="b">
        <f>_xll.acq_isprime(G23)</f>
        <v>1</v>
      </c>
      <c r="J23" s="16" t="str">
        <f>"3.14"</f>
        <v>3.14</v>
      </c>
      <c r="K23" s="9" t="b">
        <f>_xll.acq_isinteger(J23)</f>
        <v>0</v>
      </c>
      <c r="M23" s="11">
        <v>1700</v>
      </c>
      <c r="N23" s="9" t="b">
        <f>_xll.acq_isleap_year(M23)</f>
        <v>0</v>
      </c>
    </row>
    <row r="24" spans="2:14">
      <c r="G24" s="16">
        <v>4</v>
      </c>
      <c r="H24" s="9" t="b">
        <f>_xll.acq_isprime(G24)</f>
        <v>0</v>
      </c>
      <c r="J24" s="16" t="str">
        <f>"3"</f>
        <v>3</v>
      </c>
      <c r="K24" s="9" t="b">
        <f>_xll.acq_isinteger(J24)</f>
        <v>1</v>
      </c>
      <c r="M24" s="11">
        <v>1800</v>
      </c>
      <c r="N24" s="9" t="b">
        <f>_xll.acq_isleap_year(M24)</f>
        <v>0</v>
      </c>
    </row>
    <row r="25" spans="2:14">
      <c r="G25" s="16">
        <v>5</v>
      </c>
      <c r="H25" s="9" t="b">
        <f>_xll.acq_isprime(G25)</f>
        <v>1</v>
      </c>
      <c r="J25" s="16" t="str">
        <f>"3.00"</f>
        <v>3.00</v>
      </c>
      <c r="K25" s="9" t="b">
        <f>_xll.acq_isinteger(J25)</f>
        <v>1</v>
      </c>
      <c r="M25" s="11">
        <v>1900</v>
      </c>
      <c r="N25" s="9" t="b">
        <f>_xll.acq_isleap_year(M25)</f>
        <v>0</v>
      </c>
    </row>
    <row r="26" spans="2:14">
      <c r="G26" s="16">
        <v>6</v>
      </c>
      <c r="H26" s="9" t="b">
        <f>_xll.acq_isprime(G26)</f>
        <v>0</v>
      </c>
      <c r="J26" s="16">
        <v>2</v>
      </c>
      <c r="K26" s="9" t="b">
        <f>_xll.acq_isinteger(J26)</f>
        <v>1</v>
      </c>
      <c r="M26" s="11">
        <v>2100</v>
      </c>
      <c r="N26" s="9" t="b">
        <f>_xll.acq_isleap_year(M26)</f>
        <v>0</v>
      </c>
    </row>
    <row r="27" spans="2:14">
      <c r="G27" s="17">
        <v>7</v>
      </c>
      <c r="H27" s="10" t="b">
        <f>_xll.acq_isprime(G27)</f>
        <v>1</v>
      </c>
      <c r="J27" s="17">
        <v>8</v>
      </c>
      <c r="K27" s="10" t="b">
        <f>_xll.acq_isinteger(J27)</f>
        <v>1</v>
      </c>
      <c r="M27" s="11">
        <v>2200</v>
      </c>
      <c r="N27" s="9" t="b">
        <f>_xll.acq_isleap_year(M27)</f>
        <v>0</v>
      </c>
    </row>
    <row r="28" spans="2:14">
      <c r="G28" s="17">
        <v>7.2</v>
      </c>
      <c r="H28" s="10" t="b">
        <f>_xll.acq_isprime(G28)</f>
        <v>0</v>
      </c>
      <c r="M28" s="11">
        <v>2300</v>
      </c>
      <c r="N28" s="9" t="b">
        <f>_xll.acq_isleap_year(M28)</f>
        <v>0</v>
      </c>
    </row>
    <row r="29" spans="2:14">
      <c r="M29" s="11">
        <v>2500</v>
      </c>
      <c r="N29" s="9" t="b">
        <f>_xll.acq_isleap_year(M29)</f>
        <v>0</v>
      </c>
    </row>
    <row r="30" spans="2:14">
      <c r="M30" s="11">
        <v>2600</v>
      </c>
      <c r="N30" s="9" t="b">
        <f>_xll.acq_isleap_year(M30)</f>
        <v>0</v>
      </c>
    </row>
    <row r="31" spans="2:14">
      <c r="M31" s="11">
        <v>1600</v>
      </c>
      <c r="N31" s="9" t="b">
        <f>_xll.acq_isleap_year(M31)</f>
        <v>1</v>
      </c>
    </row>
    <row r="32" spans="2:14">
      <c r="M32" s="11">
        <v>2000</v>
      </c>
      <c r="N32" s="9" t="b">
        <f>_xll.acq_isleap_year(M32)</f>
        <v>1</v>
      </c>
    </row>
    <row r="33" spans="7:14">
      <c r="G33" s="7"/>
      <c r="M33" s="11">
        <v>2400</v>
      </c>
      <c r="N33" s="9" t="b">
        <f>_xll.acq_isleap_year(M33)</f>
        <v>1</v>
      </c>
    </row>
    <row r="34" spans="7:14">
      <c r="G34" s="7"/>
      <c r="M34" s="11">
        <v>23.4</v>
      </c>
      <c r="N34" s="9" t="e">
        <f>_xll.acq_isleap_year(M34)</f>
        <v>#VALUE!</v>
      </c>
    </row>
    <row r="35" spans="7:14">
      <c r="G35" s="7"/>
      <c r="M35" s="11">
        <v>2000</v>
      </c>
      <c r="N35" s="9" t="b">
        <f>_xll.acq_isleap_year(M35)</f>
        <v>1</v>
      </c>
    </row>
    <row r="36" spans="7:14">
      <c r="G36" s="7"/>
      <c r="M36" s="11">
        <v>2001</v>
      </c>
      <c r="N36" s="9" t="b">
        <f>_xll.acq_isleap_year(M36)</f>
        <v>0</v>
      </c>
    </row>
    <row r="37" spans="7:14">
      <c r="G37" s="7"/>
      <c r="M37" s="11">
        <v>2002</v>
      </c>
      <c r="N37" s="9" t="b">
        <f>_xll.acq_isleap_year(M37)</f>
        <v>0</v>
      </c>
    </row>
    <row r="38" spans="7:14">
      <c r="G38" s="7"/>
      <c r="M38" s="11">
        <v>2003</v>
      </c>
      <c r="N38" s="9" t="b">
        <f>_xll.acq_isleap_year(M38)</f>
        <v>0</v>
      </c>
    </row>
    <row r="39" spans="7:14">
      <c r="G39" s="7"/>
      <c r="M39" s="11">
        <v>2004</v>
      </c>
      <c r="N39" s="9" t="b">
        <f>_xll.acq_isleap_year(M39)</f>
        <v>1</v>
      </c>
    </row>
    <row r="40" spans="7:14">
      <c r="G40" s="7"/>
      <c r="M40" s="11">
        <v>2005</v>
      </c>
      <c r="N40" s="9" t="b">
        <f>_xll.acq_isleap_year(M40)</f>
        <v>0</v>
      </c>
    </row>
    <row r="41" spans="7:14">
      <c r="M41" s="11">
        <v>2006</v>
      </c>
      <c r="N41" s="9" t="b">
        <f>_xll.acq_isleap_year(M41)</f>
        <v>0</v>
      </c>
    </row>
    <row r="42" spans="7:14">
      <c r="M42" s="11">
        <v>2007</v>
      </c>
      <c r="N42" s="9" t="b">
        <f>_xll.acq_isleap_year(M42)</f>
        <v>0</v>
      </c>
    </row>
    <row r="43" spans="7:14">
      <c r="M43" s="11">
        <v>2008</v>
      </c>
      <c r="N43" s="9" t="b">
        <f>_xll.acq_isleap_year(M43)</f>
        <v>1</v>
      </c>
    </row>
    <row r="44" spans="7:14">
      <c r="M44" s="11">
        <v>2009</v>
      </c>
      <c r="N44" s="9" t="b">
        <f>_xll.acq_isleap_year(M44)</f>
        <v>0</v>
      </c>
    </row>
    <row r="45" spans="7:14">
      <c r="M45" s="11">
        <v>2010</v>
      </c>
      <c r="N45" s="9" t="b">
        <f>_xll.acq_isleap_year(M45)</f>
        <v>0</v>
      </c>
    </row>
    <row r="46" spans="7:14">
      <c r="M46" s="11">
        <v>2011</v>
      </c>
      <c r="N46" s="9" t="b">
        <f>_xll.acq_isleap_year(M46)</f>
        <v>0</v>
      </c>
    </row>
    <row r="47" spans="7:14">
      <c r="M47" s="11">
        <v>2012</v>
      </c>
      <c r="N47" s="9" t="b">
        <f>_xll.acq_isleap_year(M47)</f>
        <v>1</v>
      </c>
    </row>
    <row r="48" spans="7:14">
      <c r="M48" s="11">
        <v>2013</v>
      </c>
      <c r="N48" s="9" t="b">
        <f>_xll.acq_isleap_year(M48)</f>
        <v>0</v>
      </c>
    </row>
    <row r="49" spans="13:14">
      <c r="M49" s="11">
        <v>2014</v>
      </c>
      <c r="N49" s="9" t="b">
        <f>_xll.acq_isleap_year(M49)</f>
        <v>0</v>
      </c>
    </row>
    <row r="50" spans="13:14">
      <c r="M50" s="11">
        <v>2015</v>
      </c>
      <c r="N50" s="9" t="b">
        <f>_xll.acq_isleap_year(M50)</f>
        <v>0</v>
      </c>
    </row>
    <row r="51" spans="13:14">
      <c r="M51" s="11">
        <v>2016</v>
      </c>
      <c r="N51" s="9" t="b">
        <f>_xll.acq_isleap_year(M51)</f>
        <v>1</v>
      </c>
    </row>
    <row r="52" spans="13:14">
      <c r="M52" s="11">
        <v>2017</v>
      </c>
      <c r="N52" s="9" t="b">
        <f>_xll.acq_isleap_year(M52)</f>
        <v>0</v>
      </c>
    </row>
    <row r="53" spans="13:14">
      <c r="M53" s="11">
        <v>2018</v>
      </c>
      <c r="N53" s="9" t="b">
        <f>_xll.acq_isleap_year(M53)</f>
        <v>0</v>
      </c>
    </row>
    <row r="54" spans="13:14">
      <c r="M54" s="11">
        <v>2019</v>
      </c>
      <c r="N54" s="9" t="b">
        <f>_xll.acq_isleap_year(M54)</f>
        <v>0</v>
      </c>
    </row>
    <row r="55" spans="13:14">
      <c r="M55" s="11">
        <v>2020</v>
      </c>
      <c r="N55" s="9" t="b">
        <f>_xll.acq_isleap_year(M55)</f>
        <v>1</v>
      </c>
    </row>
    <row r="56" spans="13:14">
      <c r="M56" s="12">
        <v>2021</v>
      </c>
      <c r="N56" s="10" t="b">
        <f>_xll.acq_isleap_year(M56)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52BA-B6C4-41DD-BA87-7F24132F99FF}">
  <dimension ref="A3:H30"/>
  <sheetViews>
    <sheetView workbookViewId="0">
      <selection activeCell="C21" sqref="C21"/>
    </sheetView>
  </sheetViews>
  <sheetFormatPr defaultRowHeight="15"/>
  <cols>
    <col min="1" max="1" width="16.140625" customWidth="1"/>
    <col min="2" max="2" width="15" customWidth="1"/>
    <col min="3" max="3" width="36.28515625" customWidth="1"/>
    <col min="4" max="5" width="28.7109375" customWidth="1"/>
    <col min="6" max="6" width="23" bestFit="1" customWidth="1"/>
    <col min="7" max="7" width="20.85546875" customWidth="1"/>
  </cols>
  <sheetData>
    <row r="3" spans="1:8" ht="15.75" thickBot="1">
      <c r="A3" t="s">
        <v>37</v>
      </c>
      <c r="B3" s="3" t="s">
        <v>31</v>
      </c>
      <c r="C3" s="20">
        <f>_xll.acq_mean(C8:C15)</f>
        <v>1.25</v>
      </c>
      <c r="D3" s="20">
        <f>_xll.acq_mean(D8:D15)</f>
        <v>0.75</v>
      </c>
      <c r="E3" s="20">
        <f>_xll.acq_mean(E8:E15)</f>
        <v>0</v>
      </c>
      <c r="F3" s="20">
        <f>_xll.acq_mean(F8:F15)</f>
        <v>0.25</v>
      </c>
    </row>
    <row r="4" spans="1:8" ht="15.75" thickBot="1">
      <c r="A4" t="s">
        <v>38</v>
      </c>
      <c r="B4" s="3" t="s">
        <v>31</v>
      </c>
      <c r="C4" s="20">
        <f>_xll.acq_mean(C8:C15,H8:H15)</f>
        <v>1.25</v>
      </c>
      <c r="D4" s="20">
        <f>_xll.acq_mean(D8:D15,H8:H15)</f>
        <v>0.75</v>
      </c>
      <c r="E4" s="20">
        <f>_xll.acq_mean(E8:E15,H8:H15)</f>
        <v>0</v>
      </c>
      <c r="F4" s="20">
        <f>_xll.acq_mean(F8:F15,H8:H15)</f>
        <v>0.25</v>
      </c>
    </row>
    <row r="5" spans="1:8">
      <c r="B5" t="s">
        <v>30</v>
      </c>
      <c r="C5" s="20">
        <f>AVERAGE(C8:C15)</f>
        <v>1.25</v>
      </c>
      <c r="D5" s="20">
        <f>AVERAGE(D8:D15)</f>
        <v>0.75</v>
      </c>
      <c r="E5" s="20">
        <f>AVERAGE(E8:E15)</f>
        <v>0</v>
      </c>
      <c r="F5" s="20">
        <f>AVERAGE(F8:F15)</f>
        <v>0.25</v>
      </c>
    </row>
    <row r="6" spans="1:8">
      <c r="B6" t="s">
        <v>35</v>
      </c>
      <c r="C6" s="20">
        <f>SUMPRODUCT(C8:C15,$H$8:$H$15)/SUM($H$8:$H$15)</f>
        <v>1.25</v>
      </c>
      <c r="D6" s="20">
        <f t="shared" ref="D6:F6" si="0">SUMPRODUCT(D8:D15,$H$8:$H$15)/SUM($H$8:$H$15)</f>
        <v>0.75</v>
      </c>
      <c r="E6" s="20">
        <f t="shared" si="0"/>
        <v>0</v>
      </c>
      <c r="F6" s="20">
        <f t="shared" si="0"/>
        <v>0.25</v>
      </c>
    </row>
    <row r="7" spans="1:8">
      <c r="B7" t="s">
        <v>34</v>
      </c>
      <c r="C7" s="23">
        <f>C3-C5</f>
        <v>0</v>
      </c>
      <c r="D7" s="23">
        <f>D3-D5</f>
        <v>0</v>
      </c>
      <c r="E7" s="23">
        <f>E3-E5</f>
        <v>0</v>
      </c>
      <c r="F7" s="23">
        <f>F3-F5</f>
        <v>0</v>
      </c>
      <c r="H7" t="s">
        <v>36</v>
      </c>
    </row>
    <row r="8" spans="1:8">
      <c r="C8" s="18">
        <f>1+100000000000000</f>
        <v>100000000000001</v>
      </c>
      <c r="D8" s="18">
        <f>1+100000000000000</f>
        <v>100000000000001</v>
      </c>
      <c r="E8" s="18">
        <v>1</v>
      </c>
      <c r="F8" s="21">
        <v>1000000000000</v>
      </c>
      <c r="G8" s="19"/>
      <c r="H8">
        <v>1</v>
      </c>
    </row>
    <row r="9" spans="1:8">
      <c r="C9" s="18">
        <f>2+100000000000000</f>
        <v>100000000000002</v>
      </c>
      <c r="D9" s="18">
        <f>0.00000000000001</f>
        <v>1E-14</v>
      </c>
      <c r="E9" s="18">
        <v>1E+100</v>
      </c>
      <c r="F9" s="22">
        <v>1000000000000</v>
      </c>
      <c r="H9">
        <v>1</v>
      </c>
    </row>
    <row r="10" spans="1:8">
      <c r="C10" s="18">
        <f>1+100000000000000</f>
        <v>100000000000001</v>
      </c>
      <c r="D10" s="18">
        <f>0.00000000000001</f>
        <v>1E-14</v>
      </c>
      <c r="E10" s="18">
        <v>1</v>
      </c>
      <c r="F10">
        <v>1</v>
      </c>
      <c r="H10">
        <v>1</v>
      </c>
    </row>
    <row r="11" spans="1:8">
      <c r="C11" s="18">
        <f>2+100000000000000</f>
        <v>100000000000002</v>
      </c>
      <c r="D11" s="18">
        <f>1-100000000000000</f>
        <v>-99999999999999</v>
      </c>
      <c r="E11" s="18">
        <v>-1E+100</v>
      </c>
      <c r="F11">
        <v>1</v>
      </c>
      <c r="H11">
        <v>1</v>
      </c>
    </row>
    <row r="12" spans="1:8">
      <c r="C12" s="18">
        <f>1-100000000000000</f>
        <v>-99999999999999</v>
      </c>
      <c r="D12" s="18">
        <f>1-100000000000000</f>
        <v>-99999999999999</v>
      </c>
      <c r="E12" s="18">
        <v>1</v>
      </c>
      <c r="F12" s="22">
        <v>-1000000000000</v>
      </c>
      <c r="H12">
        <v>1</v>
      </c>
    </row>
    <row r="13" spans="1:8">
      <c r="C13" s="18">
        <f>1-100000000000000</f>
        <v>-99999999999999</v>
      </c>
      <c r="D13" s="18">
        <f>1+100000000000000</f>
        <v>100000000000001</v>
      </c>
      <c r="E13" s="18">
        <v>-1E+100</v>
      </c>
      <c r="F13" s="22">
        <v>-1000000000000</v>
      </c>
      <c r="H13">
        <v>1</v>
      </c>
    </row>
    <row r="14" spans="1:8">
      <c r="C14" s="18">
        <f>1-100000000000000</f>
        <v>-99999999999999</v>
      </c>
      <c r="D14" s="18">
        <f>1-100000000000000</f>
        <v>-99999999999999</v>
      </c>
      <c r="E14" s="18">
        <v>1</v>
      </c>
      <c r="F14" s="22">
        <v>100000000000000</v>
      </c>
      <c r="H14">
        <v>1</v>
      </c>
    </row>
    <row r="15" spans="1:8">
      <c r="C15" s="18">
        <f>1-100000000000000</f>
        <v>-99999999999999</v>
      </c>
      <c r="D15" s="18">
        <f>1+100000000000000</f>
        <v>100000000000001</v>
      </c>
      <c r="E15" s="18">
        <v>1E+100</v>
      </c>
      <c r="F15" s="22">
        <v>-100000000000000</v>
      </c>
      <c r="H15">
        <v>1</v>
      </c>
    </row>
    <row r="16" spans="1:8">
      <c r="C16" s="18"/>
      <c r="F16" s="18"/>
      <c r="G16" s="18"/>
    </row>
    <row r="17" spans="2:4">
      <c r="C17" s="19"/>
    </row>
    <row r="19" spans="2:4">
      <c r="C19" s="19"/>
    </row>
    <row r="21" spans="2:4" ht="15.75" thickBot="1">
      <c r="B21" s="3" t="s">
        <v>31</v>
      </c>
      <c r="C21" s="6">
        <f>_xll.acq_mean(C25:C33,D25:D33)</f>
        <v>4.1481481481481479</v>
      </c>
    </row>
    <row r="22" spans="2:4">
      <c r="B22" t="s">
        <v>35</v>
      </c>
      <c r="C22">
        <f>SUMPRODUCT(C25:C30,D25:D30)/SUM(D25:D30)</f>
        <v>4.1481481481481479</v>
      </c>
    </row>
    <row r="24" spans="2:4">
      <c r="C24" t="s">
        <v>32</v>
      </c>
      <c r="D24" t="s">
        <v>33</v>
      </c>
    </row>
    <row r="25" spans="2:4">
      <c r="C25">
        <v>1</v>
      </c>
      <c r="D25">
        <v>1</v>
      </c>
    </row>
    <row r="26" spans="2:4">
      <c r="C26">
        <v>2</v>
      </c>
      <c r="D26">
        <v>1.5</v>
      </c>
    </row>
    <row r="27" spans="2:4">
      <c r="C27">
        <v>3</v>
      </c>
      <c r="D27">
        <v>2</v>
      </c>
    </row>
    <row r="28" spans="2:4">
      <c r="C28">
        <v>4</v>
      </c>
      <c r="D28">
        <v>2.5</v>
      </c>
    </row>
    <row r="29" spans="2:4">
      <c r="C29">
        <v>5</v>
      </c>
      <c r="D29">
        <v>3</v>
      </c>
    </row>
    <row r="30" spans="2:4">
      <c r="C30">
        <v>6</v>
      </c>
      <c r="D30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368-5BB9-4931-95EC-690D8D570C5B}">
  <dimension ref="A1:Q806"/>
  <sheetViews>
    <sheetView workbookViewId="0">
      <selection activeCell="B9" sqref="B9"/>
    </sheetView>
  </sheetViews>
  <sheetFormatPr defaultRowHeight="15"/>
  <cols>
    <col min="1" max="1" width="20.140625" customWidth="1"/>
    <col min="2" max="2" width="17.28515625" customWidth="1"/>
    <col min="10" max="10" width="12.5703125" bestFit="1" customWidth="1"/>
    <col min="12" max="12" width="12" bestFit="1" customWidth="1"/>
    <col min="14" max="14" width="13.42578125" style="22" bestFit="1" customWidth="1"/>
    <col min="16" max="16" width="12.5703125" bestFit="1" customWidth="1"/>
    <col min="17" max="17" width="17.85546875" bestFit="1" customWidth="1"/>
  </cols>
  <sheetData>
    <row r="1" spans="1:17">
      <c r="J1" t="s">
        <v>69</v>
      </c>
    </row>
    <row r="2" spans="1:17" ht="15.75" thickBot="1">
      <c r="A2" t="s">
        <v>59</v>
      </c>
      <c r="B2" s="5">
        <v>0.95</v>
      </c>
      <c r="E2" s="29" t="s">
        <v>42</v>
      </c>
      <c r="F2" s="29"/>
      <c r="G2" s="29"/>
      <c r="H2" s="29"/>
    </row>
    <row r="3" spans="1:17">
      <c r="O3" t="s">
        <v>70</v>
      </c>
    </row>
    <row r="4" spans="1:17">
      <c r="E4" t="s">
        <v>32</v>
      </c>
      <c r="F4" t="s">
        <v>39</v>
      </c>
      <c r="G4" t="s">
        <v>40</v>
      </c>
      <c r="H4" t="s">
        <v>41</v>
      </c>
      <c r="J4" t="s">
        <v>64</v>
      </c>
      <c r="K4" t="s">
        <v>65</v>
      </c>
      <c r="L4" t="s">
        <v>68</v>
      </c>
      <c r="N4" s="22" t="s">
        <v>66</v>
      </c>
      <c r="O4" s="6">
        <v>-4.0777123498345098</v>
      </c>
    </row>
    <row r="5" spans="1:17" ht="15.75" thickBot="1">
      <c r="A5" s="26" t="s">
        <v>60</v>
      </c>
      <c r="B5" s="27">
        <f>_xll.acq_metric_auc(K5:K24,L5:L24)</f>
        <v>0.89</v>
      </c>
      <c r="E5">
        <v>-1</v>
      </c>
      <c r="F5">
        <v>10</v>
      </c>
      <c r="G5" s="6" t="e">
        <f>_xll.acq_binomtest(E5,F5,$B$2,TRUE)</f>
        <v>#N/A</v>
      </c>
      <c r="H5" s="6" t="e">
        <f>_xll.acq_binomtest(E5,F5,$B$2,FALSE)</f>
        <v>#N/A</v>
      </c>
      <c r="J5" s="28">
        <v>0.5</v>
      </c>
      <c r="K5" s="28">
        <v>0</v>
      </c>
      <c r="L5">
        <f>1/(1+EXP(-($O$4+J5*$O$5)))</f>
        <v>3.4710367215295704E-2</v>
      </c>
      <c r="N5" s="22" t="s">
        <v>67</v>
      </c>
      <c r="O5" s="6">
        <v>1.5046451305386284</v>
      </c>
      <c r="P5" s="24"/>
      <c r="Q5" s="25"/>
    </row>
    <row r="6" spans="1:17" ht="15.75" thickBot="1">
      <c r="A6" s="26" t="s">
        <v>61</v>
      </c>
      <c r="B6" s="27">
        <f>_xll.acq_metric_gini(K5:K24,L5:L24)</f>
        <v>0.78</v>
      </c>
      <c r="E6">
        <v>0</v>
      </c>
      <c r="F6">
        <v>10</v>
      </c>
      <c r="G6" s="6">
        <f>_xll.acq_binomtest(E6,F6,$B$2,TRUE)</f>
        <v>0</v>
      </c>
      <c r="H6" s="6">
        <f>_xll.acq_binomtest(E6,F6,$B$2,FALSE)</f>
        <v>0.2775327998628892</v>
      </c>
      <c r="J6" s="28">
        <v>0.75</v>
      </c>
      <c r="K6" s="28">
        <v>0</v>
      </c>
      <c r="L6">
        <f t="shared" ref="L6:L24" si="0">1/(1+EXP(-($O$4+J6*$O$5)))</f>
        <v>4.9772987379619577E-2</v>
      </c>
    </row>
    <row r="7" spans="1:17" ht="15.75" thickBot="1">
      <c r="A7" s="26" t="s">
        <v>62</v>
      </c>
      <c r="B7" s="27">
        <f>_xll.acq_metric_ks(K5:K24,L5:L24)</f>
        <v>0.6</v>
      </c>
      <c r="E7">
        <v>1</v>
      </c>
      <c r="F7">
        <v>10</v>
      </c>
      <c r="G7" s="6">
        <f>_xll.acq_binomtest(E7,F7,$B$2,TRUE)</f>
        <v>1.7876213095072889E-2</v>
      </c>
      <c r="H7" s="6">
        <f>_xll.acq_binomtest(E7,F7,$B$2,FALSE)</f>
        <v>0.40415002679523848</v>
      </c>
      <c r="J7" s="28">
        <v>1</v>
      </c>
      <c r="K7" s="28">
        <v>0</v>
      </c>
      <c r="L7">
        <f t="shared" si="0"/>
        <v>7.0892011500569702E-2</v>
      </c>
    </row>
    <row r="8" spans="1:17" ht="15.75" thickBot="1">
      <c r="A8" s="26" t="s">
        <v>63</v>
      </c>
      <c r="B8" s="27">
        <f>_xll.acq_metric_logloss(K5:K24,L5:L24)</f>
        <v>0.40149392321724509</v>
      </c>
      <c r="E8">
        <v>2</v>
      </c>
      <c r="F8">
        <v>10</v>
      </c>
      <c r="G8" s="6">
        <f>_xll.acq_binomtest(E8,F8,$B$2,TRUE)</f>
        <v>5.6682151454375218E-2</v>
      </c>
      <c r="H8" s="6">
        <f>_xll.acq_binomtest(E8,F8,$B$2,FALSE)</f>
        <v>0.50983752846335817</v>
      </c>
      <c r="J8" s="28">
        <v>1.25</v>
      </c>
      <c r="K8" s="28">
        <v>0</v>
      </c>
      <c r="L8">
        <f t="shared" si="0"/>
        <v>0.10002868131612046</v>
      </c>
    </row>
    <row r="9" spans="1:17">
      <c r="E9">
        <v>3</v>
      </c>
      <c r="F9">
        <v>10</v>
      </c>
      <c r="G9" s="6">
        <f>_xll.acq_binomtest(E9,F9,$B$2,TRUE)</f>
        <v>0.10779126740630099</v>
      </c>
      <c r="H9" s="6">
        <f>_xll.acq_binomtest(E9,F9,$B$2,FALSE)</f>
        <v>0.60322185253885463</v>
      </c>
      <c r="J9" s="28">
        <v>1.5</v>
      </c>
      <c r="K9" s="28">
        <v>0</v>
      </c>
      <c r="L9">
        <f t="shared" si="0"/>
        <v>0.13934454437362082</v>
      </c>
    </row>
    <row r="10" spans="1:17">
      <c r="E10">
        <v>4</v>
      </c>
      <c r="F10">
        <v>10</v>
      </c>
      <c r="G10" s="6">
        <f>_xll.acq_binomtest(E10,F10,$B$2,TRUE)</f>
        <v>0.16818032970623617</v>
      </c>
      <c r="H10" s="6">
        <f>_xll.acq_binomtest(E10,F10,$B$2,FALSE)</f>
        <v>0.68732623026634165</v>
      </c>
      <c r="J10" s="28">
        <v>1.75</v>
      </c>
      <c r="K10" s="28">
        <v>0</v>
      </c>
      <c r="L10">
        <f t="shared" si="0"/>
        <v>0.190836590503977</v>
      </c>
    </row>
    <row r="11" spans="1:17">
      <c r="E11">
        <v>5</v>
      </c>
      <c r="F11">
        <v>10</v>
      </c>
      <c r="G11" s="6">
        <f>_xll.acq_binomtest(E11,F11,$B$2,TRUE)</f>
        <v>0.236593090512564</v>
      </c>
      <c r="H11" s="6">
        <f>_xll.acq_binomtest(E11,F11,$B$2,FALSE)</f>
        <v>0.76340690948743595</v>
      </c>
      <c r="J11" s="28">
        <v>1.75</v>
      </c>
      <c r="K11" s="28">
        <v>1</v>
      </c>
      <c r="L11">
        <f t="shared" si="0"/>
        <v>0.190836590503977</v>
      </c>
    </row>
    <row r="12" spans="1:17">
      <c r="E12">
        <v>6</v>
      </c>
      <c r="F12">
        <v>10</v>
      </c>
      <c r="G12" s="6">
        <f>_xll.acq_binomtest(E12,F12,$B$2,TRUE)</f>
        <v>0.31267376973365829</v>
      </c>
      <c r="H12" s="6">
        <f>_xll.acq_binomtest(E12,F12,$B$2,FALSE)</f>
        <v>0.8318196702937638</v>
      </c>
      <c r="J12" s="28">
        <v>2</v>
      </c>
      <c r="K12" s="28">
        <v>0</v>
      </c>
      <c r="L12">
        <f t="shared" si="0"/>
        <v>0.25570327505675872</v>
      </c>
    </row>
    <row r="13" spans="1:17">
      <c r="E13">
        <v>7</v>
      </c>
      <c r="F13">
        <v>10</v>
      </c>
      <c r="G13" s="6">
        <f>_xll.acq_binomtest(E13,F13,$B$2,TRUE)</f>
        <v>0.39677814746114531</v>
      </c>
      <c r="H13" s="6">
        <f>_xll.acq_binomtest(E13,F13,$B$2,FALSE)</f>
        <v>0.89220873259369882</v>
      </c>
      <c r="J13" s="28">
        <v>2.25</v>
      </c>
      <c r="K13" s="28">
        <v>1</v>
      </c>
      <c r="L13">
        <f t="shared" si="0"/>
        <v>0.33353033452042685</v>
      </c>
    </row>
    <row r="14" spans="1:17">
      <c r="E14">
        <v>8</v>
      </c>
      <c r="F14">
        <v>10</v>
      </c>
      <c r="G14" s="6">
        <f>_xll.acq_binomtest(E14,F14,$B$2,TRUE)</f>
        <v>0.49016247153664178</v>
      </c>
      <c r="H14" s="6">
        <f>_xll.acq_binomtest(E14,F14,$B$2,FALSE)</f>
        <v>0.94331784854562473</v>
      </c>
      <c r="J14" s="28">
        <v>2.5</v>
      </c>
      <c r="K14" s="28">
        <v>0</v>
      </c>
      <c r="L14">
        <f t="shared" si="0"/>
        <v>0.42162661686229008</v>
      </c>
    </row>
    <row r="15" spans="1:17">
      <c r="E15">
        <v>9</v>
      </c>
      <c r="F15">
        <v>10</v>
      </c>
      <c r="G15" s="6">
        <f>_xll.acq_binomtest(E15,F15,$B$2,TRUE)</f>
        <v>0.59584997320476163</v>
      </c>
      <c r="H15" s="6">
        <f>_xll.acq_binomtest(E15,F15,$B$2,FALSE)</f>
        <v>0.98212378690492708</v>
      </c>
      <c r="J15" s="28">
        <v>2.75</v>
      </c>
      <c r="K15" s="28">
        <v>1</v>
      </c>
      <c r="L15">
        <f t="shared" si="0"/>
        <v>0.51501092750432387</v>
      </c>
    </row>
    <row r="16" spans="1:17">
      <c r="E16">
        <v>10</v>
      </c>
      <c r="F16">
        <v>10</v>
      </c>
      <c r="G16" s="6">
        <f>_xll.acq_binomtest(E16,F16,$B$2,TRUE)</f>
        <v>0.72246720013711063</v>
      </c>
      <c r="H16" s="6">
        <f>_xll.acq_binomtest(E16,F16,$B$2,FALSE)</f>
        <v>0.99999999999999989</v>
      </c>
      <c r="J16" s="28">
        <v>3</v>
      </c>
      <c r="K16" s="28">
        <v>0</v>
      </c>
      <c r="L16">
        <f t="shared" si="0"/>
        <v>0.60735869013936428</v>
      </c>
    </row>
    <row r="17" spans="5:12">
      <c r="E17">
        <v>11</v>
      </c>
      <c r="F17">
        <v>10</v>
      </c>
      <c r="G17" s="6" t="e">
        <f>_xll.acq_binomtest(E17,F17,$B$2,TRUE)</f>
        <v>#N/A</v>
      </c>
      <c r="H17" s="6" t="e">
        <f>_xll.acq_binomtest(E17,F17,$B$2,FALSE)</f>
        <v>#N/A</v>
      </c>
      <c r="J17" s="28">
        <v>3.25</v>
      </c>
      <c r="K17" s="28">
        <v>1</v>
      </c>
      <c r="L17">
        <f t="shared" si="0"/>
        <v>0.69261735651891632</v>
      </c>
    </row>
    <row r="18" spans="5:12">
      <c r="E18">
        <v>99</v>
      </c>
      <c r="F18">
        <v>100</v>
      </c>
      <c r="G18" s="6">
        <f>_xll.acq_binomtest(E18,F18,$B$2,TRUE)</f>
        <v>0.94551380382129468</v>
      </c>
      <c r="H18" s="6">
        <f>_xll.acq_binomtest(E18,F18,$B$2,FALSE)</f>
        <v>0.99823256793585935</v>
      </c>
      <c r="J18" s="28">
        <v>3.5</v>
      </c>
      <c r="K18" s="28">
        <v>0</v>
      </c>
      <c r="L18">
        <f t="shared" si="0"/>
        <v>0.76648084630158497</v>
      </c>
    </row>
    <row r="19" spans="5:12">
      <c r="E19">
        <v>1</v>
      </c>
      <c r="F19">
        <v>100</v>
      </c>
      <c r="G19" s="6">
        <f>_xll.acq_binomtest(E19,F19,$B$2,TRUE)</f>
        <v>1.7674320641406526E-3</v>
      </c>
      <c r="H19" s="6">
        <f>_xll.acq_binomtest(E19,F19,$B$2,FALSE)</f>
        <v>5.4486196178705315E-2</v>
      </c>
      <c r="J19" s="28">
        <v>4</v>
      </c>
      <c r="K19" s="28">
        <v>1</v>
      </c>
      <c r="L19">
        <f t="shared" si="0"/>
        <v>0.87444749031217317</v>
      </c>
    </row>
    <row r="20" spans="5:12">
      <c r="J20" s="28">
        <v>4.25</v>
      </c>
      <c r="K20" s="28">
        <v>1</v>
      </c>
      <c r="L20">
        <f t="shared" si="0"/>
        <v>0.91027762500815734</v>
      </c>
    </row>
    <row r="21" spans="5:12">
      <c r="J21" s="28">
        <v>4.5</v>
      </c>
      <c r="K21" s="28">
        <v>1</v>
      </c>
      <c r="L21">
        <f t="shared" si="0"/>
        <v>0.93662364725227998</v>
      </c>
    </row>
    <row r="22" spans="5:12">
      <c r="J22" s="28">
        <v>4.75</v>
      </c>
      <c r="K22" s="28">
        <v>1</v>
      </c>
      <c r="L22">
        <f t="shared" si="0"/>
        <v>0.95561069393772857</v>
      </c>
    </row>
    <row r="23" spans="5:12">
      <c r="J23" s="28">
        <v>5</v>
      </c>
      <c r="K23" s="28">
        <v>1</v>
      </c>
      <c r="L23">
        <f t="shared" si="0"/>
        <v>0.96909705568372428</v>
      </c>
    </row>
    <row r="24" spans="5:12">
      <c r="J24" s="28">
        <v>5.5</v>
      </c>
      <c r="K24" s="28">
        <v>1</v>
      </c>
      <c r="L24">
        <f t="shared" si="0"/>
        <v>0.98519443462228617</v>
      </c>
    </row>
    <row r="25" spans="5:12">
      <c r="J25" s="24"/>
    </row>
    <row r="26" spans="5:12">
      <c r="J26" s="24"/>
    </row>
    <row r="27" spans="5:12">
      <c r="J27" s="24"/>
    </row>
    <row r="28" spans="5:12">
      <c r="J28" s="24"/>
    </row>
    <row r="29" spans="5:12">
      <c r="J29" s="24"/>
    </row>
    <row r="30" spans="5:12">
      <c r="J30" s="24"/>
    </row>
    <row r="31" spans="5:12">
      <c r="J31" s="24"/>
    </row>
    <row r="32" spans="5:12">
      <c r="J32" s="24"/>
    </row>
    <row r="33" spans="10:10">
      <c r="J33" s="24"/>
    </row>
    <row r="34" spans="10:10">
      <c r="J34" s="24"/>
    </row>
    <row r="35" spans="10:10">
      <c r="J35" s="24"/>
    </row>
    <row r="36" spans="10:10">
      <c r="J36" s="24"/>
    </row>
    <row r="37" spans="10:10">
      <c r="J37" s="24"/>
    </row>
    <row r="38" spans="10:10">
      <c r="J38" s="24"/>
    </row>
    <row r="39" spans="10:10">
      <c r="J39" s="24"/>
    </row>
    <row r="40" spans="10:10">
      <c r="J40" s="24"/>
    </row>
    <row r="41" spans="10:10">
      <c r="J41" s="24"/>
    </row>
    <row r="42" spans="10:10">
      <c r="J42" s="24"/>
    </row>
    <row r="43" spans="10:10">
      <c r="J43" s="24"/>
    </row>
    <row r="44" spans="10:10">
      <c r="J44" s="24"/>
    </row>
    <row r="45" spans="10:10">
      <c r="J45" s="24"/>
    </row>
    <row r="46" spans="10:10">
      <c r="J46" s="24"/>
    </row>
    <row r="47" spans="10:10">
      <c r="J47" s="24"/>
    </row>
    <row r="48" spans="10:10">
      <c r="J48" s="24"/>
    </row>
    <row r="49" spans="10:10">
      <c r="J49" s="24"/>
    </row>
    <row r="50" spans="10:10">
      <c r="J50" s="24"/>
    </row>
    <row r="51" spans="10:10">
      <c r="J51" s="24"/>
    </row>
    <row r="52" spans="10:10">
      <c r="J52" s="24"/>
    </row>
    <row r="53" spans="10:10">
      <c r="J53" s="24"/>
    </row>
    <row r="54" spans="10:10">
      <c r="J54" s="24"/>
    </row>
    <row r="55" spans="10:10">
      <c r="J55" s="24"/>
    </row>
    <row r="56" spans="10:10">
      <c r="J56" s="24"/>
    </row>
    <row r="57" spans="10:10">
      <c r="J57" s="24"/>
    </row>
    <row r="58" spans="10:10">
      <c r="J58" s="24"/>
    </row>
    <row r="59" spans="10:10">
      <c r="J59" s="24"/>
    </row>
    <row r="60" spans="10:10">
      <c r="J60" s="24"/>
    </row>
    <row r="61" spans="10:10">
      <c r="J61" s="24"/>
    </row>
    <row r="62" spans="10:10">
      <c r="J62" s="24"/>
    </row>
    <row r="63" spans="10:10">
      <c r="J63" s="24"/>
    </row>
    <row r="64" spans="10:10">
      <c r="J64" s="24"/>
    </row>
    <row r="65" spans="10:10">
      <c r="J65" s="24"/>
    </row>
    <row r="66" spans="10:10">
      <c r="J66" s="24"/>
    </row>
    <row r="67" spans="10:10">
      <c r="J67" s="24"/>
    </row>
    <row r="68" spans="10:10">
      <c r="J68" s="24"/>
    </row>
    <row r="69" spans="10:10">
      <c r="J69" s="24"/>
    </row>
    <row r="70" spans="10:10">
      <c r="J70" s="24"/>
    </row>
    <row r="71" spans="10:10">
      <c r="J71" s="24"/>
    </row>
    <row r="72" spans="10:10">
      <c r="J72" s="24"/>
    </row>
    <row r="73" spans="10:10">
      <c r="J73" s="24"/>
    </row>
    <row r="74" spans="10:10">
      <c r="J74" s="24"/>
    </row>
    <row r="75" spans="10:10">
      <c r="J75" s="24"/>
    </row>
    <row r="76" spans="10:10">
      <c r="J76" s="24"/>
    </row>
    <row r="77" spans="10:10">
      <c r="J77" s="24"/>
    </row>
    <row r="78" spans="10:10">
      <c r="J78" s="24"/>
    </row>
    <row r="79" spans="10:10">
      <c r="J79" s="24"/>
    </row>
    <row r="80" spans="10:10">
      <c r="J80" s="24"/>
    </row>
    <row r="81" spans="10:10">
      <c r="J81" s="24"/>
    </row>
    <row r="82" spans="10:10">
      <c r="J82" s="24"/>
    </row>
    <row r="83" spans="10:10">
      <c r="J83" s="24"/>
    </row>
    <row r="84" spans="10:10">
      <c r="J84" s="24"/>
    </row>
    <row r="85" spans="10:10">
      <c r="J85" s="24"/>
    </row>
    <row r="86" spans="10:10">
      <c r="J86" s="24"/>
    </row>
    <row r="87" spans="10:10">
      <c r="J87" s="24"/>
    </row>
    <row r="88" spans="10:10">
      <c r="J88" s="24"/>
    </row>
    <row r="89" spans="10:10">
      <c r="J89" s="24"/>
    </row>
    <row r="90" spans="10:10">
      <c r="J90" s="24"/>
    </row>
    <row r="91" spans="10:10">
      <c r="J91" s="24"/>
    </row>
    <row r="92" spans="10:10">
      <c r="J92" s="24"/>
    </row>
    <row r="93" spans="10:10">
      <c r="J93" s="24"/>
    </row>
    <row r="94" spans="10:10">
      <c r="J94" s="24"/>
    </row>
    <row r="95" spans="10:10">
      <c r="J95" s="24"/>
    </row>
    <row r="96" spans="10:10">
      <c r="J96" s="24"/>
    </row>
    <row r="97" spans="10:10">
      <c r="J97" s="24"/>
    </row>
    <row r="98" spans="10:10">
      <c r="J98" s="24"/>
    </row>
    <row r="99" spans="10:10">
      <c r="J99" s="24"/>
    </row>
    <row r="100" spans="10:10">
      <c r="J100" s="24"/>
    </row>
    <row r="101" spans="10:10">
      <c r="J101" s="24"/>
    </row>
    <row r="102" spans="10:10">
      <c r="J102" s="24"/>
    </row>
    <row r="103" spans="10:10">
      <c r="J103" s="24"/>
    </row>
    <row r="104" spans="10:10">
      <c r="J104" s="24"/>
    </row>
    <row r="105" spans="10:10">
      <c r="J105" s="24"/>
    </row>
    <row r="106" spans="10:10">
      <c r="J106" s="24"/>
    </row>
    <row r="107" spans="10:10">
      <c r="J107" s="24"/>
    </row>
    <row r="108" spans="10:10">
      <c r="J108" s="24"/>
    </row>
    <row r="109" spans="10:10">
      <c r="J109" s="24"/>
    </row>
    <row r="110" spans="10:10">
      <c r="J110" s="24"/>
    </row>
    <row r="111" spans="10:10">
      <c r="J111" s="24"/>
    </row>
    <row r="112" spans="10:10">
      <c r="J112" s="24"/>
    </row>
    <row r="113" spans="10:10">
      <c r="J113" s="24"/>
    </row>
    <row r="114" spans="10:10">
      <c r="J114" s="24"/>
    </row>
    <row r="115" spans="10:10">
      <c r="J115" s="24"/>
    </row>
    <row r="116" spans="10:10">
      <c r="J116" s="24"/>
    </row>
    <row r="117" spans="10:10">
      <c r="J117" s="24"/>
    </row>
    <row r="118" spans="10:10">
      <c r="J118" s="24"/>
    </row>
    <row r="119" spans="10:10">
      <c r="J119" s="24"/>
    </row>
    <row r="120" spans="10:10">
      <c r="J120" s="24"/>
    </row>
    <row r="121" spans="10:10">
      <c r="J121" s="24"/>
    </row>
    <row r="122" spans="10:10">
      <c r="J122" s="24"/>
    </row>
    <row r="123" spans="10:10">
      <c r="J123" s="24"/>
    </row>
    <row r="124" spans="10:10">
      <c r="J124" s="24"/>
    </row>
    <row r="125" spans="10:10">
      <c r="J125" s="24"/>
    </row>
    <row r="126" spans="10:10">
      <c r="J126" s="24"/>
    </row>
    <row r="127" spans="10:10">
      <c r="J127" s="24"/>
    </row>
    <row r="128" spans="10:10">
      <c r="J128" s="24"/>
    </row>
    <row r="129" spans="10:10">
      <c r="J129" s="24"/>
    </row>
    <row r="130" spans="10:10">
      <c r="J130" s="24"/>
    </row>
    <row r="131" spans="10:10">
      <c r="J131" s="24"/>
    </row>
    <row r="132" spans="10:10">
      <c r="J132" s="24"/>
    </row>
    <row r="133" spans="10:10">
      <c r="J133" s="24"/>
    </row>
    <row r="134" spans="10:10">
      <c r="J134" s="24"/>
    </row>
    <row r="135" spans="10:10">
      <c r="J135" s="24"/>
    </row>
    <row r="136" spans="10:10">
      <c r="J136" s="24"/>
    </row>
    <row r="137" spans="10:10">
      <c r="J137" s="24"/>
    </row>
    <row r="138" spans="10:10">
      <c r="J138" s="24"/>
    </row>
    <row r="139" spans="10:10">
      <c r="J139" s="24"/>
    </row>
    <row r="140" spans="10:10">
      <c r="J140" s="24"/>
    </row>
    <row r="141" spans="10:10">
      <c r="J141" s="24"/>
    </row>
    <row r="142" spans="10:10">
      <c r="J142" s="24"/>
    </row>
    <row r="143" spans="10:10">
      <c r="J143" s="24"/>
    </row>
    <row r="144" spans="10:10">
      <c r="J144" s="24"/>
    </row>
    <row r="145" spans="10:10">
      <c r="J145" s="24"/>
    </row>
    <row r="146" spans="10:10">
      <c r="J146" s="24"/>
    </row>
    <row r="147" spans="10:10">
      <c r="J147" s="24"/>
    </row>
    <row r="148" spans="10:10">
      <c r="J148" s="24"/>
    </row>
    <row r="149" spans="10:10">
      <c r="J149" s="24"/>
    </row>
    <row r="150" spans="10:10">
      <c r="J150" s="24"/>
    </row>
    <row r="151" spans="10:10">
      <c r="J151" s="24"/>
    </row>
    <row r="152" spans="10:10">
      <c r="J152" s="24"/>
    </row>
    <row r="153" spans="10:10">
      <c r="J153" s="24"/>
    </row>
    <row r="154" spans="10:10">
      <c r="J154" s="24"/>
    </row>
    <row r="155" spans="10:10">
      <c r="J155" s="24"/>
    </row>
    <row r="156" spans="10:10">
      <c r="J156" s="24"/>
    </row>
    <row r="157" spans="10:10">
      <c r="J157" s="24"/>
    </row>
    <row r="158" spans="10:10">
      <c r="J158" s="24"/>
    </row>
    <row r="159" spans="10:10">
      <c r="J159" s="24"/>
    </row>
    <row r="160" spans="10:10">
      <c r="J160" s="24"/>
    </row>
    <row r="161" spans="10:10">
      <c r="J161" s="24"/>
    </row>
    <row r="162" spans="10:10">
      <c r="J162" s="24"/>
    </row>
    <row r="163" spans="10:10">
      <c r="J163" s="24"/>
    </row>
    <row r="164" spans="10:10">
      <c r="J164" s="24"/>
    </row>
    <row r="165" spans="10:10">
      <c r="J165" s="24"/>
    </row>
    <row r="166" spans="10:10">
      <c r="J166" s="24"/>
    </row>
    <row r="167" spans="10:10">
      <c r="J167" s="24"/>
    </row>
    <row r="168" spans="10:10">
      <c r="J168" s="24"/>
    </row>
    <row r="169" spans="10:10">
      <c r="J169" s="24"/>
    </row>
    <row r="170" spans="10:10">
      <c r="J170" s="24"/>
    </row>
    <row r="171" spans="10:10">
      <c r="J171" s="24"/>
    </row>
    <row r="172" spans="10:10">
      <c r="J172" s="24"/>
    </row>
    <row r="173" spans="10:10">
      <c r="J173" s="24"/>
    </row>
    <row r="174" spans="10:10">
      <c r="J174" s="24"/>
    </row>
    <row r="175" spans="10:10">
      <c r="J175" s="24"/>
    </row>
    <row r="176" spans="10:10">
      <c r="J176" s="24"/>
    </row>
    <row r="177" spans="10:10">
      <c r="J177" s="24"/>
    </row>
    <row r="178" spans="10:10">
      <c r="J178" s="24"/>
    </row>
    <row r="179" spans="10:10">
      <c r="J179" s="24"/>
    </row>
    <row r="180" spans="10:10">
      <c r="J180" s="24"/>
    </row>
    <row r="181" spans="10:10">
      <c r="J181" s="24"/>
    </row>
    <row r="182" spans="10:10">
      <c r="J182" s="24"/>
    </row>
    <row r="183" spans="10:10">
      <c r="J183" s="24"/>
    </row>
    <row r="184" spans="10:10">
      <c r="J184" s="24"/>
    </row>
    <row r="185" spans="10:10">
      <c r="J185" s="24"/>
    </row>
    <row r="186" spans="10:10">
      <c r="J186" s="24"/>
    </row>
    <row r="187" spans="10:10">
      <c r="J187" s="24"/>
    </row>
    <row r="188" spans="10:10">
      <c r="J188" s="24"/>
    </row>
    <row r="189" spans="10:10">
      <c r="J189" s="24"/>
    </row>
    <row r="190" spans="10:10">
      <c r="J190" s="24"/>
    </row>
    <row r="191" spans="10:10">
      <c r="J191" s="24"/>
    </row>
    <row r="192" spans="10:10">
      <c r="J192" s="24"/>
    </row>
    <row r="193" spans="10:10">
      <c r="J193" s="24"/>
    </row>
    <row r="194" spans="10:10">
      <c r="J194" s="24"/>
    </row>
    <row r="195" spans="10:10">
      <c r="J195" s="24"/>
    </row>
    <row r="196" spans="10:10">
      <c r="J196" s="24"/>
    </row>
    <row r="197" spans="10:10">
      <c r="J197" s="24"/>
    </row>
    <row r="198" spans="10:10">
      <c r="J198" s="24"/>
    </row>
    <row r="199" spans="10:10">
      <c r="J199" s="24"/>
    </row>
    <row r="200" spans="10:10">
      <c r="J200" s="24"/>
    </row>
    <row r="201" spans="10:10">
      <c r="J201" s="24"/>
    </row>
    <row r="202" spans="10:10">
      <c r="J202" s="24"/>
    </row>
    <row r="203" spans="10:10">
      <c r="J203" s="24"/>
    </row>
    <row r="204" spans="10:10">
      <c r="J204" s="24"/>
    </row>
    <row r="205" spans="10:10">
      <c r="J205" s="24"/>
    </row>
    <row r="206" spans="10:10">
      <c r="J206" s="24"/>
    </row>
    <row r="207" spans="10:10">
      <c r="J207" s="24"/>
    </row>
    <row r="208" spans="10:10">
      <c r="J208" s="24"/>
    </row>
    <row r="209" spans="10:10">
      <c r="J209" s="24"/>
    </row>
    <row r="210" spans="10:10">
      <c r="J210" s="24"/>
    </row>
    <row r="211" spans="10:10">
      <c r="J211" s="24"/>
    </row>
    <row r="212" spans="10:10">
      <c r="J212" s="24"/>
    </row>
    <row r="213" spans="10:10">
      <c r="J213" s="24"/>
    </row>
    <row r="214" spans="10:10">
      <c r="J214" s="24"/>
    </row>
    <row r="215" spans="10:10">
      <c r="J215" s="24"/>
    </row>
    <row r="216" spans="10:10">
      <c r="J216" s="24"/>
    </row>
    <row r="217" spans="10:10">
      <c r="J217" s="24"/>
    </row>
    <row r="218" spans="10:10">
      <c r="J218" s="24"/>
    </row>
    <row r="219" spans="10:10">
      <c r="J219" s="24"/>
    </row>
    <row r="220" spans="10:10">
      <c r="J220" s="24"/>
    </row>
    <row r="221" spans="10:10">
      <c r="J221" s="24"/>
    </row>
    <row r="222" spans="10:10">
      <c r="J222" s="24"/>
    </row>
    <row r="223" spans="10:10">
      <c r="J223" s="24"/>
    </row>
    <row r="224" spans="10:10">
      <c r="J224" s="24"/>
    </row>
    <row r="225" spans="10:10">
      <c r="J225" s="24"/>
    </row>
    <row r="226" spans="10:10">
      <c r="J226" s="24"/>
    </row>
    <row r="227" spans="10:10">
      <c r="J227" s="24"/>
    </row>
    <row r="228" spans="10:10">
      <c r="J228" s="24"/>
    </row>
    <row r="229" spans="10:10">
      <c r="J229" s="24"/>
    </row>
    <row r="230" spans="10:10">
      <c r="J230" s="24"/>
    </row>
    <row r="231" spans="10:10">
      <c r="J231" s="24"/>
    </row>
    <row r="232" spans="10:10">
      <c r="J232" s="24"/>
    </row>
    <row r="233" spans="10:10">
      <c r="J233" s="24"/>
    </row>
    <row r="234" spans="10:10">
      <c r="J234" s="24"/>
    </row>
    <row r="235" spans="10:10">
      <c r="J235" s="24"/>
    </row>
    <row r="236" spans="10:10">
      <c r="J236" s="24"/>
    </row>
    <row r="237" spans="10:10">
      <c r="J237" s="24"/>
    </row>
    <row r="238" spans="10:10">
      <c r="J238" s="24"/>
    </row>
    <row r="239" spans="10:10">
      <c r="J239" s="24"/>
    </row>
    <row r="240" spans="10:10">
      <c r="J240" s="24"/>
    </row>
    <row r="241" spans="10:10">
      <c r="J241" s="24"/>
    </row>
    <row r="242" spans="10:10">
      <c r="J242" s="24"/>
    </row>
    <row r="243" spans="10:10">
      <c r="J243" s="24"/>
    </row>
    <row r="244" spans="10:10">
      <c r="J244" s="24"/>
    </row>
    <row r="245" spans="10:10">
      <c r="J245" s="24"/>
    </row>
    <row r="246" spans="10:10">
      <c r="J246" s="24"/>
    </row>
    <row r="247" spans="10:10">
      <c r="J247" s="24"/>
    </row>
    <row r="248" spans="10:10">
      <c r="J248" s="24"/>
    </row>
    <row r="249" spans="10:10">
      <c r="J249" s="24"/>
    </row>
    <row r="250" spans="10:10">
      <c r="J250" s="24"/>
    </row>
    <row r="251" spans="10:10">
      <c r="J251" s="24"/>
    </row>
    <row r="252" spans="10:10">
      <c r="J252" s="24"/>
    </row>
    <row r="253" spans="10:10">
      <c r="J253" s="24"/>
    </row>
    <row r="254" spans="10:10">
      <c r="J254" s="24"/>
    </row>
    <row r="255" spans="10:10">
      <c r="J255" s="24"/>
    </row>
    <row r="256" spans="10:10">
      <c r="J256" s="24"/>
    </row>
    <row r="257" spans="10:10">
      <c r="J257" s="24"/>
    </row>
    <row r="258" spans="10:10">
      <c r="J258" s="24"/>
    </row>
    <row r="259" spans="10:10">
      <c r="J259" s="24"/>
    </row>
    <row r="260" spans="10:10">
      <c r="J260" s="24"/>
    </row>
    <row r="261" spans="10:10">
      <c r="J261" s="24"/>
    </row>
    <row r="262" spans="10:10">
      <c r="J262" s="24"/>
    </row>
    <row r="263" spans="10:10">
      <c r="J263" s="24"/>
    </row>
    <row r="264" spans="10:10">
      <c r="J264" s="24"/>
    </row>
    <row r="265" spans="10:10">
      <c r="J265" s="24"/>
    </row>
    <row r="266" spans="10:10">
      <c r="J266" s="24"/>
    </row>
    <row r="267" spans="10:10">
      <c r="J267" s="24"/>
    </row>
    <row r="268" spans="10:10">
      <c r="J268" s="24"/>
    </row>
    <row r="269" spans="10:10">
      <c r="J269" s="24"/>
    </row>
    <row r="270" spans="10:10">
      <c r="J270" s="24"/>
    </row>
    <row r="271" spans="10:10">
      <c r="J271" s="24"/>
    </row>
    <row r="272" spans="10:10">
      <c r="J272" s="24"/>
    </row>
    <row r="273" spans="10:10">
      <c r="J273" s="24"/>
    </row>
    <row r="274" spans="10:10">
      <c r="J274" s="24"/>
    </row>
    <row r="275" spans="10:10">
      <c r="J275" s="24"/>
    </row>
    <row r="276" spans="10:10">
      <c r="J276" s="24"/>
    </row>
    <row r="277" spans="10:10">
      <c r="J277" s="24"/>
    </row>
    <row r="278" spans="10:10">
      <c r="J278" s="24"/>
    </row>
    <row r="279" spans="10:10">
      <c r="J279" s="24"/>
    </row>
    <row r="280" spans="10:10">
      <c r="J280" s="24"/>
    </row>
    <row r="281" spans="10:10">
      <c r="J281" s="24"/>
    </row>
    <row r="282" spans="10:10">
      <c r="J282" s="24"/>
    </row>
    <row r="283" spans="10:10">
      <c r="J283" s="24"/>
    </row>
    <row r="284" spans="10:10">
      <c r="J284" s="24"/>
    </row>
    <row r="285" spans="10:10">
      <c r="J285" s="24"/>
    </row>
    <row r="286" spans="10:10">
      <c r="J286" s="24"/>
    </row>
    <row r="287" spans="10:10">
      <c r="J287" s="24"/>
    </row>
    <row r="288" spans="10:10">
      <c r="J288" s="24"/>
    </row>
    <row r="289" spans="10:10">
      <c r="J289" s="24"/>
    </row>
    <row r="290" spans="10:10">
      <c r="J290" s="24"/>
    </row>
    <row r="291" spans="10:10">
      <c r="J291" s="24"/>
    </row>
    <row r="292" spans="10:10">
      <c r="J292" s="24"/>
    </row>
    <row r="293" spans="10:10">
      <c r="J293" s="24"/>
    </row>
    <row r="294" spans="10:10">
      <c r="J294" s="24"/>
    </row>
    <row r="295" spans="10:10">
      <c r="J295" s="24"/>
    </row>
    <row r="296" spans="10:10">
      <c r="J296" s="24"/>
    </row>
    <row r="297" spans="10:10">
      <c r="J297" s="24"/>
    </row>
    <row r="298" spans="10:10">
      <c r="J298" s="24"/>
    </row>
    <row r="299" spans="10:10">
      <c r="J299" s="24"/>
    </row>
    <row r="300" spans="10:10">
      <c r="J300" s="24"/>
    </row>
    <row r="301" spans="10:10">
      <c r="J301" s="24"/>
    </row>
    <row r="302" spans="10:10">
      <c r="J302" s="24"/>
    </row>
    <row r="303" spans="10:10">
      <c r="J303" s="24"/>
    </row>
    <row r="304" spans="10:10">
      <c r="J304" s="24"/>
    </row>
    <row r="305" spans="10:10">
      <c r="J305" s="24"/>
    </row>
    <row r="306" spans="10:10">
      <c r="J306" s="24"/>
    </row>
    <row r="307" spans="10:10">
      <c r="J307" s="24"/>
    </row>
    <row r="308" spans="10:10">
      <c r="J308" s="24"/>
    </row>
    <row r="309" spans="10:10">
      <c r="J309" s="24"/>
    </row>
    <row r="310" spans="10:10">
      <c r="J310" s="24"/>
    </row>
    <row r="311" spans="10:10">
      <c r="J311" s="24"/>
    </row>
    <row r="312" spans="10:10">
      <c r="J312" s="24"/>
    </row>
    <row r="313" spans="10:10">
      <c r="J313" s="24"/>
    </row>
    <row r="314" spans="10:10">
      <c r="J314" s="24"/>
    </row>
    <row r="315" spans="10:10">
      <c r="J315" s="24"/>
    </row>
    <row r="316" spans="10:10">
      <c r="J316" s="24"/>
    </row>
    <row r="317" spans="10:10">
      <c r="J317" s="24"/>
    </row>
    <row r="318" spans="10:10">
      <c r="J318" s="24"/>
    </row>
    <row r="319" spans="10:10">
      <c r="J319" s="24"/>
    </row>
    <row r="320" spans="10:10">
      <c r="J320" s="24"/>
    </row>
    <row r="321" spans="10:10">
      <c r="J321" s="24"/>
    </row>
    <row r="322" spans="10:10">
      <c r="J322" s="24"/>
    </row>
    <row r="323" spans="10:10">
      <c r="J323" s="24"/>
    </row>
    <row r="324" spans="10:10">
      <c r="J324" s="24"/>
    </row>
    <row r="325" spans="10:10">
      <c r="J325" s="24"/>
    </row>
    <row r="326" spans="10:10">
      <c r="J326" s="24"/>
    </row>
    <row r="327" spans="10:10">
      <c r="J327" s="24"/>
    </row>
    <row r="328" spans="10:10">
      <c r="J328" s="24"/>
    </row>
    <row r="329" spans="10:10">
      <c r="J329" s="24"/>
    </row>
    <row r="330" spans="10:10">
      <c r="J330" s="24"/>
    </row>
    <row r="331" spans="10:10">
      <c r="J331" s="24"/>
    </row>
    <row r="332" spans="10:10">
      <c r="J332" s="24"/>
    </row>
    <row r="333" spans="10:10">
      <c r="J333" s="24"/>
    </row>
    <row r="334" spans="10:10">
      <c r="J334" s="24"/>
    </row>
    <row r="335" spans="10:10">
      <c r="J335" s="24"/>
    </row>
    <row r="336" spans="10:10">
      <c r="J336" s="24"/>
    </row>
    <row r="337" spans="10:10">
      <c r="J337" s="24"/>
    </row>
    <row r="338" spans="10:10">
      <c r="J338" s="24"/>
    </row>
    <row r="339" spans="10:10">
      <c r="J339" s="24"/>
    </row>
    <row r="340" spans="10:10">
      <c r="J340" s="24"/>
    </row>
    <row r="341" spans="10:10">
      <c r="J341" s="24"/>
    </row>
    <row r="342" spans="10:10">
      <c r="J342" s="24"/>
    </row>
    <row r="343" spans="10:10">
      <c r="J343" s="24"/>
    </row>
    <row r="344" spans="10:10">
      <c r="J344" s="24"/>
    </row>
    <row r="345" spans="10:10">
      <c r="J345" s="24"/>
    </row>
    <row r="346" spans="10:10">
      <c r="J346" s="24"/>
    </row>
    <row r="347" spans="10:10">
      <c r="J347" s="24"/>
    </row>
    <row r="348" spans="10:10">
      <c r="J348" s="24"/>
    </row>
    <row r="349" spans="10:10">
      <c r="J349" s="24"/>
    </row>
    <row r="350" spans="10:10">
      <c r="J350" s="24"/>
    </row>
    <row r="351" spans="10:10">
      <c r="J351" s="24"/>
    </row>
    <row r="352" spans="10:10">
      <c r="J352" s="24"/>
    </row>
    <row r="353" spans="10:10">
      <c r="J353" s="24"/>
    </row>
    <row r="354" spans="10:10">
      <c r="J354" s="24"/>
    </row>
    <row r="355" spans="10:10">
      <c r="J355" s="24"/>
    </row>
    <row r="356" spans="10:10">
      <c r="J356" s="24"/>
    </row>
    <row r="357" spans="10:10">
      <c r="J357" s="24"/>
    </row>
    <row r="358" spans="10:10">
      <c r="J358" s="24"/>
    </row>
    <row r="359" spans="10:10">
      <c r="J359" s="24"/>
    </row>
    <row r="360" spans="10:10">
      <c r="J360" s="24"/>
    </row>
    <row r="361" spans="10:10">
      <c r="J361" s="24"/>
    </row>
    <row r="362" spans="10:10">
      <c r="J362" s="24"/>
    </row>
    <row r="363" spans="10:10">
      <c r="J363" s="24"/>
    </row>
    <row r="364" spans="10:10">
      <c r="J364" s="24"/>
    </row>
    <row r="365" spans="10:10">
      <c r="J365" s="24"/>
    </row>
    <row r="366" spans="10:10">
      <c r="J366" s="24"/>
    </row>
    <row r="367" spans="10:10">
      <c r="J367" s="24"/>
    </row>
    <row r="368" spans="10:10">
      <c r="J368" s="24"/>
    </row>
    <row r="369" spans="10:10">
      <c r="J369" s="24"/>
    </row>
    <row r="370" spans="10:10">
      <c r="J370" s="24"/>
    </row>
    <row r="371" spans="10:10">
      <c r="J371" s="24"/>
    </row>
    <row r="372" spans="10:10">
      <c r="J372" s="24"/>
    </row>
    <row r="373" spans="10:10">
      <c r="J373" s="24"/>
    </row>
    <row r="374" spans="10:10">
      <c r="J374" s="24"/>
    </row>
    <row r="375" spans="10:10">
      <c r="J375" s="24"/>
    </row>
    <row r="376" spans="10:10">
      <c r="J376" s="24"/>
    </row>
    <row r="377" spans="10:10">
      <c r="J377" s="24"/>
    </row>
    <row r="378" spans="10:10">
      <c r="J378" s="24"/>
    </row>
    <row r="379" spans="10:10">
      <c r="J379" s="24"/>
    </row>
    <row r="380" spans="10:10">
      <c r="J380" s="24"/>
    </row>
    <row r="381" spans="10:10">
      <c r="J381" s="24"/>
    </row>
    <row r="382" spans="10:10">
      <c r="J382" s="24"/>
    </row>
    <row r="383" spans="10:10">
      <c r="J383" s="24"/>
    </row>
    <row r="384" spans="10:10">
      <c r="J384" s="24"/>
    </row>
    <row r="385" spans="10:10">
      <c r="J385" s="24"/>
    </row>
    <row r="386" spans="10:10">
      <c r="J386" s="24"/>
    </row>
    <row r="387" spans="10:10">
      <c r="J387" s="24"/>
    </row>
    <row r="388" spans="10:10">
      <c r="J388" s="24"/>
    </row>
    <row r="389" spans="10:10">
      <c r="J389" s="24"/>
    </row>
    <row r="390" spans="10:10">
      <c r="J390" s="24"/>
    </row>
    <row r="391" spans="10:10">
      <c r="J391" s="24"/>
    </row>
    <row r="392" spans="10:10">
      <c r="J392" s="24"/>
    </row>
    <row r="393" spans="10:10">
      <c r="J393" s="24"/>
    </row>
    <row r="394" spans="10:10">
      <c r="J394" s="24"/>
    </row>
    <row r="395" spans="10:10">
      <c r="J395" s="24"/>
    </row>
    <row r="396" spans="10:10">
      <c r="J396" s="24"/>
    </row>
    <row r="397" spans="10:10">
      <c r="J397" s="24"/>
    </row>
    <row r="398" spans="10:10">
      <c r="J398" s="24"/>
    </row>
    <row r="399" spans="10:10">
      <c r="J399" s="24"/>
    </row>
    <row r="400" spans="10:10">
      <c r="J400" s="24"/>
    </row>
    <row r="401" spans="10:10">
      <c r="J401" s="24"/>
    </row>
    <row r="402" spans="10:10">
      <c r="J402" s="24"/>
    </row>
    <row r="403" spans="10:10">
      <c r="J403" s="24"/>
    </row>
    <row r="404" spans="10:10">
      <c r="J404" s="24"/>
    </row>
    <row r="405" spans="10:10">
      <c r="J405" s="24"/>
    </row>
    <row r="406" spans="10:10">
      <c r="J406" s="24"/>
    </row>
    <row r="407" spans="10:10">
      <c r="J407" s="24"/>
    </row>
    <row r="408" spans="10:10">
      <c r="J408" s="24"/>
    </row>
    <row r="409" spans="10:10">
      <c r="J409" s="24"/>
    </row>
    <row r="410" spans="10:10">
      <c r="J410" s="24"/>
    </row>
    <row r="411" spans="10:10">
      <c r="J411" s="24"/>
    </row>
    <row r="412" spans="10:10">
      <c r="J412" s="24"/>
    </row>
    <row r="413" spans="10:10">
      <c r="J413" s="24"/>
    </row>
    <row r="414" spans="10:10">
      <c r="J414" s="24"/>
    </row>
    <row r="415" spans="10:10">
      <c r="J415" s="24"/>
    </row>
    <row r="416" spans="10:10">
      <c r="J416" s="24"/>
    </row>
    <row r="417" spans="10:10">
      <c r="J417" s="24"/>
    </row>
    <row r="418" spans="10:10">
      <c r="J418" s="24"/>
    </row>
    <row r="419" spans="10:10">
      <c r="J419" s="24"/>
    </row>
    <row r="420" spans="10:10">
      <c r="J420" s="24"/>
    </row>
    <row r="421" spans="10:10">
      <c r="J421" s="24"/>
    </row>
    <row r="422" spans="10:10">
      <c r="J422" s="24"/>
    </row>
    <row r="423" spans="10:10">
      <c r="J423" s="24"/>
    </row>
    <row r="424" spans="10:10">
      <c r="J424" s="24"/>
    </row>
    <row r="425" spans="10:10">
      <c r="J425" s="24"/>
    </row>
    <row r="426" spans="10:10">
      <c r="J426" s="24"/>
    </row>
    <row r="427" spans="10:10">
      <c r="J427" s="24"/>
    </row>
    <row r="428" spans="10:10">
      <c r="J428" s="24"/>
    </row>
    <row r="429" spans="10:10">
      <c r="J429" s="24"/>
    </row>
    <row r="430" spans="10:10">
      <c r="J430" s="24"/>
    </row>
    <row r="431" spans="10:10">
      <c r="J431" s="24"/>
    </row>
    <row r="432" spans="10:10">
      <c r="J432" s="24"/>
    </row>
    <row r="433" spans="10:10">
      <c r="J433" s="24"/>
    </row>
    <row r="434" spans="10:10">
      <c r="J434" s="24"/>
    </row>
    <row r="435" spans="10:10">
      <c r="J435" s="24"/>
    </row>
    <row r="436" spans="10:10">
      <c r="J436" s="24"/>
    </row>
    <row r="437" spans="10:10">
      <c r="J437" s="24"/>
    </row>
    <row r="438" spans="10:10">
      <c r="J438" s="24"/>
    </row>
    <row r="439" spans="10:10">
      <c r="J439" s="24"/>
    </row>
    <row r="440" spans="10:10">
      <c r="J440" s="24"/>
    </row>
    <row r="441" spans="10:10">
      <c r="J441" s="24"/>
    </row>
    <row r="442" spans="10:10">
      <c r="J442" s="24"/>
    </row>
    <row r="443" spans="10:10">
      <c r="J443" s="24"/>
    </row>
    <row r="444" spans="10:10">
      <c r="J444" s="24"/>
    </row>
    <row r="445" spans="10:10">
      <c r="J445" s="24"/>
    </row>
    <row r="446" spans="10:10">
      <c r="J446" s="24"/>
    </row>
    <row r="447" spans="10:10">
      <c r="J447" s="24"/>
    </row>
    <row r="448" spans="10:10">
      <c r="J448" s="24"/>
    </row>
    <row r="449" spans="10:10">
      <c r="J449" s="24"/>
    </row>
    <row r="450" spans="10:10">
      <c r="J450" s="24"/>
    </row>
    <row r="451" spans="10:10">
      <c r="J451" s="24"/>
    </row>
    <row r="452" spans="10:10">
      <c r="J452" s="24"/>
    </row>
    <row r="453" spans="10:10">
      <c r="J453" s="24"/>
    </row>
    <row r="454" spans="10:10">
      <c r="J454" s="24"/>
    </row>
    <row r="455" spans="10:10">
      <c r="J455" s="24"/>
    </row>
    <row r="456" spans="10:10">
      <c r="J456" s="24"/>
    </row>
    <row r="457" spans="10:10">
      <c r="J457" s="24"/>
    </row>
    <row r="458" spans="10:10">
      <c r="J458" s="24"/>
    </row>
    <row r="459" spans="10:10">
      <c r="J459" s="24"/>
    </row>
    <row r="460" spans="10:10">
      <c r="J460" s="24"/>
    </row>
    <row r="461" spans="10:10">
      <c r="J461" s="24"/>
    </row>
    <row r="462" spans="10:10">
      <c r="J462" s="24"/>
    </row>
    <row r="463" spans="10:10">
      <c r="J463" s="24"/>
    </row>
    <row r="464" spans="10:10">
      <c r="J464" s="24"/>
    </row>
    <row r="465" spans="10:10">
      <c r="J465" s="24"/>
    </row>
    <row r="466" spans="10:10">
      <c r="J466" s="24"/>
    </row>
    <row r="467" spans="10:10">
      <c r="J467" s="24"/>
    </row>
    <row r="468" spans="10:10">
      <c r="J468" s="24"/>
    </row>
    <row r="469" spans="10:10">
      <c r="J469" s="24"/>
    </row>
    <row r="470" spans="10:10">
      <c r="J470" s="24"/>
    </row>
    <row r="471" spans="10:10">
      <c r="J471" s="24"/>
    </row>
    <row r="472" spans="10:10">
      <c r="J472" s="24"/>
    </row>
    <row r="473" spans="10:10">
      <c r="J473" s="24"/>
    </row>
    <row r="474" spans="10:10">
      <c r="J474" s="24"/>
    </row>
    <row r="475" spans="10:10">
      <c r="J475" s="24"/>
    </row>
    <row r="476" spans="10:10">
      <c r="J476" s="24"/>
    </row>
    <row r="477" spans="10:10">
      <c r="J477" s="24"/>
    </row>
    <row r="478" spans="10:10">
      <c r="J478" s="24"/>
    </row>
    <row r="479" spans="10:10">
      <c r="J479" s="24"/>
    </row>
    <row r="480" spans="10:10">
      <c r="J480" s="24"/>
    </row>
    <row r="481" spans="10:10">
      <c r="J481" s="24"/>
    </row>
    <row r="482" spans="10:10">
      <c r="J482" s="24"/>
    </row>
    <row r="483" spans="10:10">
      <c r="J483" s="24"/>
    </row>
    <row r="484" spans="10:10">
      <c r="J484" s="24"/>
    </row>
    <row r="485" spans="10:10">
      <c r="J485" s="24"/>
    </row>
    <row r="486" spans="10:10">
      <c r="J486" s="24"/>
    </row>
    <row r="487" spans="10:10">
      <c r="J487" s="24"/>
    </row>
    <row r="488" spans="10:10">
      <c r="J488" s="24"/>
    </row>
    <row r="489" spans="10:10">
      <c r="J489" s="24"/>
    </row>
    <row r="490" spans="10:10">
      <c r="J490" s="24"/>
    </row>
    <row r="491" spans="10:10">
      <c r="J491" s="24"/>
    </row>
    <row r="492" spans="10:10">
      <c r="J492" s="24"/>
    </row>
    <row r="493" spans="10:10">
      <c r="J493" s="24"/>
    </row>
    <row r="494" spans="10:10">
      <c r="J494" s="24"/>
    </row>
    <row r="495" spans="10:10">
      <c r="J495" s="24"/>
    </row>
    <row r="496" spans="10:10">
      <c r="J496" s="24"/>
    </row>
    <row r="497" spans="10:10">
      <c r="J497" s="24"/>
    </row>
    <row r="498" spans="10:10">
      <c r="J498" s="24"/>
    </row>
    <row r="499" spans="10:10">
      <c r="J499" s="24"/>
    </row>
    <row r="500" spans="10:10">
      <c r="J500" s="24"/>
    </row>
    <row r="501" spans="10:10">
      <c r="J501" s="24"/>
    </row>
    <row r="502" spans="10:10">
      <c r="J502" s="24"/>
    </row>
    <row r="503" spans="10:10">
      <c r="J503" s="24"/>
    </row>
    <row r="504" spans="10:10">
      <c r="J504" s="24"/>
    </row>
    <row r="505" spans="10:10">
      <c r="J505" s="24"/>
    </row>
    <row r="506" spans="10:10">
      <c r="J506" s="24"/>
    </row>
    <row r="507" spans="10:10">
      <c r="J507" s="24"/>
    </row>
    <row r="508" spans="10:10">
      <c r="J508" s="24"/>
    </row>
    <row r="509" spans="10:10">
      <c r="J509" s="24"/>
    </row>
    <row r="510" spans="10:10">
      <c r="J510" s="24"/>
    </row>
    <row r="511" spans="10:10">
      <c r="J511" s="24"/>
    </row>
    <row r="512" spans="10:10">
      <c r="J512" s="24"/>
    </row>
    <row r="513" spans="10:10">
      <c r="J513" s="24"/>
    </row>
    <row r="514" spans="10:10">
      <c r="J514" s="24"/>
    </row>
    <row r="515" spans="10:10">
      <c r="J515" s="24"/>
    </row>
    <row r="516" spans="10:10">
      <c r="J516" s="24"/>
    </row>
    <row r="517" spans="10:10">
      <c r="J517" s="24"/>
    </row>
    <row r="518" spans="10:10">
      <c r="J518" s="24"/>
    </row>
    <row r="519" spans="10:10">
      <c r="J519" s="24"/>
    </row>
    <row r="520" spans="10:10">
      <c r="J520" s="24"/>
    </row>
    <row r="521" spans="10:10">
      <c r="J521" s="24"/>
    </row>
    <row r="522" spans="10:10">
      <c r="J522" s="24"/>
    </row>
    <row r="523" spans="10:10">
      <c r="J523" s="24"/>
    </row>
    <row r="524" spans="10:10">
      <c r="J524" s="24"/>
    </row>
    <row r="525" spans="10:10">
      <c r="J525" s="24"/>
    </row>
    <row r="526" spans="10:10">
      <c r="J526" s="24"/>
    </row>
    <row r="527" spans="10:10">
      <c r="J527" s="24"/>
    </row>
    <row r="528" spans="10:10">
      <c r="J528" s="24"/>
    </row>
    <row r="529" spans="10:10">
      <c r="J529" s="24"/>
    </row>
    <row r="530" spans="10:10">
      <c r="J530" s="24"/>
    </row>
    <row r="531" spans="10:10">
      <c r="J531" s="24"/>
    </row>
    <row r="532" spans="10:10">
      <c r="J532" s="24"/>
    </row>
    <row r="533" spans="10:10">
      <c r="J533" s="24"/>
    </row>
    <row r="534" spans="10:10">
      <c r="J534" s="24"/>
    </row>
    <row r="535" spans="10:10">
      <c r="J535" s="24"/>
    </row>
    <row r="536" spans="10:10">
      <c r="J536" s="24"/>
    </row>
    <row r="537" spans="10:10">
      <c r="J537" s="24"/>
    </row>
    <row r="538" spans="10:10">
      <c r="J538" s="24"/>
    </row>
    <row r="539" spans="10:10">
      <c r="J539" s="24"/>
    </row>
    <row r="540" spans="10:10">
      <c r="J540" s="24"/>
    </row>
    <row r="541" spans="10:10">
      <c r="J541" s="24"/>
    </row>
    <row r="542" spans="10:10">
      <c r="J542" s="24"/>
    </row>
    <row r="543" spans="10:10">
      <c r="J543" s="24"/>
    </row>
    <row r="544" spans="10:10">
      <c r="J544" s="24"/>
    </row>
    <row r="545" spans="10:10">
      <c r="J545" s="24"/>
    </row>
    <row r="546" spans="10:10">
      <c r="J546" s="24"/>
    </row>
    <row r="547" spans="10:10">
      <c r="J547" s="24"/>
    </row>
    <row r="548" spans="10:10">
      <c r="J548" s="24"/>
    </row>
    <row r="549" spans="10:10">
      <c r="J549" s="24"/>
    </row>
    <row r="550" spans="10:10">
      <c r="J550" s="24"/>
    </row>
    <row r="551" spans="10:10">
      <c r="J551" s="24"/>
    </row>
    <row r="552" spans="10:10">
      <c r="J552" s="24"/>
    </row>
    <row r="553" spans="10:10">
      <c r="J553" s="24"/>
    </row>
    <row r="554" spans="10:10">
      <c r="J554" s="24"/>
    </row>
    <row r="555" spans="10:10">
      <c r="J555" s="24"/>
    </row>
    <row r="556" spans="10:10">
      <c r="J556" s="24"/>
    </row>
    <row r="557" spans="10:10">
      <c r="J557" s="24"/>
    </row>
    <row r="558" spans="10:10">
      <c r="J558" s="24"/>
    </row>
    <row r="559" spans="10:10">
      <c r="J559" s="24"/>
    </row>
    <row r="560" spans="10:10">
      <c r="J560" s="24"/>
    </row>
    <row r="561" spans="10:10">
      <c r="J561" s="24"/>
    </row>
    <row r="562" spans="10:10">
      <c r="J562" s="24"/>
    </row>
    <row r="563" spans="10:10">
      <c r="J563" s="24"/>
    </row>
    <row r="564" spans="10:10">
      <c r="J564" s="24"/>
    </row>
    <row r="565" spans="10:10">
      <c r="J565" s="24"/>
    </row>
    <row r="566" spans="10:10">
      <c r="J566" s="24"/>
    </row>
    <row r="567" spans="10:10">
      <c r="J567" s="24"/>
    </row>
    <row r="568" spans="10:10">
      <c r="J568" s="24"/>
    </row>
    <row r="569" spans="10:10">
      <c r="J569" s="24"/>
    </row>
    <row r="570" spans="10:10">
      <c r="J570" s="24"/>
    </row>
    <row r="571" spans="10:10">
      <c r="J571" s="24"/>
    </row>
    <row r="572" spans="10:10">
      <c r="J572" s="24"/>
    </row>
    <row r="573" spans="10:10">
      <c r="J573" s="24"/>
    </row>
    <row r="574" spans="10:10">
      <c r="J574" s="24"/>
    </row>
    <row r="575" spans="10:10">
      <c r="J575" s="24"/>
    </row>
    <row r="576" spans="10:10">
      <c r="J576" s="24"/>
    </row>
    <row r="577" spans="10:10">
      <c r="J577" s="24"/>
    </row>
    <row r="578" spans="10:10">
      <c r="J578" s="24"/>
    </row>
    <row r="579" spans="10:10">
      <c r="J579" s="24"/>
    </row>
    <row r="580" spans="10:10">
      <c r="J580" s="24"/>
    </row>
    <row r="581" spans="10:10">
      <c r="J581" s="24"/>
    </row>
    <row r="582" spans="10:10">
      <c r="J582" s="24"/>
    </row>
    <row r="583" spans="10:10">
      <c r="J583" s="24"/>
    </row>
    <row r="584" spans="10:10">
      <c r="J584" s="24"/>
    </row>
    <row r="585" spans="10:10">
      <c r="J585" s="24"/>
    </row>
    <row r="586" spans="10:10">
      <c r="J586" s="24"/>
    </row>
    <row r="587" spans="10:10">
      <c r="J587" s="24"/>
    </row>
    <row r="588" spans="10:10">
      <c r="J588" s="24"/>
    </row>
    <row r="589" spans="10:10">
      <c r="J589" s="24"/>
    </row>
    <row r="590" spans="10:10">
      <c r="J590" s="24"/>
    </row>
    <row r="591" spans="10:10">
      <c r="J591" s="24"/>
    </row>
    <row r="592" spans="10:10">
      <c r="J592" s="24"/>
    </row>
    <row r="593" spans="10:10">
      <c r="J593" s="24"/>
    </row>
    <row r="594" spans="10:10">
      <c r="J594" s="24"/>
    </row>
    <row r="595" spans="10:10">
      <c r="J595" s="24"/>
    </row>
    <row r="596" spans="10:10">
      <c r="J596" s="24"/>
    </row>
    <row r="597" spans="10:10">
      <c r="J597" s="24"/>
    </row>
    <row r="598" spans="10:10">
      <c r="J598" s="24"/>
    </row>
    <row r="599" spans="10:10">
      <c r="J599" s="24"/>
    </row>
    <row r="600" spans="10:10">
      <c r="J600" s="24"/>
    </row>
    <row r="601" spans="10:10">
      <c r="J601" s="24"/>
    </row>
    <row r="602" spans="10:10">
      <c r="J602" s="24"/>
    </row>
    <row r="603" spans="10:10">
      <c r="J603" s="24"/>
    </row>
    <row r="604" spans="10:10">
      <c r="J604" s="24"/>
    </row>
    <row r="605" spans="10:10">
      <c r="J605" s="24"/>
    </row>
    <row r="606" spans="10:10">
      <c r="J606" s="24"/>
    </row>
    <row r="607" spans="10:10">
      <c r="J607" s="24"/>
    </row>
    <row r="608" spans="10:10">
      <c r="J608" s="24"/>
    </row>
    <row r="609" spans="10:10">
      <c r="J609" s="24"/>
    </row>
    <row r="610" spans="10:10">
      <c r="J610" s="24"/>
    </row>
    <row r="611" spans="10:10">
      <c r="J611" s="24"/>
    </row>
    <row r="612" spans="10:10">
      <c r="J612" s="24"/>
    </row>
    <row r="613" spans="10:10">
      <c r="J613" s="24"/>
    </row>
    <row r="614" spans="10:10">
      <c r="J614" s="24"/>
    </row>
    <row r="615" spans="10:10">
      <c r="J615" s="24"/>
    </row>
    <row r="616" spans="10:10">
      <c r="J616" s="24"/>
    </row>
    <row r="617" spans="10:10">
      <c r="J617" s="24"/>
    </row>
    <row r="618" spans="10:10">
      <c r="J618" s="24"/>
    </row>
    <row r="619" spans="10:10">
      <c r="J619" s="24"/>
    </row>
    <row r="620" spans="10:10">
      <c r="J620" s="24"/>
    </row>
    <row r="621" spans="10:10">
      <c r="J621" s="24"/>
    </row>
    <row r="622" spans="10:10">
      <c r="J622" s="24"/>
    </row>
    <row r="623" spans="10:10">
      <c r="J623" s="24"/>
    </row>
    <row r="624" spans="10:10">
      <c r="J624" s="24"/>
    </row>
    <row r="625" spans="10:10">
      <c r="J625" s="24"/>
    </row>
    <row r="626" spans="10:10">
      <c r="J626" s="24"/>
    </row>
    <row r="627" spans="10:10">
      <c r="J627" s="24"/>
    </row>
    <row r="628" spans="10:10">
      <c r="J628" s="24"/>
    </row>
    <row r="629" spans="10:10">
      <c r="J629" s="24"/>
    </row>
    <row r="630" spans="10:10">
      <c r="J630" s="24"/>
    </row>
    <row r="631" spans="10:10">
      <c r="J631" s="24"/>
    </row>
    <row r="632" spans="10:10">
      <c r="J632" s="24"/>
    </row>
    <row r="633" spans="10:10">
      <c r="J633" s="24"/>
    </row>
    <row r="634" spans="10:10">
      <c r="J634" s="24"/>
    </row>
    <row r="635" spans="10:10">
      <c r="J635" s="24"/>
    </row>
    <row r="636" spans="10:10">
      <c r="J636" s="24"/>
    </row>
    <row r="637" spans="10:10">
      <c r="J637" s="24"/>
    </row>
    <row r="638" spans="10:10">
      <c r="J638" s="24"/>
    </row>
    <row r="639" spans="10:10">
      <c r="J639" s="24"/>
    </row>
    <row r="640" spans="10:10">
      <c r="J640" s="24"/>
    </row>
    <row r="641" spans="10:10">
      <c r="J641" s="24"/>
    </row>
    <row r="642" spans="10:10">
      <c r="J642" s="24"/>
    </row>
    <row r="643" spans="10:10">
      <c r="J643" s="24"/>
    </row>
    <row r="644" spans="10:10">
      <c r="J644" s="24"/>
    </row>
    <row r="645" spans="10:10">
      <c r="J645" s="24"/>
    </row>
    <row r="646" spans="10:10">
      <c r="J646" s="24"/>
    </row>
    <row r="647" spans="10:10">
      <c r="J647" s="24"/>
    </row>
    <row r="648" spans="10:10">
      <c r="J648" s="24"/>
    </row>
    <row r="649" spans="10:10">
      <c r="J649" s="24"/>
    </row>
    <row r="650" spans="10:10">
      <c r="J650" s="24"/>
    </row>
    <row r="651" spans="10:10">
      <c r="J651" s="24"/>
    </row>
    <row r="652" spans="10:10">
      <c r="J652" s="24"/>
    </row>
    <row r="653" spans="10:10">
      <c r="J653" s="24"/>
    </row>
    <row r="654" spans="10:10">
      <c r="J654" s="24"/>
    </row>
    <row r="655" spans="10:10">
      <c r="J655" s="24"/>
    </row>
    <row r="656" spans="10:10">
      <c r="J656" s="24"/>
    </row>
    <row r="657" spans="10:10">
      <c r="J657" s="24"/>
    </row>
    <row r="658" spans="10:10">
      <c r="J658" s="24"/>
    </row>
    <row r="659" spans="10:10">
      <c r="J659" s="24"/>
    </row>
    <row r="660" spans="10:10">
      <c r="J660" s="24"/>
    </row>
    <row r="661" spans="10:10">
      <c r="J661" s="24"/>
    </row>
    <row r="662" spans="10:10">
      <c r="J662" s="24"/>
    </row>
    <row r="663" spans="10:10">
      <c r="J663" s="24"/>
    </row>
    <row r="664" spans="10:10">
      <c r="J664" s="24"/>
    </row>
    <row r="665" spans="10:10">
      <c r="J665" s="24"/>
    </row>
    <row r="666" spans="10:10">
      <c r="J666" s="24"/>
    </row>
    <row r="667" spans="10:10">
      <c r="J667" s="24"/>
    </row>
    <row r="668" spans="10:10">
      <c r="J668" s="24"/>
    </row>
    <row r="669" spans="10:10">
      <c r="J669" s="24"/>
    </row>
    <row r="670" spans="10:10">
      <c r="J670" s="24"/>
    </row>
    <row r="671" spans="10:10">
      <c r="J671" s="24"/>
    </row>
    <row r="672" spans="10:10">
      <c r="J672" s="24"/>
    </row>
    <row r="673" spans="10:10">
      <c r="J673" s="24"/>
    </row>
    <row r="674" spans="10:10">
      <c r="J674" s="24"/>
    </row>
    <row r="675" spans="10:10">
      <c r="J675" s="24"/>
    </row>
    <row r="676" spans="10:10">
      <c r="J676" s="24"/>
    </row>
    <row r="677" spans="10:10">
      <c r="J677" s="24"/>
    </row>
    <row r="678" spans="10:10">
      <c r="J678" s="24"/>
    </row>
    <row r="679" spans="10:10">
      <c r="J679" s="24"/>
    </row>
    <row r="680" spans="10:10">
      <c r="J680" s="24"/>
    </row>
    <row r="681" spans="10:10">
      <c r="J681" s="24"/>
    </row>
    <row r="682" spans="10:10">
      <c r="J682" s="24"/>
    </row>
    <row r="683" spans="10:10">
      <c r="J683" s="24"/>
    </row>
    <row r="684" spans="10:10">
      <c r="J684" s="24"/>
    </row>
    <row r="685" spans="10:10">
      <c r="J685" s="24"/>
    </row>
    <row r="686" spans="10:10">
      <c r="J686" s="24"/>
    </row>
    <row r="687" spans="10:10">
      <c r="J687" s="24"/>
    </row>
    <row r="688" spans="10:10">
      <c r="J688" s="24"/>
    </row>
    <row r="689" spans="10:10">
      <c r="J689" s="24"/>
    </row>
    <row r="690" spans="10:10">
      <c r="J690" s="24"/>
    </row>
    <row r="691" spans="10:10">
      <c r="J691" s="24"/>
    </row>
    <row r="692" spans="10:10">
      <c r="J692" s="24"/>
    </row>
    <row r="693" spans="10:10">
      <c r="J693" s="24"/>
    </row>
    <row r="694" spans="10:10">
      <c r="J694" s="24"/>
    </row>
    <row r="695" spans="10:10">
      <c r="J695" s="24"/>
    </row>
    <row r="696" spans="10:10">
      <c r="J696" s="24"/>
    </row>
    <row r="697" spans="10:10">
      <c r="J697" s="24"/>
    </row>
    <row r="698" spans="10:10">
      <c r="J698" s="24"/>
    </row>
    <row r="699" spans="10:10">
      <c r="J699" s="24"/>
    </row>
    <row r="700" spans="10:10">
      <c r="J700" s="24"/>
    </row>
    <row r="701" spans="10:10">
      <c r="J701" s="24"/>
    </row>
    <row r="702" spans="10:10">
      <c r="J702" s="24"/>
    </row>
    <row r="703" spans="10:10">
      <c r="J703" s="24"/>
    </row>
    <row r="704" spans="10:10">
      <c r="J704" s="24"/>
    </row>
    <row r="705" spans="10:10">
      <c r="J705" s="24"/>
    </row>
    <row r="706" spans="10:10">
      <c r="J706" s="24"/>
    </row>
    <row r="707" spans="10:10">
      <c r="J707" s="24"/>
    </row>
    <row r="708" spans="10:10">
      <c r="J708" s="24"/>
    </row>
    <row r="709" spans="10:10">
      <c r="J709" s="24"/>
    </row>
    <row r="710" spans="10:10">
      <c r="J710" s="24"/>
    </row>
    <row r="711" spans="10:10">
      <c r="J711" s="24"/>
    </row>
    <row r="712" spans="10:10">
      <c r="J712" s="24"/>
    </row>
    <row r="713" spans="10:10">
      <c r="J713" s="24"/>
    </row>
    <row r="714" spans="10:10">
      <c r="J714" s="24"/>
    </row>
    <row r="715" spans="10:10">
      <c r="J715" s="24"/>
    </row>
    <row r="716" spans="10:10">
      <c r="J716" s="24"/>
    </row>
    <row r="717" spans="10:10">
      <c r="J717" s="24"/>
    </row>
    <row r="718" spans="10:10">
      <c r="J718" s="24"/>
    </row>
    <row r="719" spans="10:10">
      <c r="J719" s="24"/>
    </row>
    <row r="720" spans="10:10">
      <c r="J720" s="24"/>
    </row>
    <row r="721" spans="10:10">
      <c r="J721" s="24"/>
    </row>
    <row r="722" spans="10:10">
      <c r="J722" s="24"/>
    </row>
    <row r="723" spans="10:10">
      <c r="J723" s="24"/>
    </row>
    <row r="724" spans="10:10">
      <c r="J724" s="24"/>
    </row>
    <row r="725" spans="10:10">
      <c r="J725" s="24"/>
    </row>
    <row r="726" spans="10:10">
      <c r="J726" s="24"/>
    </row>
    <row r="727" spans="10:10">
      <c r="J727" s="24"/>
    </row>
    <row r="728" spans="10:10">
      <c r="J728" s="24"/>
    </row>
    <row r="729" spans="10:10">
      <c r="J729" s="24"/>
    </row>
    <row r="730" spans="10:10">
      <c r="J730" s="24"/>
    </row>
    <row r="731" spans="10:10">
      <c r="J731" s="24"/>
    </row>
    <row r="732" spans="10:10">
      <c r="J732" s="24"/>
    </row>
    <row r="733" spans="10:10">
      <c r="J733" s="24"/>
    </row>
    <row r="734" spans="10:10">
      <c r="J734" s="24"/>
    </row>
    <row r="735" spans="10:10">
      <c r="J735" s="24"/>
    </row>
    <row r="736" spans="10:10">
      <c r="J736" s="24"/>
    </row>
    <row r="737" spans="10:10">
      <c r="J737" s="24"/>
    </row>
    <row r="738" spans="10:10">
      <c r="J738" s="24"/>
    </row>
    <row r="739" spans="10:10">
      <c r="J739" s="24"/>
    </row>
    <row r="740" spans="10:10">
      <c r="J740" s="24"/>
    </row>
    <row r="741" spans="10:10">
      <c r="J741" s="24"/>
    </row>
    <row r="742" spans="10:10">
      <c r="J742" s="24"/>
    </row>
    <row r="743" spans="10:10">
      <c r="J743" s="24"/>
    </row>
    <row r="744" spans="10:10">
      <c r="J744" s="24"/>
    </row>
    <row r="745" spans="10:10">
      <c r="J745" s="24"/>
    </row>
    <row r="746" spans="10:10">
      <c r="J746" s="24"/>
    </row>
    <row r="747" spans="10:10">
      <c r="J747" s="24"/>
    </row>
    <row r="748" spans="10:10">
      <c r="J748" s="24"/>
    </row>
    <row r="749" spans="10:10">
      <c r="J749" s="24"/>
    </row>
    <row r="750" spans="10:10">
      <c r="J750" s="24"/>
    </row>
    <row r="751" spans="10:10">
      <c r="J751" s="24"/>
    </row>
    <row r="752" spans="10:10">
      <c r="J752" s="24"/>
    </row>
    <row r="753" spans="10:10">
      <c r="J753" s="24"/>
    </row>
    <row r="754" spans="10:10">
      <c r="J754" s="24"/>
    </row>
    <row r="755" spans="10:10">
      <c r="J755" s="24"/>
    </row>
    <row r="756" spans="10:10">
      <c r="J756" s="24"/>
    </row>
    <row r="757" spans="10:10">
      <c r="J757" s="24"/>
    </row>
    <row r="758" spans="10:10">
      <c r="J758" s="24"/>
    </row>
    <row r="759" spans="10:10">
      <c r="J759" s="24"/>
    </row>
    <row r="760" spans="10:10">
      <c r="J760" s="24"/>
    </row>
    <row r="761" spans="10:10">
      <c r="J761" s="24"/>
    </row>
    <row r="762" spans="10:10">
      <c r="J762" s="24"/>
    </row>
    <row r="763" spans="10:10">
      <c r="J763" s="24"/>
    </row>
    <row r="764" spans="10:10">
      <c r="J764" s="24"/>
    </row>
    <row r="765" spans="10:10">
      <c r="J765" s="24"/>
    </row>
    <row r="766" spans="10:10">
      <c r="J766" s="24"/>
    </row>
    <row r="767" spans="10:10">
      <c r="J767" s="24"/>
    </row>
    <row r="768" spans="10:10">
      <c r="J768" s="24"/>
    </row>
    <row r="769" spans="10:10">
      <c r="J769" s="24"/>
    </row>
    <row r="770" spans="10:10">
      <c r="J770" s="24"/>
    </row>
    <row r="771" spans="10:10">
      <c r="J771" s="24"/>
    </row>
    <row r="772" spans="10:10">
      <c r="J772" s="24"/>
    </row>
    <row r="773" spans="10:10">
      <c r="J773" s="24"/>
    </row>
    <row r="774" spans="10:10">
      <c r="J774" s="24"/>
    </row>
    <row r="775" spans="10:10">
      <c r="J775" s="24"/>
    </row>
    <row r="776" spans="10:10">
      <c r="J776" s="24"/>
    </row>
    <row r="777" spans="10:10">
      <c r="J777" s="24"/>
    </row>
    <row r="778" spans="10:10">
      <c r="J778" s="24"/>
    </row>
    <row r="779" spans="10:10">
      <c r="J779" s="24"/>
    </row>
    <row r="780" spans="10:10">
      <c r="J780" s="24"/>
    </row>
    <row r="781" spans="10:10">
      <c r="J781" s="24"/>
    </row>
    <row r="782" spans="10:10">
      <c r="J782" s="24"/>
    </row>
    <row r="783" spans="10:10">
      <c r="J783" s="24"/>
    </row>
    <row r="784" spans="10:10">
      <c r="J784" s="24"/>
    </row>
    <row r="785" spans="10:10">
      <c r="J785" s="24"/>
    </row>
    <row r="786" spans="10:10">
      <c r="J786" s="24"/>
    </row>
    <row r="787" spans="10:10">
      <c r="J787" s="24"/>
    </row>
    <row r="788" spans="10:10">
      <c r="J788" s="24"/>
    </row>
    <row r="789" spans="10:10">
      <c r="J789" s="24"/>
    </row>
    <row r="790" spans="10:10">
      <c r="J790" s="24"/>
    </row>
    <row r="791" spans="10:10">
      <c r="J791" s="24"/>
    </row>
    <row r="792" spans="10:10">
      <c r="J792" s="24"/>
    </row>
    <row r="793" spans="10:10">
      <c r="J793" s="24"/>
    </row>
    <row r="794" spans="10:10">
      <c r="J794" s="24"/>
    </row>
    <row r="795" spans="10:10">
      <c r="J795" s="24"/>
    </row>
    <row r="796" spans="10:10">
      <c r="J796" s="24"/>
    </row>
    <row r="797" spans="10:10">
      <c r="J797" s="24"/>
    </row>
    <row r="798" spans="10:10">
      <c r="J798" s="24"/>
    </row>
    <row r="799" spans="10:10">
      <c r="J799" s="24"/>
    </row>
    <row r="800" spans="10:10">
      <c r="J800" s="24"/>
    </row>
    <row r="801" spans="10:10">
      <c r="J801" s="24"/>
    </row>
    <row r="802" spans="10:10">
      <c r="J802" s="24"/>
    </row>
    <row r="803" spans="10:10">
      <c r="J803" s="24"/>
    </row>
    <row r="804" spans="10:10">
      <c r="J804" s="24"/>
    </row>
    <row r="805" spans="10:10">
      <c r="J805" s="24"/>
    </row>
    <row r="806" spans="10:10">
      <c r="J806" s="24"/>
    </row>
  </sheetData>
  <sortState xmlns:xlrd2="http://schemas.microsoft.com/office/spreadsheetml/2017/richdata2" ref="P7:P806">
    <sortCondition ref="P7:P806"/>
  </sortState>
  <mergeCells count="1">
    <mergeCell ref="E2:H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D5F-797C-49CC-9435-B3BF433B0ECB}">
  <dimension ref="B1:L27"/>
  <sheetViews>
    <sheetView workbookViewId="0">
      <selection activeCell="C3" sqref="C3"/>
    </sheetView>
  </sheetViews>
  <sheetFormatPr defaultRowHeight="15"/>
  <cols>
    <col min="2" max="2" width="17.5703125" bestFit="1" customWidth="1"/>
  </cols>
  <sheetData>
    <row r="1" spans="2:12" ht="15.75" thickBot="1">
      <c r="C1" s="3" t="s">
        <v>50</v>
      </c>
      <c r="D1" s="3" t="s">
        <v>49</v>
      </c>
      <c r="H1" t="s">
        <v>51</v>
      </c>
    </row>
    <row r="2" spans="2:12">
      <c r="B2" t="s">
        <v>45</v>
      </c>
      <c r="C2" s="6">
        <f ca="1">_xll.acq_min(H2:L18)</f>
        <v>-0.92400000000000004</v>
      </c>
      <c r="D2" s="6">
        <f t="array" aca="1" ref="D2" ca="1">MIN(IF(ISNUMBER(H2:L18), H2:L18))</f>
        <v>-0.92400000000000004</v>
      </c>
      <c r="E2">
        <f ca="1">C2-D2</f>
        <v>0</v>
      </c>
      <c r="H2" s="5">
        <f ca="1">RANDBETWEEN(-1000,1000)/1000</f>
        <v>-0.214</v>
      </c>
      <c r="I2" s="5">
        <f t="shared" ref="I2:L18" ca="1" si="0">RANDBETWEEN(-1000,1000)/1000</f>
        <v>-0.88100000000000001</v>
      </c>
      <c r="J2" s="5">
        <f t="shared" ca="1" si="0"/>
        <v>-0.497</v>
      </c>
      <c r="K2" s="5">
        <f t="shared" ca="1" si="0"/>
        <v>-0.38500000000000001</v>
      </c>
      <c r="L2" s="5">
        <f t="shared" ca="1" si="0"/>
        <v>-0.61899999999999999</v>
      </c>
    </row>
    <row r="3" spans="2:12">
      <c r="B3" t="s">
        <v>46</v>
      </c>
      <c r="C3" s="6">
        <f ca="1">_xll.acq_absmin(H2:L18)</f>
        <v>1E-3</v>
      </c>
      <c r="D3" s="6">
        <f t="array" aca="1" ref="D3" ca="1">MIN(ABS(IF(ISNUMBER(H2:L18), H2:L18)))</f>
        <v>0</v>
      </c>
      <c r="E3">
        <f t="shared" ref="E3:E11" ca="1" si="1">C3-D3</f>
        <v>1E-3</v>
      </c>
      <c r="H3" s="5">
        <f t="shared" ref="H3:H18" ca="1" si="2">RANDBETWEEN(-1000,1000)/1000</f>
        <v>-0.09</v>
      </c>
      <c r="I3" s="5">
        <f t="shared" ca="1" si="0"/>
        <v>-0.57799999999999996</v>
      </c>
      <c r="J3" s="5">
        <f t="shared" ca="1" si="0"/>
        <v>-0.108</v>
      </c>
      <c r="K3" s="5">
        <f t="shared" ca="1" si="0"/>
        <v>-0.76200000000000001</v>
      </c>
      <c r="L3" s="5">
        <f t="shared" ca="1" si="0"/>
        <v>-0.23300000000000001</v>
      </c>
    </row>
    <row r="4" spans="2:12">
      <c r="B4" t="s">
        <v>43</v>
      </c>
      <c r="C4" s="6">
        <f ca="1">_xll.acq_max(H2:L18)</f>
        <v>0.94399999999999995</v>
      </c>
      <c r="D4" s="6">
        <f t="array" aca="1" ref="D4" ca="1">MAX(IF(ISNUMBER(H2:L18), H2:L18))</f>
        <v>0.94399999999999995</v>
      </c>
      <c r="E4">
        <f t="shared" ca="1" si="1"/>
        <v>0</v>
      </c>
      <c r="H4" s="5">
        <f t="shared" ca="1" si="2"/>
        <v>0.40300000000000002</v>
      </c>
      <c r="I4" s="5">
        <f t="shared" ca="1" si="0"/>
        <v>0.58299999999999996</v>
      </c>
      <c r="J4" s="5">
        <f t="shared" ca="1" si="0"/>
        <v>0.39600000000000002</v>
      </c>
      <c r="K4" s="5" t="s">
        <v>55</v>
      </c>
      <c r="L4" s="5">
        <f t="shared" ca="1" si="0"/>
        <v>-0.30199999999999999</v>
      </c>
    </row>
    <row r="5" spans="2:12">
      <c r="B5" t="s">
        <v>44</v>
      </c>
      <c r="C5" s="6">
        <f ca="1">_xll.acq_absmax(H2:L18)</f>
        <v>0.94399999999999995</v>
      </c>
      <c r="D5" s="6">
        <f t="array" aca="1" ref="D5" ca="1">MAX(ABS(IF(ISNUMBER(H2:L18), H2:L18)))</f>
        <v>0.94399999999999995</v>
      </c>
      <c r="E5">
        <f t="shared" ca="1" si="1"/>
        <v>0</v>
      </c>
      <c r="H5" s="5">
        <f t="shared" ca="1" si="2"/>
        <v>-0.71699999999999997</v>
      </c>
      <c r="I5" s="5" t="s">
        <v>48</v>
      </c>
      <c r="J5" s="5">
        <f t="shared" ca="1" si="0"/>
        <v>0.83199999999999996</v>
      </c>
      <c r="K5" s="5">
        <f t="shared" ca="1" si="0"/>
        <v>0.19400000000000001</v>
      </c>
      <c r="L5" s="5">
        <f t="shared" ca="1" si="0"/>
        <v>0.54800000000000004</v>
      </c>
    </row>
    <row r="6" spans="2:12">
      <c r="B6" t="s">
        <v>47</v>
      </c>
      <c r="C6" s="6">
        <f ca="1">_xll.acq_sum(H2:L18)</f>
        <v>-7.5129999999999999</v>
      </c>
      <c r="D6" s="6">
        <f t="array" aca="1" ref="D6" ca="1">SUM(IF(ISNUMBER(H2:L18), H2:L18))</f>
        <v>-7.5129999999999999</v>
      </c>
      <c r="E6">
        <f t="shared" ca="1" si="1"/>
        <v>0</v>
      </c>
      <c r="H6" s="5">
        <f t="shared" ca="1" si="2"/>
        <v>0.19400000000000001</v>
      </c>
      <c r="I6" s="5" t="s">
        <v>48</v>
      </c>
      <c r="J6" s="5">
        <f t="shared" ca="1" si="0"/>
        <v>0.20899999999999999</v>
      </c>
      <c r="K6" s="5">
        <f t="shared" ca="1" si="0"/>
        <v>0.80800000000000005</v>
      </c>
      <c r="L6" s="5">
        <f t="shared" ca="1" si="0"/>
        <v>0.50900000000000001</v>
      </c>
    </row>
    <row r="7" spans="2:12">
      <c r="B7" t="s">
        <v>25</v>
      </c>
      <c r="C7" s="6">
        <f ca="1">_xll.acq_count_unique(H2:L18)</f>
        <v>76</v>
      </c>
      <c r="D7" s="6">
        <f t="array" aca="1" ref="D7" ca="1">COUNT(H2:L18)</f>
        <v>76</v>
      </c>
      <c r="E7">
        <f t="shared" ca="1" si="1"/>
        <v>0</v>
      </c>
      <c r="H7" s="5">
        <f t="shared" ca="1" si="2"/>
        <v>0.83099999999999996</v>
      </c>
      <c r="I7" s="5" t="s">
        <v>56</v>
      </c>
      <c r="J7" s="5">
        <f t="shared" ca="1" si="0"/>
        <v>0.184</v>
      </c>
      <c r="K7" s="5">
        <f t="shared" ca="1" si="0"/>
        <v>-4.2000000000000003E-2</v>
      </c>
      <c r="L7" s="5">
        <f t="shared" ca="1" si="0"/>
        <v>1.4E-2</v>
      </c>
    </row>
    <row r="8" spans="2:12">
      <c r="B8" t="s">
        <v>31</v>
      </c>
      <c r="C8" s="6">
        <f ca="1">_xll.acq_mean(H2:L18)</f>
        <v>-9.8855263157894738E-2</v>
      </c>
      <c r="D8" s="6">
        <f t="array" aca="1" ref="D8" ca="1">AVERAGE(IF(ISNUMBER(H2:L18), H2:L18))</f>
        <v>-9.8855263157894738E-2</v>
      </c>
      <c r="E8">
        <f t="shared" ca="1" si="1"/>
        <v>0</v>
      </c>
      <c r="H8" s="5">
        <f t="shared" ca="1" si="2"/>
        <v>0.17699999999999999</v>
      </c>
      <c r="I8" s="5">
        <f t="shared" ca="1" si="0"/>
        <v>-0.14299999999999999</v>
      </c>
      <c r="J8" s="5">
        <f t="shared" ca="1" si="0"/>
        <v>0.71199999999999997</v>
      </c>
      <c r="K8" s="5">
        <f t="shared" ca="1" si="0"/>
        <v>-0.19500000000000001</v>
      </c>
      <c r="L8" s="5">
        <f t="shared" ca="1" si="0"/>
        <v>-0.6</v>
      </c>
    </row>
    <row r="9" spans="2:12">
      <c r="B9" t="s">
        <v>52</v>
      </c>
      <c r="C9" s="6">
        <f ca="1">_xll.acq_stdev(H2:L18)</f>
        <v>0.56395280426521188</v>
      </c>
      <c r="D9" s="6">
        <f t="array" aca="1" ref="D9" ca="1">_xlfn.STDEV.S(IF(ISNUMBER(H2:L18), H2:L18))</f>
        <v>0.56395280426521199</v>
      </c>
      <c r="E9">
        <f t="shared" ca="1" si="1"/>
        <v>0</v>
      </c>
      <c r="H9" s="5">
        <f t="shared" ca="1" si="2"/>
        <v>-0.67900000000000005</v>
      </c>
      <c r="I9" s="5">
        <f t="shared" ca="1" si="0"/>
        <v>0.93300000000000005</v>
      </c>
      <c r="J9" s="5" t="s">
        <v>48</v>
      </c>
      <c r="K9" s="5">
        <f t="shared" ca="1" si="0"/>
        <v>-0.82</v>
      </c>
      <c r="L9" s="5">
        <f t="shared" ca="1" si="0"/>
        <v>1E-3</v>
      </c>
    </row>
    <row r="10" spans="2:12">
      <c r="B10" t="s">
        <v>53</v>
      </c>
      <c r="C10" s="6">
        <f ca="1">_xll.acq_sumofsquares(H2:L18)</f>
        <v>24.59590699999999</v>
      </c>
      <c r="D10" s="6">
        <f t="array" aca="1" ref="D10" ca="1">SUM(IF(ISNUMBER(H2:L18), H2:L18^2))</f>
        <v>24.595907</v>
      </c>
      <c r="E10">
        <f t="shared" ca="1" si="1"/>
        <v>0</v>
      </c>
      <c r="H10" s="5">
        <f t="shared" ca="1" si="2"/>
        <v>-0.80400000000000005</v>
      </c>
      <c r="I10" s="5">
        <f t="shared" ca="1" si="0"/>
        <v>-0.48599999999999999</v>
      </c>
      <c r="J10" s="5" t="e">
        <f>1/0</f>
        <v>#DIV/0!</v>
      </c>
      <c r="K10" s="5">
        <f t="shared" ca="1" si="0"/>
        <v>-0.438</v>
      </c>
      <c r="L10" s="5">
        <f t="shared" ca="1" si="0"/>
        <v>-0.71199999999999997</v>
      </c>
    </row>
    <row r="11" spans="2:12">
      <c r="B11" t="s">
        <v>54</v>
      </c>
      <c r="C11" s="6">
        <f ca="1">_xll.acq_count(H2:L18)</f>
        <v>76</v>
      </c>
      <c r="D11" s="6">
        <f ca="1">COUNT(H2:L18)</f>
        <v>76</v>
      </c>
      <c r="E11">
        <f t="shared" ca="1" si="1"/>
        <v>0</v>
      </c>
      <c r="H11" s="5">
        <f t="shared" ca="1" si="2"/>
        <v>7.9000000000000001E-2</v>
      </c>
      <c r="I11" s="5">
        <f t="shared" ca="1" si="0"/>
        <v>-0.29399999999999998</v>
      </c>
      <c r="J11" s="5" t="e">
        <f>SQRT(-1)</f>
        <v>#NUM!</v>
      </c>
      <c r="K11" s="5">
        <f t="shared" ca="1" si="0"/>
        <v>-0.11799999999999999</v>
      </c>
      <c r="L11" s="5">
        <f t="shared" ca="1" si="0"/>
        <v>0.69599999999999995</v>
      </c>
    </row>
    <row r="12" spans="2:12">
      <c r="H12" s="5">
        <f t="shared" ca="1" si="2"/>
        <v>-0.91500000000000004</v>
      </c>
      <c r="I12" s="5">
        <f t="shared" ca="1" si="0"/>
        <v>0.46800000000000003</v>
      </c>
      <c r="J12" s="5" t="s">
        <v>48</v>
      </c>
      <c r="K12" s="5">
        <f t="shared" ca="1" si="0"/>
        <v>-0.872</v>
      </c>
      <c r="L12" s="5">
        <f t="shared" ca="1" si="0"/>
        <v>0.16</v>
      </c>
    </row>
    <row r="13" spans="2:12">
      <c r="H13" s="5">
        <f t="shared" ca="1" si="2"/>
        <v>0.91100000000000003</v>
      </c>
      <c r="I13" s="5">
        <f t="shared" ca="1" si="0"/>
        <v>-0.79600000000000004</v>
      </c>
      <c r="J13" s="5">
        <f t="shared" ca="1" si="0"/>
        <v>0.58299999999999996</v>
      </c>
      <c r="K13" s="5">
        <f t="shared" ca="1" si="0"/>
        <v>-5.8999999999999997E-2</v>
      </c>
      <c r="L13" s="5">
        <f t="shared" ca="1" si="0"/>
        <v>-0.30299999999999999</v>
      </c>
    </row>
    <row r="14" spans="2:12">
      <c r="H14" s="5">
        <f t="shared" ca="1" si="2"/>
        <v>0.30199999999999999</v>
      </c>
      <c r="I14" s="5">
        <f t="shared" ca="1" si="0"/>
        <v>-0.92400000000000004</v>
      </c>
      <c r="J14" s="5">
        <f t="shared" ca="1" si="0"/>
        <v>0.94399999999999995</v>
      </c>
      <c r="K14" s="5">
        <f t="shared" ca="1" si="0"/>
        <v>0.48199999999999998</v>
      </c>
      <c r="L14" s="5">
        <f t="shared" ca="1" si="0"/>
        <v>-0.84199999999999997</v>
      </c>
    </row>
    <row r="15" spans="2:12">
      <c r="H15" s="5">
        <f t="shared" ca="1" si="2"/>
        <v>-0.90200000000000002</v>
      </c>
      <c r="I15" s="5">
        <f t="shared" ca="1" si="0"/>
        <v>0.32300000000000001</v>
      </c>
      <c r="J15" s="5">
        <f t="shared" ca="1" si="0"/>
        <v>-0.48</v>
      </c>
      <c r="K15" s="5">
        <f t="shared" ca="1" si="0"/>
        <v>-0.54</v>
      </c>
      <c r="L15" s="5">
        <f t="shared" ca="1" si="0"/>
        <v>-0.54100000000000004</v>
      </c>
    </row>
    <row r="16" spans="2:12">
      <c r="H16" s="5">
        <f t="shared" ca="1" si="2"/>
        <v>-0.51400000000000001</v>
      </c>
      <c r="I16" s="5" t="s">
        <v>48</v>
      </c>
      <c r="J16" s="5">
        <f t="shared" ca="1" si="0"/>
        <v>-0.23599999999999999</v>
      </c>
      <c r="K16" s="5">
        <f t="shared" ca="1" si="0"/>
        <v>-0.61299999999999999</v>
      </c>
      <c r="L16" s="5">
        <f t="shared" ca="1" si="0"/>
        <v>-0.57799999999999996</v>
      </c>
    </row>
    <row r="17" spans="2:12">
      <c r="H17" s="5">
        <f t="shared" ca="1" si="2"/>
        <v>0.88500000000000001</v>
      </c>
      <c r="I17" s="5">
        <f t="shared" ca="1" si="0"/>
        <v>-0.14799999999999999</v>
      </c>
      <c r="J17" s="5">
        <f t="shared" ca="1" si="0"/>
        <v>0.76500000000000001</v>
      </c>
      <c r="K17" s="5">
        <f t="shared" ca="1" si="0"/>
        <v>0.76800000000000002</v>
      </c>
      <c r="L17" s="5">
        <f t="shared" ca="1" si="0"/>
        <v>-0.45400000000000001</v>
      </c>
    </row>
    <row r="18" spans="2:12">
      <c r="H18" s="5">
        <f t="shared" ca="1" si="2"/>
        <v>-0.13800000000000001</v>
      </c>
      <c r="I18" s="5">
        <f t="shared" ca="1" si="0"/>
        <v>3.9E-2</v>
      </c>
      <c r="J18" s="5">
        <f t="shared" ca="1" si="0"/>
        <v>-0.26700000000000002</v>
      </c>
      <c r="K18" s="5">
        <f t="shared" ca="1" si="0"/>
        <v>-0.73499999999999999</v>
      </c>
      <c r="L18" s="5">
        <f t="shared" ca="1" si="0"/>
        <v>-0.872</v>
      </c>
    </row>
    <row r="25" spans="2:12">
      <c r="B25" t="s">
        <v>17</v>
      </c>
      <c r="C25" t="str">
        <f ca="1">_xll.acq_join(H2:L18, "|")</f>
        <v>-0.214|-0.09|0.403|-0.717|0.194|0.831|0.177|-0.679|-0.804|0.079|-0.915|0.911|0.302|-0.902|-0.514|0.885|-0.138|-0.881|-0.578|0.583|text|text|text3|-0.143|0.933|-0.486|-0.294|0.468|-0.796|-0.924|0.323|text|-0.148|0.039|-0.497|-0.108|0.396|0.832|0.209|0.184|0.712|text|||text|0.583|0.944|-0.48|-0.236|0.765|-0.267|-0.385|-0.762|text2|0.194|0.808|-0.042|-0.195|-0.82|-0.438|-0.118|-0.872|-0.059|0.482|-0.54|-0.613|0.768|-0.735|-0.619|-0.233|-0.302|0.548|0.509|0.014|-0.6|0.001|-0.712|0.696|0.16|-0.303|-0.842|-0.541|-0.578|-0.454|-0.872</v>
      </c>
    </row>
    <row r="26" spans="2:12">
      <c r="B26" t="s">
        <v>17</v>
      </c>
      <c r="C26" t="str">
        <f ca="1">_xll.acq_join(J2:J18, "|")</f>
        <v>-0.497|-0.108|0.396|0.832|0.209|0.184|0.712|text|||text|0.583|0.944|-0.48|-0.236|0.765|-0.267</v>
      </c>
    </row>
    <row r="27" spans="2:12">
      <c r="B27" t="s">
        <v>17</v>
      </c>
      <c r="C27" t="str">
        <f ca="1">_xll.acq_join(H7:L7, "|")</f>
        <v>0.831|text3|0.184|-0.042|0.014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Utils</vt:lpstr>
      <vt:lpstr>Stats</vt:lpstr>
      <vt:lpstr>BinomialConfidence</vt:lpstr>
      <vt:lpstr>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2022-01-17T16:42:02Z</dcterms:modified>
</cp:coreProperties>
</file>