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drawings/drawing3.xml" ContentType="application/vnd.openxmlformats-officedocument.drawing+xml"/>
  <Override PartName="/xl/tables/table4.xml" ContentType="application/vnd.openxmlformats-officedocument.spreadsheetml.tab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C:\Users\Compu care\Documents\"/>
    </mc:Choice>
  </mc:AlternateContent>
  <xr:revisionPtr revIDLastSave="0" documentId="13_ncr:1_{44C294B7-A677-4279-81BE-EB8DC885852B}" xr6:coauthVersionLast="47" xr6:coauthVersionMax="47" xr10:uidLastSave="{00000000-0000-0000-0000-000000000000}"/>
  <bookViews>
    <workbookView xWindow="-120" yWindow="-120" windowWidth="20730" windowHeight="11160" firstSheet="4" activeTab="9" xr2:uid="{26D4546B-D2A1-4444-8EAF-A6228F96F0C1}"/>
  </bookViews>
  <sheets>
    <sheet name="gender " sheetId="6" r:id="rId1"/>
    <sheet name="using filter" sheetId="7" r:id="rId2"/>
    <sheet name="Staff" sheetId="5" r:id="rId3"/>
    <sheet name="Sheet1" sheetId="8" r:id="rId4"/>
    <sheet name="salary vs rating" sheetId="9" r:id="rId5"/>
    <sheet name="india_staff" sheetId="4" r:id="rId6"/>
    <sheet name="nz_staff" sheetId="3" r:id="rId7"/>
    <sheet name="Data" sheetId="1" r:id="rId8"/>
    <sheet name="join emp." sheetId="10" r:id="rId9"/>
    <sheet name="nz vs india" sheetId="12" r:id="rId10"/>
    <sheet name="Report" sheetId="11" r:id="rId11"/>
    <sheet name="Sheet3" sheetId="13" r:id="rId12"/>
  </sheets>
  <definedNames>
    <definedName name="_xlnm._FilterDatabase" localSheetId="7" hidden="1">Data!$C$5:$I$105</definedName>
    <definedName name="_xlcn.WorksheetConnection_blankdatafile.xlsxTable_Staff1" hidden="1">Table_Staff[]</definedName>
    <definedName name="ExternalData_1" localSheetId="6" hidden="1">nz_staff!$A$1:$H$101</definedName>
    <definedName name="ExternalData_2" localSheetId="5" hidden="1">india_staff!$A$1:$H$113</definedName>
    <definedName name="ExternalData_3" localSheetId="2" hidden="1">Staff!$A$1:$H$184</definedName>
    <definedName name="Slicer_country">#N/A</definedName>
  </definedNames>
  <calcPr calcId="191029"/>
  <pivotCaches>
    <pivotCache cacheId="0" r:id="rId13"/>
    <pivotCache cacheId="1" r:id="rId14"/>
    <pivotCache cacheId="2" r:id="rId15"/>
    <pivotCache cacheId="3" r:id="rId16"/>
    <pivotCache cacheId="4" r:id="rId17"/>
  </pivotCaches>
  <extLst>
    <ext xmlns:x14="http://schemas.microsoft.com/office/spreadsheetml/2009/9/main" uri="{876F7934-8845-4945-9796-88D515C7AA90}">
      <x14:pivotCaches>
        <pivotCache cacheId="5" r:id="rId18"/>
      </x14:pivotCaches>
    </ex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_Staff" name="Table_Staff" connection="WorksheetConnection_blank-data-file.xlsx!Table_Staff"/>
        </x15:modelTables>
        <x15:extLst>
          <ext xmlns:x16="http://schemas.microsoft.com/office/spreadsheetml/2014/11/main" uri="{9835A34E-60A6-4A7C-AAB8-D5F71C897F49}">
            <x16:modelTimeGroupings>
              <x16:modelTimeGrouping tableName="Table_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11" l="1"/>
  <c r="J2" i="11"/>
  <c r="N2" i="11" s="1"/>
  <c r="F2" i="11"/>
  <c r="D2" i="11"/>
  <c r="B2" i="11"/>
  <c r="K2" i="5"/>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C3" i="7"/>
  <c r="M19" i="5" a="1"/>
  <c r="M19" i="5" s="1"/>
  <c r="L14" i="5"/>
  <c r="L13" i="5"/>
  <c r="P12" i="5" s="1"/>
  <c r="L11" i="5"/>
  <c r="L9" i="5"/>
  <c r="I165" i="5"/>
  <c r="J165" i="5" s="1"/>
  <c r="I86" i="5"/>
  <c r="J86" i="5" s="1"/>
  <c r="I36" i="5"/>
  <c r="J36" i="5" s="1"/>
  <c r="I175" i="5"/>
  <c r="J175" i="5" s="1"/>
  <c r="I38" i="5"/>
  <c r="J38" i="5" s="1"/>
  <c r="I160" i="5"/>
  <c r="J160" i="5" s="1"/>
  <c r="I26" i="5"/>
  <c r="J26" i="5" s="1"/>
  <c r="I62" i="5"/>
  <c r="J62" i="5" s="1"/>
  <c r="I42" i="5"/>
  <c r="J42" i="5" s="1"/>
  <c r="I183" i="5"/>
  <c r="J183" i="5" s="1"/>
  <c r="I158" i="5"/>
  <c r="J158" i="5" s="1"/>
  <c r="I68" i="5"/>
  <c r="J68" i="5" s="1"/>
  <c r="I78" i="5"/>
  <c r="J78" i="5" s="1"/>
  <c r="I152" i="5"/>
  <c r="J152" i="5" s="1"/>
  <c r="I18" i="5"/>
  <c r="J18" i="5" s="1"/>
  <c r="I136" i="5"/>
  <c r="J136" i="5" s="1"/>
  <c r="I8" i="5"/>
  <c r="J8" i="5" s="1"/>
  <c r="I48" i="5"/>
  <c r="J48" i="5" s="1"/>
  <c r="I14" i="5"/>
  <c r="J14" i="5" s="1"/>
  <c r="I98" i="5"/>
  <c r="J98" i="5" s="1"/>
  <c r="I52" i="5"/>
  <c r="J52" i="5" s="1"/>
  <c r="I72" i="5"/>
  <c r="J72" i="5" s="1"/>
  <c r="I50" i="5"/>
  <c r="J50" i="5" s="1"/>
  <c r="I30" i="5"/>
  <c r="J30" i="5" s="1"/>
  <c r="I64" i="5"/>
  <c r="J64" i="5" s="1"/>
  <c r="I92" i="5"/>
  <c r="J92" i="5" s="1"/>
  <c r="I118" i="5"/>
  <c r="J118" i="5" s="1"/>
  <c r="I4" i="5"/>
  <c r="J4" i="5" s="1"/>
  <c r="I100" i="5"/>
  <c r="J100" i="5" s="1"/>
  <c r="I58" i="5"/>
  <c r="J58" i="5" s="1"/>
  <c r="I96" i="5"/>
  <c r="J96" i="5" s="1"/>
  <c r="I177" i="5"/>
  <c r="J177" i="5" s="1"/>
  <c r="I106" i="5"/>
  <c r="J106" i="5" s="1"/>
  <c r="I156" i="5"/>
  <c r="J156" i="5" s="1"/>
  <c r="I32" i="5"/>
  <c r="J32" i="5" s="1"/>
  <c r="I138" i="5"/>
  <c r="J138" i="5" s="1"/>
  <c r="I132" i="5"/>
  <c r="J132" i="5" s="1"/>
  <c r="I142" i="5"/>
  <c r="J142" i="5" s="1"/>
  <c r="I28" i="5"/>
  <c r="J28" i="5" s="1"/>
  <c r="I34" i="5"/>
  <c r="J34" i="5" s="1"/>
  <c r="I104" i="5"/>
  <c r="J104" i="5" s="1"/>
  <c r="I116" i="5"/>
  <c r="J116" i="5" s="1"/>
  <c r="I112" i="5"/>
  <c r="J112" i="5" s="1"/>
  <c r="I128" i="5"/>
  <c r="J128" i="5" s="1"/>
  <c r="I162" i="5"/>
  <c r="J162" i="5" s="1"/>
  <c r="I108" i="5"/>
  <c r="J108" i="5" s="1"/>
  <c r="I76" i="5"/>
  <c r="J76" i="5" s="1"/>
  <c r="I110" i="5"/>
  <c r="J110" i="5" s="1"/>
  <c r="I54" i="5"/>
  <c r="J54" i="5" s="1"/>
  <c r="I181" i="5"/>
  <c r="J181" i="5" s="1"/>
  <c r="I24" i="5"/>
  <c r="J24" i="5" s="1"/>
  <c r="I20" i="5"/>
  <c r="J20" i="5" s="1"/>
  <c r="I173" i="5"/>
  <c r="J173" i="5" s="1"/>
  <c r="I82" i="5"/>
  <c r="J82" i="5" s="1"/>
  <c r="I88" i="5"/>
  <c r="J88" i="5" s="1"/>
  <c r="I154" i="5"/>
  <c r="J154" i="5" s="1"/>
  <c r="I167" i="5"/>
  <c r="J167" i="5" s="1"/>
  <c r="I80" i="5"/>
  <c r="J80" i="5" s="1"/>
  <c r="I179" i="5"/>
  <c r="J179" i="5" s="1"/>
  <c r="I102" i="5"/>
  <c r="J102" i="5" s="1"/>
  <c r="I171" i="5"/>
  <c r="J171" i="5" s="1"/>
  <c r="I124" i="5"/>
  <c r="J124" i="5" s="1"/>
  <c r="I148" i="5"/>
  <c r="J148" i="5" s="1"/>
  <c r="I44" i="5"/>
  <c r="J44" i="5" s="1"/>
  <c r="I122" i="5"/>
  <c r="J122" i="5" s="1"/>
  <c r="I46" i="5"/>
  <c r="J46" i="5" s="1"/>
  <c r="I130" i="5"/>
  <c r="J130" i="5" s="1"/>
  <c r="I70" i="5"/>
  <c r="J70" i="5" s="1"/>
  <c r="I22" i="5"/>
  <c r="J22" i="5" s="1"/>
  <c r="I60" i="5"/>
  <c r="J60" i="5" s="1"/>
  <c r="I144" i="5"/>
  <c r="J144" i="5" s="1"/>
  <c r="I120" i="5"/>
  <c r="J120" i="5" s="1"/>
  <c r="I140" i="5"/>
  <c r="J140" i="5" s="1"/>
  <c r="I169" i="5"/>
  <c r="J169" i="5" s="1"/>
  <c r="I2" i="5"/>
  <c r="J2" i="5" s="1"/>
  <c r="I150" i="5"/>
  <c r="J150" i="5" s="1"/>
  <c r="I10" i="5"/>
  <c r="J10" i="5" s="1"/>
  <c r="I126" i="5"/>
  <c r="J126" i="5" s="1"/>
  <c r="I6" i="5"/>
  <c r="J6" i="5" s="1"/>
  <c r="I146" i="5"/>
  <c r="J146" i="5" s="1"/>
  <c r="I134" i="5"/>
  <c r="J134" i="5" s="1"/>
  <c r="I114" i="5"/>
  <c r="J114" i="5" s="1"/>
  <c r="I16" i="5"/>
  <c r="J16" i="5" s="1"/>
  <c r="I56" i="5"/>
  <c r="J56" i="5" s="1"/>
  <c r="I66" i="5"/>
  <c r="J66" i="5" s="1"/>
  <c r="I12" i="5"/>
  <c r="J12" i="5" s="1"/>
  <c r="I94" i="5"/>
  <c r="J94" i="5" s="1"/>
  <c r="I90" i="5"/>
  <c r="J90" i="5" s="1"/>
  <c r="I74" i="5"/>
  <c r="J74" i="5" s="1"/>
  <c r="I84" i="5"/>
  <c r="J84" i="5" s="1"/>
  <c r="I39" i="5"/>
  <c r="J39" i="5" s="1"/>
  <c r="I163" i="5"/>
  <c r="J163" i="5" s="1"/>
  <c r="I19" i="5"/>
  <c r="J19" i="5" s="1"/>
  <c r="I143" i="5"/>
  <c r="J143" i="5" s="1"/>
  <c r="I21" i="5"/>
  <c r="J21" i="5" s="1"/>
  <c r="I176" i="5"/>
  <c r="J176" i="5" s="1"/>
  <c r="I47" i="5"/>
  <c r="J47" i="5" s="1"/>
  <c r="I131" i="5"/>
  <c r="J131" i="5" s="1"/>
  <c r="I125" i="5"/>
  <c r="J125" i="5" s="1"/>
  <c r="I91" i="5"/>
  <c r="J91" i="5" s="1"/>
  <c r="I157" i="5"/>
  <c r="J157" i="5" s="1"/>
  <c r="I147" i="5"/>
  <c r="J147" i="5" s="1"/>
  <c r="I135" i="5"/>
  <c r="J135" i="5" s="1"/>
  <c r="I25" i="5"/>
  <c r="J25" i="5" s="1"/>
  <c r="I9" i="5"/>
  <c r="J9" i="5" s="1"/>
  <c r="I164" i="5"/>
  <c r="J164" i="5" s="1"/>
  <c r="I33" i="5"/>
  <c r="J33" i="5" s="1"/>
  <c r="I182" i="5"/>
  <c r="J182" i="5" s="1"/>
  <c r="I83" i="5"/>
  <c r="J83" i="5" s="1"/>
  <c r="I109" i="5"/>
  <c r="J109" i="5" s="1"/>
  <c r="I103" i="5"/>
  <c r="J103" i="5" s="1"/>
  <c r="I45" i="5"/>
  <c r="J45" i="5" s="1"/>
  <c r="I121" i="5"/>
  <c r="J121" i="5" s="1"/>
  <c r="I7" i="5"/>
  <c r="J7" i="5" s="1"/>
  <c r="I93" i="5"/>
  <c r="J93" i="5" s="1"/>
  <c r="I11" i="5"/>
  <c r="J11" i="5" s="1"/>
  <c r="I141" i="5"/>
  <c r="J141" i="5" s="1"/>
  <c r="I51" i="5"/>
  <c r="J51" i="5" s="1"/>
  <c r="I172" i="5"/>
  <c r="J172" i="5" s="1"/>
  <c r="I13" i="5"/>
  <c r="J13" i="5" s="1"/>
  <c r="I161" i="5"/>
  <c r="J161" i="5" s="1"/>
  <c r="I23" i="5"/>
  <c r="J23" i="5" s="1"/>
  <c r="I71" i="5"/>
  <c r="J71" i="5" s="1"/>
  <c r="I139" i="5"/>
  <c r="J139" i="5" s="1"/>
  <c r="I111" i="5"/>
  <c r="J111" i="5" s="1"/>
  <c r="I35" i="5"/>
  <c r="J35" i="5" s="1"/>
  <c r="I159" i="5"/>
  <c r="J159" i="5" s="1"/>
  <c r="I184" i="5"/>
  <c r="J184" i="5" s="1"/>
  <c r="I166" i="5"/>
  <c r="J166" i="5" s="1"/>
  <c r="I174" i="5"/>
  <c r="J174" i="5" s="1"/>
  <c r="I31" i="5"/>
  <c r="J31" i="5" s="1"/>
  <c r="I99" i="5"/>
  <c r="J99" i="5" s="1"/>
  <c r="I37" i="5"/>
  <c r="J37" i="5" s="1"/>
  <c r="I115" i="5"/>
  <c r="J115" i="5" s="1"/>
  <c r="I3" i="5"/>
  <c r="J3" i="5" s="1"/>
  <c r="I95" i="5"/>
  <c r="J95" i="5" s="1"/>
  <c r="I53" i="5"/>
  <c r="J53" i="5" s="1"/>
  <c r="I149" i="5"/>
  <c r="J149" i="5" s="1"/>
  <c r="I49" i="5"/>
  <c r="J49" i="5" s="1"/>
  <c r="I127" i="5"/>
  <c r="J127" i="5" s="1"/>
  <c r="I85" i="5"/>
  <c r="J85" i="5" s="1"/>
  <c r="I101" i="5"/>
  <c r="J101" i="5" s="1"/>
  <c r="I123" i="5"/>
  <c r="J123" i="5" s="1"/>
  <c r="I61" i="5"/>
  <c r="J61" i="5" s="1"/>
  <c r="I178" i="5"/>
  <c r="J178" i="5" s="1"/>
  <c r="I67" i="5"/>
  <c r="J67" i="5" s="1"/>
  <c r="I65" i="5"/>
  <c r="J65" i="5" s="1"/>
  <c r="I129" i="5"/>
  <c r="J129" i="5" s="1"/>
  <c r="I29" i="5"/>
  <c r="J29" i="5" s="1"/>
  <c r="I113" i="5"/>
  <c r="J113" i="5" s="1"/>
  <c r="I119" i="5"/>
  <c r="J119" i="5" s="1"/>
  <c r="I77" i="5"/>
  <c r="J77" i="5" s="1"/>
  <c r="I40" i="5"/>
  <c r="J40" i="5" s="1"/>
  <c r="I17" i="5"/>
  <c r="J17" i="5" s="1"/>
  <c r="I155" i="5"/>
  <c r="J155" i="5" s="1"/>
  <c r="I137" i="5"/>
  <c r="J137" i="5" s="1"/>
  <c r="I15" i="5"/>
  <c r="J15" i="5" s="1"/>
  <c r="I89" i="5"/>
  <c r="J89" i="5" s="1"/>
  <c r="I168" i="5"/>
  <c r="J168" i="5" s="1"/>
  <c r="I117" i="5"/>
  <c r="J117" i="5" s="1"/>
  <c r="I41" i="5"/>
  <c r="J41" i="5" s="1"/>
  <c r="I79" i="5"/>
  <c r="J79" i="5" s="1"/>
  <c r="I73" i="5"/>
  <c r="J73" i="5" s="1"/>
  <c r="I81" i="5"/>
  <c r="J81" i="5" s="1"/>
  <c r="I59" i="5"/>
  <c r="J59" i="5" s="1"/>
  <c r="I151" i="5"/>
  <c r="J151" i="5" s="1"/>
  <c r="I180" i="5"/>
  <c r="J180" i="5" s="1"/>
  <c r="I105" i="5"/>
  <c r="J105" i="5" s="1"/>
  <c r="I170" i="5"/>
  <c r="J170" i="5" s="1"/>
  <c r="I145" i="5"/>
  <c r="J145" i="5" s="1"/>
  <c r="I75" i="5"/>
  <c r="J75" i="5" s="1"/>
  <c r="I5" i="5"/>
  <c r="J5" i="5" s="1"/>
  <c r="I63" i="5"/>
  <c r="J63" i="5" s="1"/>
  <c r="I153" i="5"/>
  <c r="J153" i="5" s="1"/>
  <c r="I69" i="5"/>
  <c r="J69" i="5" s="1"/>
  <c r="I97" i="5"/>
  <c r="J97" i="5" s="1"/>
  <c r="I43" i="5"/>
  <c r="J43" i="5" s="1"/>
  <c r="I107" i="5"/>
  <c r="J107" i="5" s="1"/>
  <c r="I55" i="5"/>
  <c r="J55" i="5" s="1"/>
  <c r="I87" i="5"/>
  <c r="J87" i="5" s="1"/>
  <c r="I57" i="5"/>
  <c r="J57" i="5" s="1"/>
  <c r="I27" i="5"/>
  <c r="J27" i="5" s="1"/>
  <c r="I133" i="5"/>
  <c r="J133" i="5" s="1"/>
  <c r="M5" i="5"/>
  <c r="M4" i="5"/>
  <c r="M3" i="5"/>
  <c r="B5" i="7" l="1" a="1"/>
  <c r="B5" i="7" s="1"/>
  <c r="M7" i="5"/>
  <c r="M18" i="5" a="1"/>
  <c r="M18" i="5" s="1"/>
  <c r="M6"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CE1EB6-E0EC-4275-895C-CD38B8551E35}" keepAlive="1" name="Query - india_staff" description="Connection to the 'india_staff' query in the workbook." type="5" refreshedVersion="8" background="1" saveData="1">
    <dbPr connection="Provider=Microsoft.Mashup.OleDb.1;Data Source=$Workbook$;Location=india_staff;Extended Properties=&quot;&quot;" command="SELECT * FROM [india_staff]"/>
  </connection>
  <connection id="2" xr16:uid="{E7E58554-ED57-4DDC-8978-7D84765CC693}" keepAlive="1" name="Query - nz_staff" description="Connection to the 'nz_staff' query in the workbook." type="5" refreshedVersion="8" background="1" saveData="1">
    <dbPr connection="Provider=Microsoft.Mashup.OleDb.1;Data Source=$Workbook$;Location=nz_staff;Extended Properties=&quot;&quot;" command="SELECT * FROM [nz_staff]"/>
  </connection>
  <connection id="3" xr16:uid="{2A25414C-20FE-4E35-BAA4-4B7C5D55823F}"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4D4DAE33-53A6-4B98-9071-4B8BE764034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9948453B-6B4B-4E2E-AB8B-69D5E1A2C21D}" name="WorksheetConnection_blank-data-file.xlsx!Table_Staff" type="102" refreshedVersion="8" minRefreshableVersion="5">
    <extLst>
      <ext xmlns:x15="http://schemas.microsoft.com/office/spreadsheetml/2010/11/main" uri="{DE250136-89BD-433C-8126-D09CA5730AF9}">
        <x15:connection id="Table_Staff" autoDelete="1">
          <x15:rangePr sourceName="_xlcn.WorksheetConnection_blankdatafile.xlsxTable_Staff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<sst xmlns="http://schemas.openxmlformats.org/spreadsheetml/2006/main" count="2455" uniqueCount="235">
  <si>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</si>
  <si>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</si>
  <si>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</si>
  <si>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</si>
  <si>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</si>
  <si>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</si>
  <si>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</si>
  <si>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</si>
  <si>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</si>
  <si>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</si>
  <si>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</si>
  <si>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</si>
  <si>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</si>
  <si>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</si>
  <si>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</si>
  <si>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</si>
  <si>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</si>
  <si>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</si>
  <si>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</si>
  <si>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</si>
  <si>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</si>
  <si>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</si>
  <si>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</si>
  <si>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</si>
  <si>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</si>
  <si>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</si>
  <si>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</si>
  <si>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</si>
  <si>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</si>
  <si>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</si>
  <si>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</si>
  <si>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</si>
  <si>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</si>
  <si>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</si>
  <si>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</si>
  <si>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</si>
  <si>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</si>
  <si>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</si>
  <si>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</si>
  <si>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</si>
  <si>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</si>
  <si>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</si>
  <si>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</si>
  <si>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</si>
  <si>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</si>
  <si>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</si>
  <si>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</si>
  <si>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</si>
  <si>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</si>
  <si>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</si>
  <si>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</si>
  <si>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</si>
  <si>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</si>
  <si>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</si>
  <si>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</si>
  <si>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</si>
  <si>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</si>
  <si>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</si>
  <si>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</si>
  <si>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</si>
  <si>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</si>
  <si>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</si>
  <si>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</si>
  <si>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</si>
  <si>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</si>
  <si>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</si>
  <si>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</si>
  <si>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</si>
  <si>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</si>
  <si>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</si>
  <si>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</si>
  <si>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</si>
  <si>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</si>
  <si>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</si>
  <si>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</si>
  <si>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</si>
  <si>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</si>
  <si>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</si>
  <si>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</si>
  <si>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</si>
  <si>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</si>
  <si>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</si>
  <si>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</si>
  <si>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</si>
  <si>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</si>
  <si>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</si>
  <si>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</si>
  <si>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</si>
  <si>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</si>
  <si>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</si>
  <si>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</si>
  <si>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</si>
  <si>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</si>
  <si>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</si>
  <si>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</si>
  <si>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</si>
  <si>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</si>
  <si>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</si>
  <si>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</si>
  <si>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</si>
  <si>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</si>
  <si>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</si>
  <si>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</si>
  <si>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</si>
  <si>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</si>
  <si>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</si>
  <si>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</si>
  <si>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</si>
  <si>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</si>
  <si>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</si>
  <si>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</si>
  <si>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</si>
  <si>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</si>
  <si>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</si>
  <si>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</si>
  <si>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</si>
  <si>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</si>
  <si>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</si>
  <si>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</si>
  <si>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</si>
  <si>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</si>
  <si>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</si>
  <si>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</si>
  <si>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</si>
  <si>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</si>
  <si>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</si>
  <si>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</si>
  <si>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</si>
  <si>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</si>
  <si>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</si>
  <si>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</si>
  <si>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</si>
  <si>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</si>
  <si>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</si>
  <si>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</si>
  <si>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</si>
  <si>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</si>
  <si>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</si>
  <si>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</si>
  <si>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</si>
  <si>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</si>
  <si>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</si>
  <si>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</si>
  <si>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</si>
  <si>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</si>
  <si>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</si>
  <si>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</si>
  <si>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</si>
  <si>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</si>
  <si>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</si>
  <si>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</si>
  <si>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</si>
  <si>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</si>
  <si>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</si>
  <si>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</si>
  <si>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</si>
  <si>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</si>
  <si>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</si>
  <si>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</si>
  <si>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</si>
  <si>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</si>
  <si>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</si>
  <si>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</si>
  <si>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</si>
  <si>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</si>
  <si>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</si>
  <si>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</si>
  <si>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</si>
  <si>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</si>
  <si>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</si>
  <si>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</si>
  <si>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</si>
  <si>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</si>
  <si>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</si>
  <si>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</si>
  <si>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</si>
  <si>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</si>
  <si>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</si>
  <si>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</si>
  <si>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</si>
  <si>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</si>
  <si>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</si>
  <si>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</si>
  <si>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</si>
  <si>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</si>
  <si>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</si>
  <si>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</si>
  <si>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</si>
  <si>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</si>
  <si>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</si>
  <si>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</si>
  <si>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</si>
  <si>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</si>
  <si>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</si>
  <si>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</si>
  <si>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</si>
  <si>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</si>
  <si>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</si>
  <si>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</si>
  <si>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</si>
  <si>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</si>
  <si>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</si>
  <si>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</si>
  <si>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Other</t>
  </si>
  <si>
    <t>country</t>
  </si>
  <si>
    <t>nz</t>
  </si>
  <si>
    <t>india</t>
  </si>
  <si>
    <t>count emp.</t>
  </si>
  <si>
    <t>average salary</t>
  </si>
  <si>
    <t>average age</t>
  </si>
  <si>
    <t>averger tenure</t>
  </si>
  <si>
    <t>tenure</t>
  </si>
  <si>
    <t>female %</t>
  </si>
  <si>
    <t>salary &gt; 90000</t>
  </si>
  <si>
    <t>xlookup</t>
  </si>
  <si>
    <t>vlookup</t>
  </si>
  <si>
    <t>Column Labels</t>
  </si>
  <si>
    <t>Grand Total</t>
  </si>
  <si>
    <t>Count of Name</t>
  </si>
  <si>
    <t>Values</t>
  </si>
  <si>
    <t>Average of Salary</t>
  </si>
  <si>
    <t>Average of Age</t>
  </si>
  <si>
    <t>department</t>
  </si>
  <si>
    <t>finance</t>
  </si>
  <si>
    <t>no.of deparment</t>
  </si>
  <si>
    <t>Bonus</t>
  </si>
  <si>
    <t>rating2</t>
  </si>
  <si>
    <t>Row Labels</t>
  </si>
  <si>
    <t>2020</t>
  </si>
  <si>
    <t>2021</t>
  </si>
  <si>
    <t>2022</t>
  </si>
  <si>
    <t>2023</t>
  </si>
  <si>
    <t>total emp. NZ</t>
  </si>
  <si>
    <t>Avg. salary</t>
  </si>
  <si>
    <t>NZ vs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</si>
</sst>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4009]dd/mm/yyyy;@"/>
    <numFmt numFmtId="165" formatCode="0.000"/>
    <numFmt numFmtId="166" formatCode="0.0"/>
    <numFmt numFmtId="167" formatCode="[$$-409]#,##0"/>
  </numFmts>
  <fonts count="9" x14ac:knownFonts="1">
    <font>
      <sz val="11"/>
      <color theme="1"/>
      <name val="Calibri"/>
      <family val="2"/>
      <scheme val="minor"/>
    </font>
    <font>
      <sz val="28"/>
      <color theme="1"/>
      <name val="Segoe UI Light"/>
      <family val="2"/>
    </font>
    <font>
      <sz val="11"/>
      <color theme="1"/>
      <name val="Calibri"/>
      <family val="2"/>
      <scheme val="minor"/>
    </font>
    <font>
      <b/>
      <sz val="11"/>
      <color theme="1"/>
      <name val="Calibri"/>
      <family val="2"/>
      <scheme val="minor"/>
    </font>
    <font>
      <sz val="11"/>
      <color theme="0"/>
      <name val="Calibri"/>
      <family val="2"/>
      <scheme val="minor"/>
    </font>
    <font>
      <sz val="40"/>
      <color theme="1"/>
      <name val="Amasis MT Pro Medium"/>
      <family val="1"/>
    </font>
    <font>
      <sz val="24"/>
      <color theme="1"/>
      <name val="Calibri"/>
      <family val="2"/>
      <scheme val="minor"/>
    </font>
    <font>
      <sz val="20"/>
      <color theme="1"/>
      <name val="Calibri"/>
      <family val="2"/>
      <scheme val="minor"/>
    </font>
    <font>
      <b/>
      <sz val="18"/>
      <color rgb="FF00B0F0"/>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9"/>
        <bgColor theme="9"/>
      </patternFill>
    </fill>
    <fill>
      <patternFill patternType="solid">
        <fgColor rgb="FFFFFF00"/>
        <bgColor indexed="64"/>
      </patternFill>
    </fill>
    <fill>
      <patternFill patternType="solid">
        <fgColor rgb="FFFFFF66"/>
        <bgColor indexed="64"/>
      </patternFill>
    </fill>
    <fill>
      <patternFill patternType="solid">
        <fgColor rgb="FFFFC000"/>
        <bgColor indexed="64"/>
      </patternFill>
    </fill>
    <fill>
      <patternFill patternType="solid">
        <fgColor theme="0" tint="-0.14999847407452621"/>
        <bgColor indexed="64"/>
      </patternFill>
    </fill>
    <fill>
      <patternFill patternType="solid">
        <fgColor theme="5"/>
        <bgColor indexed="64"/>
      </patternFill>
    </fill>
  </fills>
  <borders count="10">
    <border>
      <left/>
      <right/>
      <top/>
      <bottom/>
      <diagonal/>
    </border>
    <border>
      <left style="thin">
        <color theme="9" tint="0.39997558519241921"/>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9" fontId="2" fillId="0" borderId="0" applyFont="0" applyFill="0" applyBorder="0" applyAlignment="0" applyProtection="0"/>
  </cellStyleXfs>
  <cellXfs count="36">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4" fontId="0" fillId="0" borderId="0" xfId="0" applyNumberFormat="1"/>
    <xf numFmtId="22" fontId="0" fillId="0" borderId="0" xfId="0" applyNumberFormat="1"/>
    <xf numFmtId="14" fontId="0" fillId="0" borderId="0" xfId="0" applyNumberFormat="1"/>
    <xf numFmtId="166" fontId="0" fillId="0" borderId="0" xfId="0" applyNumberFormat="1"/>
    <xf numFmtId="0" fontId="0" fillId="5" borderId="0" xfId="0" applyFill="1"/>
    <xf numFmtId="9" fontId="0" fillId="5" borderId="0" xfId="1" applyFont="1" applyFill="1"/>
    <xf numFmtId="0" fontId="0" fillId="6" borderId="2" xfId="0" applyFill="1" applyBorder="1"/>
    <xf numFmtId="165" fontId="0" fillId="6" borderId="2" xfId="0" applyNumberFormat="1" applyFill="1" applyBorder="1"/>
    <xf numFmtId="9" fontId="0" fillId="6" borderId="2" xfId="1" applyFont="1" applyFill="1" applyBorder="1"/>
    <xf numFmtId="0" fontId="0" fillId="0" borderId="0" xfId="0" pivotButton="1"/>
    <xf numFmtId="0" fontId="0" fillId="0" borderId="0" xfId="0" applyAlignment="1">
      <alignment horizontal="left"/>
    </xf>
    <xf numFmtId="0" fontId="0" fillId="6" borderId="0" xfId="0" applyFill="1"/>
    <xf numFmtId="0" fontId="0" fillId="7" borderId="0" xfId="0" applyFill="1"/>
    <xf numFmtId="0" fontId="0" fillId="0" borderId="1" xfId="0" applyBorder="1"/>
    <xf numFmtId="167" fontId="0" fillId="0" borderId="0" xfId="0" applyNumberFormat="1"/>
    <xf numFmtId="0" fontId="0" fillId="0" borderId="2" xfId="0" applyBorder="1"/>
    <xf numFmtId="0" fontId="3" fillId="5" borderId="3" xfId="0" applyFont="1" applyFill="1" applyBorder="1" applyAlignment="1">
      <alignment horizontal="left"/>
    </xf>
    <xf numFmtId="0" fontId="3" fillId="5" borderId="4" xfId="0" applyFont="1" applyFill="1" applyBorder="1"/>
    <xf numFmtId="0" fontId="3" fillId="5" borderId="5" xfId="0" applyFont="1" applyFill="1" applyBorder="1" applyAlignment="1">
      <alignment horizontal="left"/>
    </xf>
    <xf numFmtId="0" fontId="3" fillId="5" borderId="6" xfId="0" applyFont="1" applyFill="1" applyBorder="1"/>
    <xf numFmtId="0" fontId="3" fillId="5" borderId="7" xfId="0" applyFont="1" applyFill="1" applyBorder="1" applyAlignment="1">
      <alignment horizontal="left"/>
    </xf>
    <xf numFmtId="0" fontId="3" fillId="5" borderId="8" xfId="0" applyFont="1" applyFill="1" applyBorder="1"/>
    <xf numFmtId="164" fontId="0" fillId="0" borderId="2" xfId="0" applyNumberFormat="1" applyBorder="1"/>
    <xf numFmtId="0" fontId="4" fillId="4" borderId="9" xfId="0" applyFont="1" applyFill="1" applyBorder="1"/>
    <xf numFmtId="0" fontId="5" fillId="8" borderId="0" xfId="0" applyFont="1" applyFill="1" applyAlignment="1">
      <alignment horizontal="center" vertical="center"/>
    </xf>
    <xf numFmtId="167" fontId="7" fillId="8" borderId="0" xfId="0" applyNumberFormat="1" applyFont="1" applyFill="1" applyAlignment="1">
      <alignment horizontal="center" vertical="center"/>
    </xf>
    <xf numFmtId="9" fontId="6" fillId="8" borderId="0" xfId="1" applyFont="1" applyFill="1" applyAlignment="1">
      <alignment horizontal="center" vertical="center"/>
    </xf>
    <xf numFmtId="0" fontId="5" fillId="9" borderId="0" xfId="0" applyFont="1" applyFill="1" applyAlignment="1">
      <alignment horizontal="center" vertical="center"/>
    </xf>
    <xf numFmtId="167" fontId="7" fillId="9" borderId="0" xfId="0" applyNumberFormat="1" applyFont="1" applyFill="1" applyAlignment="1">
      <alignment horizontal="center" vertical="center"/>
    </xf>
    <xf numFmtId="9" fontId="6" fillId="9" borderId="0" xfId="1" applyFont="1" applyFill="1" applyAlignment="1">
      <alignment horizontal="center" vertical="center"/>
    </xf>
    <xf numFmtId="0" fontId="8" fillId="0" borderId="0" xfId="0" applyFont="1" applyAlignment="1">
      <alignment horizontal="center" vertical="center"/>
    </xf>
  </cellXfs>
  <cellStyles count="2">
    <cellStyle name="Normal" xfId="0" builtinId="0"/>
    <cellStyle name="Percent" xfId="1" builtinId="5"/>
  </cellStyles>
  <dxfs count="19">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167" formatCode="[$$-409]#,##0"/>
    </dxf>
    <dxf>
      <numFmt numFmtId="166" formatCode="0.0"/>
    </dxf>
    <dxf>
      <numFmt numFmtId="166" formatCode="0.0"/>
    </dxf>
    <dxf>
      <numFmt numFmtId="166" formatCode="0.0"/>
    </dxf>
    <dxf>
      <numFmt numFmtId="0" formatCode="General"/>
    </dxf>
    <dxf>
      <numFmt numFmtId="19" formatCode="dd/mm/yyyy"/>
    </dxf>
    <dxf>
      <numFmt numFmtId="0" formatCode="General"/>
    </dxf>
    <dxf>
      <numFmt numFmtId="0" formatCode="General"/>
    </dxf>
    <dxf>
      <numFmt numFmtId="0" formatCode="General"/>
    </dxf>
  </dxfs>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haredStrings" Target="sharedStrings.xml"/><Relationship Id="rId28" Type="http://schemas.openxmlformats.org/officeDocument/2006/relationships/customXml" Target="../customXml/item1.xml"/><Relationship Id="rId10" Type="http://schemas.openxmlformats.org/officeDocument/2006/relationships/worksheet" Target="worksheets/sheet10.xml"/><Relationship Id="rId19" Type="http://schemas.microsoft.com/office/2007/relationships/slicerCache" Target="slicerCaches/slicerCache1.xml"/><Relationship Id="rId31"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tyles" Target="styles.xml"/><Relationship Id="rId27" Type="http://schemas.openxmlformats.org/officeDocument/2006/relationships/calcChain" Target="calcChain.xml"/><Relationship Id="rId30"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Staff!$F$2:$F$184</c:f>
              <c:numCache>
                <c:formatCode>General</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Staff!$K$2:$K$184</c:f>
              <c:numCache>
                <c:formatCode>0.0</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5</c:v>
                </c:pt>
                <c:pt idx="17">
                  <c:v>5</c:v>
                </c:pt>
                <c:pt idx="18">
                  <c:v>3</c:v>
                </c:pt>
                <c:pt idx="19">
                  <c:v>3</c:v>
                </c:pt>
                <c:pt idx="20">
                  <c:v>3</c:v>
                </c:pt>
                <c:pt idx="21">
                  <c:v>3</c:v>
                </c:pt>
                <c:pt idx="22">
                  <c:v>5</c:v>
                </c:pt>
                <c:pt idx="23">
                  <c:v>5</c:v>
                </c:pt>
                <c:pt idx="24">
                  <c:v>5</c:v>
                </c:pt>
                <c:pt idx="25">
                  <c:v>5</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5</c:v>
                </c:pt>
                <c:pt idx="45">
                  <c:v>5</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4</c:v>
                </c:pt>
                <c:pt idx="91">
                  <c:v>4</c:v>
                </c:pt>
                <c:pt idx="92">
                  <c:v>3</c:v>
                </c:pt>
                <c:pt idx="93">
                  <c:v>3</c:v>
                </c:pt>
                <c:pt idx="94">
                  <c:v>1</c:v>
                </c:pt>
                <c:pt idx="95">
                  <c:v>1</c:v>
                </c:pt>
                <c:pt idx="96">
                  <c:v>3</c:v>
                </c:pt>
                <c:pt idx="97">
                  <c:v>3</c:v>
                </c:pt>
                <c:pt idx="98">
                  <c:v>3</c:v>
                </c:pt>
                <c:pt idx="99">
                  <c:v>3</c:v>
                </c:pt>
                <c:pt idx="100">
                  <c:v>5</c:v>
                </c:pt>
                <c:pt idx="101">
                  <c:v>5</c:v>
                </c:pt>
                <c:pt idx="102">
                  <c:v>3</c:v>
                </c:pt>
                <c:pt idx="103">
                  <c:v>3</c:v>
                </c:pt>
                <c:pt idx="104">
                  <c:v>3</c:v>
                </c:pt>
                <c:pt idx="105">
                  <c:v>3</c:v>
                </c:pt>
                <c:pt idx="106">
                  <c:v>3</c:v>
                </c:pt>
                <c:pt idx="107">
                  <c:v>3</c:v>
                </c:pt>
                <c:pt idx="108">
                  <c:v>5</c:v>
                </c:pt>
                <c:pt idx="109">
                  <c:v>5</c:v>
                </c:pt>
                <c:pt idx="110">
                  <c:v>3</c:v>
                </c:pt>
                <c:pt idx="111">
                  <c:v>3</c:v>
                </c:pt>
                <c:pt idx="112">
                  <c:v>3</c:v>
                </c:pt>
                <c:pt idx="113">
                  <c:v>3</c:v>
                </c:pt>
                <c:pt idx="114">
                  <c:v>3</c:v>
                </c:pt>
                <c:pt idx="115">
                  <c:v>3</c:v>
                </c:pt>
                <c:pt idx="116">
                  <c:v>3</c:v>
                </c:pt>
                <c:pt idx="117">
                  <c:v>3</c:v>
                </c:pt>
                <c:pt idx="118">
                  <c:v>2</c:v>
                </c:pt>
                <c:pt idx="119">
                  <c:v>2</c:v>
                </c:pt>
                <c:pt idx="120">
                  <c:v>5</c:v>
                </c:pt>
                <c:pt idx="121">
                  <c:v>5</c:v>
                </c:pt>
                <c:pt idx="122">
                  <c:v>3</c:v>
                </c:pt>
                <c:pt idx="123">
                  <c:v>3</c:v>
                </c:pt>
                <c:pt idx="124">
                  <c:v>5</c:v>
                </c:pt>
                <c:pt idx="125">
                  <c:v>5</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4</c:v>
                </c:pt>
                <c:pt idx="153">
                  <c:v>4</c:v>
                </c:pt>
                <c:pt idx="154">
                  <c:v>5</c:v>
                </c:pt>
                <c:pt idx="155">
                  <c:v>5</c:v>
                </c:pt>
                <c:pt idx="156">
                  <c:v>2</c:v>
                </c:pt>
                <c:pt idx="157">
                  <c:v>2</c:v>
                </c:pt>
                <c:pt idx="158">
                  <c:v>3</c:v>
                </c:pt>
                <c:pt idx="159">
                  <c:v>3</c:v>
                </c:pt>
                <c:pt idx="160">
                  <c:v>3</c:v>
                </c:pt>
                <c:pt idx="161">
                  <c:v>3</c:v>
                </c:pt>
                <c:pt idx="162">
                  <c:v>3</c:v>
                </c:pt>
                <c:pt idx="163">
                  <c:v>5</c:v>
                </c:pt>
                <c:pt idx="164">
                  <c:v>5</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BE55-4193-B268-F02B63294CCE}"/>
            </c:ext>
          </c:extLst>
        </c:ser>
        <c:dLbls>
          <c:showLegendKey val="0"/>
          <c:showVal val="0"/>
          <c:showCatName val="0"/>
          <c:showSerName val="0"/>
          <c:showPercent val="0"/>
          <c:showBubbleSize val="0"/>
        </c:dLbls>
        <c:axId val="650949472"/>
        <c:axId val="650950192"/>
      </c:scatterChart>
      <c:valAx>
        <c:axId val="6509494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950192"/>
        <c:crosses val="autoZero"/>
        <c:crossBetween val="midCat"/>
      </c:valAx>
      <c:valAx>
        <c:axId val="6509501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9494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analysis.xlsx]join emp.!PivotTable2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'join emp.'!$C$4</c:f>
              <c:strCache>
                <c:ptCount val="1"/>
                <c:pt idx="0">
                  <c:v>Total</c:v>
                </c:pt>
              </c:strCache>
            </c:strRef>
          </c:tx>
          <c:spPr>
            <a:ln w="28575" cap="rnd">
              <a:solidFill>
                <a:schemeClr val="accent1"/>
              </a:solidFill>
              <a:round/>
            </a:ln>
            <a:effectLst/>
          </c:spPr>
          <c:marker>
            <c:symbol val="none"/>
          </c:marker>
          <c:cat>
            <c:strRef>
              <c:f>'join emp.'!$B$5:$B$9</c:f>
              <c:strCache>
                <c:ptCount val="4"/>
                <c:pt idx="0">
                  <c:v>2020</c:v>
                </c:pt>
                <c:pt idx="1">
                  <c:v>2021</c:v>
                </c:pt>
                <c:pt idx="2">
                  <c:v>2022</c:v>
                </c:pt>
                <c:pt idx="3">
                  <c:v>2023</c:v>
                </c:pt>
              </c:strCache>
            </c:strRef>
          </c:cat>
          <c:val>
            <c:numRef>
              <c:f>'join emp.'!$C$5:$C$9</c:f>
              <c:numCache>
                <c:formatCode>General</c:formatCode>
                <c:ptCount val="4"/>
                <c:pt idx="0">
                  <c:v>37</c:v>
                </c:pt>
                <c:pt idx="1">
                  <c:v>82</c:v>
                </c:pt>
                <c:pt idx="2">
                  <c:v>62</c:v>
                </c:pt>
                <c:pt idx="3">
                  <c:v>2</c:v>
                </c:pt>
              </c:numCache>
            </c:numRef>
          </c:val>
          <c:smooth val="0"/>
          <c:extLst>
            <c:ext xmlns:c16="http://schemas.microsoft.com/office/drawing/2014/chart" uri="{C3380CC4-5D6E-409C-BE32-E72D297353CC}">
              <c16:uniqueId val="{00000000-1273-4100-BAE6-E8997CD766AA}"/>
            </c:ext>
          </c:extLst>
        </c:ser>
        <c:dLbls>
          <c:showLegendKey val="0"/>
          <c:showVal val="0"/>
          <c:showCatName val="0"/>
          <c:showSerName val="0"/>
          <c:showPercent val="0"/>
          <c:showBubbleSize val="0"/>
        </c:dLbls>
        <c:smooth val="0"/>
        <c:axId val="985485664"/>
        <c:axId val="648096312"/>
      </c:lineChart>
      <c:catAx>
        <c:axId val="985485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096312"/>
        <c:crosses val="autoZero"/>
        <c:auto val="1"/>
        <c:lblAlgn val="ctr"/>
        <c:lblOffset val="100"/>
        <c:noMultiLvlLbl val="0"/>
      </c:catAx>
      <c:valAx>
        <c:axId val="648096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485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analysis.xlsx]nz vs india!PivotTable1</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'nz vs india'!$C$3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'nz vs india'!$B$4:$B$9</c:f>
              <c:strCache>
                <c:ptCount val="5"/>
                <c:pt idx="0">
                  <c:v>Procurement</c:v>
                </c:pt>
                <c:pt idx="1">
                  <c:v>Website</c:v>
                </c:pt>
                <c:pt idx="2">
                  <c:v>Finance</c:v>
                </c:pt>
                <c:pt idx="3">
                  <c:v>Sales</c:v>
                </c:pt>
                <c:pt idx="4">
                  <c:v>HR</c:v>
                </c:pt>
              </c:strCache>
            </c:strRef>
          </c:cat>
          <c:val>
            <c:numRef>
              <c:f>'nz vs india'!$C$4:$C$9</c:f>
              <c:numCache>
                <c:formatCode>General</c:formatCode>
                <c:ptCount val="5"/>
                <c:pt idx="0">
                  <c:v>55</c:v>
                </c:pt>
                <c:pt idx="1">
                  <c:v>54</c:v>
                </c:pt>
                <c:pt idx="2">
                  <c:v>38</c:v>
                </c:pt>
                <c:pt idx="3">
                  <c:v>28</c:v>
                </c:pt>
                <c:pt idx="4">
                  <c:v>8</c:v>
                </c:pt>
              </c:numCache>
            </c:numRef>
          </c:val>
          <c:extLst>
            <c:ext xmlns:c16="http://schemas.microsoft.com/office/drawing/2014/chart" uri="{C3380CC4-5D6E-409C-BE32-E72D297353CC}">
              <c16:uniqueId val="{00000000-4E90-4A02-B7EC-35C865DED0BE}"/>
            </c:ext>
          </c:extLst>
        </c:ser>
        <c:dLbls>
          <c:dLblPos val="outEnd"/>
          <c:showLegendKey val="0"/>
          <c:showVal val="1"/>
          <c:showCatName val="0"/>
          <c:showSerName val="0"/>
          <c:showPercent val="0"/>
          <c:showBubbleSize val="0"/>
        </c:dLbls>
        <c:gapWidth val="182"/>
        <c:axId val="505821568"/>
        <c:axId val="505821928"/>
      </c:barChart>
      <c:catAx>
        <c:axId val="5058215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821928"/>
        <c:crosses val="autoZero"/>
        <c:auto val="1"/>
        <c:lblAlgn val="ctr"/>
        <c:lblOffset val="100"/>
        <c:noMultiLvlLbl val="0"/>
      </c:catAx>
      <c:valAx>
        <c:axId val="50582192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821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analysis.xlsx]nz vs india!PivotTable2</c:name>
    <c:fmtId val="8"/>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'nz vs india'!$G$4</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'nz vs india'!$F$5:$F$10</c:f>
              <c:strCache>
                <c:ptCount val="5"/>
                <c:pt idx="0">
                  <c:v>Procurement</c:v>
                </c:pt>
                <c:pt idx="1">
                  <c:v>Website</c:v>
                </c:pt>
                <c:pt idx="2">
                  <c:v>Finance</c:v>
                </c:pt>
                <c:pt idx="3">
                  <c:v>Sales</c:v>
                </c:pt>
                <c:pt idx="4">
                  <c:v>HR</c:v>
                </c:pt>
              </c:strCache>
            </c:strRef>
          </c:cat>
          <c:val>
            <c:numRef>
              <c:f>'nz vs india'!$G$5:$G$10</c:f>
              <c:numCache>
                <c:formatCode>General</c:formatCode>
                <c:ptCount val="5"/>
                <c:pt idx="0">
                  <c:v>55</c:v>
                </c:pt>
                <c:pt idx="1">
                  <c:v>54</c:v>
                </c:pt>
                <c:pt idx="2">
                  <c:v>38</c:v>
                </c:pt>
                <c:pt idx="3">
                  <c:v>28</c:v>
                </c:pt>
                <c:pt idx="4">
                  <c:v>8</c:v>
                </c:pt>
              </c:numCache>
            </c:numRef>
          </c:val>
          <c:extLst>
            <c:ext xmlns:c16="http://schemas.microsoft.com/office/drawing/2014/chart" uri="{C3380CC4-5D6E-409C-BE32-E72D297353CC}">
              <c16:uniqueId val="{00000000-773B-4817-B161-50FC6C32199D}"/>
            </c:ext>
          </c:extLst>
        </c:ser>
        <c:dLbls>
          <c:dLblPos val="outEnd"/>
          <c:showLegendKey val="0"/>
          <c:showVal val="1"/>
          <c:showCatName val="0"/>
          <c:showSerName val="0"/>
          <c:showPercent val="0"/>
          <c:showBubbleSize val="0"/>
        </c:dLbls>
        <c:gapWidth val="182"/>
        <c:axId val="505899328"/>
        <c:axId val="505897528"/>
      </c:barChart>
      <c:catAx>
        <c:axId val="5058993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897528"/>
        <c:crosses val="autoZero"/>
        <c:auto val="1"/>
        <c:lblAlgn val="ctr"/>
        <c:lblOffset val="100"/>
        <c:noMultiLvlLbl val="0"/>
      </c:catAx>
      <c:valAx>
        <c:axId val="5058975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89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4</xdr:col>
      <xdr:colOff>542925</xdr:colOff>
      <xdr:row>1</xdr:row>
      <xdr:rowOff>180975</xdr:rowOff>
    </xdr:from>
    <xdr:to>
      <xdr:col>6</xdr:col>
      <xdr:colOff>285750</xdr:colOff>
      <xdr:row>8</xdr:row>
      <xdr:rowOff>133350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DB088BA7-1875-01DC-9A6D-2E72F443FCF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324350" y="371475"/>
              <a:ext cx="1828800" cy="1285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200024</xdr:colOff>
      <xdr:row>1</xdr:row>
      <xdr:rowOff>9525</xdr:rowOff>
    </xdr:from>
    <xdr:to>
      <xdr:col>14</xdr:col>
      <xdr:colOff>400050</xdr:colOff>
      <xdr:row>20</xdr:row>
      <xdr:rowOff>95250</xdr:rowOff>
    </xdr:to>
    <xdr:graphicFrame macro="">
      <xdr:nvGraphicFramePr>
        <xdr:cNvPr id="2" name="Chart 1">
          <a:extLst>
            <a:ext uri="{FF2B5EF4-FFF2-40B4-BE49-F238E27FC236}">
              <a16:creationId xmlns:a16="http://schemas.microsoft.com/office/drawing/2014/main" id="{2D7F904F-5752-4748-81AA-DE8514618C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0</xdr:colOff>
      <xdr:row>0</xdr:row>
      <xdr:rowOff>149958</xdr:rowOff>
    </xdr:from>
    <xdr:to>
      <xdr:col>16</xdr:col>
      <xdr:colOff>47625</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F92F0C86-81F4-8FF2-79D4-1A937B0920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67550" y="149958"/>
          <a:ext cx="2486025" cy="70729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466725</xdr:colOff>
      <xdr:row>1</xdr:row>
      <xdr:rowOff>19050</xdr:rowOff>
    </xdr:from>
    <xdr:to>
      <xdr:col>12</xdr:col>
      <xdr:colOff>571500</xdr:colOff>
      <xdr:row>13</xdr:row>
      <xdr:rowOff>123824</xdr:rowOff>
    </xdr:to>
    <xdr:graphicFrame macro="">
      <xdr:nvGraphicFramePr>
        <xdr:cNvPr id="2" name="Chart 1">
          <a:extLst>
            <a:ext uri="{FF2B5EF4-FFF2-40B4-BE49-F238E27FC236}">
              <a16:creationId xmlns:a16="http://schemas.microsoft.com/office/drawing/2014/main" id="{CC9D49D8-C86D-0560-96A3-4B95867151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447674</xdr:colOff>
      <xdr:row>4</xdr:row>
      <xdr:rowOff>19049</xdr:rowOff>
    </xdr:from>
    <xdr:to>
      <xdr:col>7</xdr:col>
      <xdr:colOff>333374</xdr:colOff>
      <xdr:row>15</xdr:row>
      <xdr:rowOff>47624</xdr:rowOff>
    </xdr:to>
    <xdr:graphicFrame macro="">
      <xdr:nvGraphicFramePr>
        <xdr:cNvPr id="2" name="Chart 1">
          <a:extLst>
            <a:ext uri="{FF2B5EF4-FFF2-40B4-BE49-F238E27FC236}">
              <a16:creationId xmlns:a16="http://schemas.microsoft.com/office/drawing/2014/main" id="{7768B287-BE3A-4B79-9158-779624C7DC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85725</xdr:colOff>
      <xdr:row>3</xdr:row>
      <xdr:rowOff>180975</xdr:rowOff>
    </xdr:from>
    <xdr:to>
      <xdr:col>14</xdr:col>
      <xdr:colOff>428625</xdr:colOff>
      <xdr:row>15</xdr:row>
      <xdr:rowOff>71437</xdr:rowOff>
    </xdr:to>
    <xdr:graphicFrame macro="">
      <xdr:nvGraphicFramePr>
        <xdr:cNvPr id="3" name="Chart 2">
          <a:extLst>
            <a:ext uri="{FF2B5EF4-FFF2-40B4-BE49-F238E27FC236}">
              <a16:creationId xmlns:a16="http://schemas.microsoft.com/office/drawing/2014/main" id="{4160E4A1-4492-4F1F-A21D-218A0C7D47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mpu care" refreshedDate="45092.576336689817" backgroundQuery="1" createdVersion="8" refreshedVersion="8" minRefreshableVersion="3" recordCount="0" supportSubquery="1" supportAdvancedDrill="1" xr:uid="{D9B5C3C1-65BB-430C-98FC-B1437B288AE2}">
  <cacheSource type="external" connectionId="4"/>
  <cacheFields count="3">
    <cacheField name="[Table_Staff].[Rating].[Rating]" caption="Rating" numFmtId="0" hierarchy="6"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2">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0" memberValueDatatype="130" unbalanced="0"/>
    <cacheHierarchy uniqueName="[Table_Staff].[Department]" caption="Department" attribute="1" defaultMemberUniqueName="[Table_Staff].[Department].[All]" allUniqueName="[Table_Staff].[Department].[All]" dimensionUniqueName="[Table_Staff]" displayFolder="" count="0" memberValueDatatype="130" unbalanced="0"/>
    <cacheHierarchy uniqueName="[Table_Staff].[Age]" caption="Age" attribute="1" defaultMemberUniqueName="[Table_Staff].[Age].[All]" allUniqueName="[Table_Staff].[Age].[All]" dimensionUniqueName="[Table_Staff]" displayFolder="" count="0" memberValueDatatype="20" unbalanced="0"/>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Salary]" caption="Salary" attribute="1" defaultMemberUniqueName="[Table_Staff].[Salary].[All]" allUniqueName="[Table_Staff].[Salary].[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2" memberValueDatatype="130" unbalanced="0">
      <fieldsUsage count="2">
        <fieldUsage x="-1"/>
        <fieldUsage x="0"/>
      </fieldsUsage>
    </cacheHierarchy>
    <cacheHierarchy uniqueName="[Table_Staff].[country]" caption="country" attribute="1" defaultMemberUniqueName="[Table_Staff].[country].[All]" allUniqueName="[Table_Staff].[country].[All]" dimensionUniqueName="[Table_Staff]" displayFolder="" count="0" memberValueDatatype="130" unbalanced="0"/>
    <cacheHierarchy uniqueName="[Table_Staff].[tenure]" caption="tenure" attribute="1" defaultMemberUniqueName="[Table_Staff].[tenure].[All]" allUniqueName="[Table_Staff].[ten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0" memberValueDatatype="130" unbalanced="0"/>
    <cacheHierarchy uniqueName="[Table_Staff].[Date Joined (Quarter)]" caption="Date Joined (Quarter)" attribute="1" defaultMemberUniqueName="[Table_Staff].[Date Joined (Quarter)].[All]" allUniqueName="[Table_Staff].[Date Joined (Quarter)].[All]" dimensionUniqueName="[Table_Staff]" displayFolder="" count="0" memberValueDatatype="130" unbalanced="0"/>
    <cacheHierarchy uniqueName="[Table_Staff].[Date Joined (Month)]" caption="Date Joined (Month)" attribute="1" defaultMemberUniqueName="[Table_Staff].[Date Joined (Month)].[All]" allUniqueName="[Table_Staff].[Date Joined (Month)].[All]" dimensionUniqueName="[Table_Staff]" displayFolder="" count="0" memberValueDatatype="130" unbalanced="0"/>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No measures defined]" caption="__No measures defined" measure="1" displayFolder="" count="0" hidden="1"/>
    <cacheHierarchy uniqueName="[Measures].[Count of Name]" caption="Count of Name" measure="1" displayFolder="" measureGroup="Table_Staff" count="0" oneField="1" hidden="1">
      <fieldsUsage count="1">
        <fieldUsage x="1"/>
      </fieldsUsage>
      <extLst>
        <ext xmlns:x15="http://schemas.microsoft.com/office/spreadsheetml/2010/11/main" uri="{B97F6D7D-B522-45F9-BDA1-12C45D357490}">
          <x15:cacheHierarchy aggregatedColumn="0"/>
        </ext>
      </extLst>
    </cacheHierarchy>
    <cacheHierarchy uniqueName="[Measures].[Count of country]" caption="Count of country" measure="1" displayFolder="" measureGroup="Table_Staff" count="0" hidden="1">
      <extLst>
        <ext xmlns:x15="http://schemas.microsoft.com/office/spreadsheetml/2010/11/main" uri="{B97F6D7D-B522-45F9-BDA1-12C45D357490}">
          <x15:cacheHierarchy aggregatedColumn="7"/>
        </ext>
      </extLst>
    </cacheHierarchy>
    <cacheHierarchy uniqueName="[Measures].[Count of Department]" caption="Count of Department" measure="1" displayFolder="" measureGroup="Table_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Table_Staff"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Table_Staff"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Staff" uniqueName="[Table_Staff]" caption="Table_Staff"/>
  </dimensions>
  <measureGroups count="1">
    <measureGroup name="Table_Staff" caption="Table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mpu care" refreshedDate="45092.576339236111" backgroundQuery="1" createdVersion="8" refreshedVersion="8" minRefreshableVersion="3" recordCount="0" supportSubquery="1" supportAdvancedDrill="1" xr:uid="{D2DB1D9D-D046-4EE0-88B2-D8CBB173FDA9}">
  <cacheSource type="external" connectionId="4"/>
  <cacheFields count="5">
    <cacheField name="[Table_Staff].[Gender].[Gender]" caption="Gender" numFmtId="0" hierarchy="1" level="1">
      <sharedItems count="2">
        <s v="Female"/>
        <s v="Male"/>
      </sharedItems>
    </cacheField>
    <cacheField name="[Measures].[Count of Name]" caption="Count of Name" numFmtId="0" hierarchy="15" level="32767"/>
    <cacheField name="[Measures].[Average of Salary]" caption="Average of Salary" numFmtId="0" hierarchy="19" level="32767"/>
    <cacheField name="[Measures].[Average of Age]" caption="Average of Age" numFmtId="0" hierarchy="21" level="32767"/>
    <cacheField name="[Table_Staff].[country].[country]" caption="country" numFmtId="0" hierarchy="7" level="1">
      <sharedItems containsSemiMixedTypes="0" containsNonDate="0" containsString="0"/>
    </cacheField>
  </cacheFields>
  <cacheHierarchies count="22">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2" memberValueDatatype="130" unbalanced="0">
      <fieldsUsage count="2">
        <fieldUsage x="-1"/>
        <fieldUsage x="0"/>
      </fieldsUsage>
    </cacheHierarchy>
    <cacheHierarchy uniqueName="[Table_Staff].[Department]" caption="Department" attribute="1" defaultMemberUniqueName="[Table_Staff].[Department].[All]" allUniqueName="[Table_Staff].[Department].[All]" dimensionUniqueName="[Table_Staff]" displayFolder="" count="0" memberValueDatatype="130" unbalanced="0"/>
    <cacheHierarchy uniqueName="[Table_Staff].[Age]" caption="Age" attribute="1" defaultMemberUniqueName="[Table_Staff].[Age].[All]" allUniqueName="[Table_Staff].[Age].[All]" dimensionUniqueName="[Table_Staff]" displayFolder="" count="0" memberValueDatatype="20" unbalanced="0"/>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Salary]" caption="Salary" attribute="1" defaultMemberUniqueName="[Table_Staff].[Salary].[All]" allUniqueName="[Table_Staff].[Salary].[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0" memberValueDatatype="130" unbalanced="0"/>
    <cacheHierarchy uniqueName="[Table_Staff].[country]" caption="country" attribute="1" defaultMemberUniqueName="[Table_Staff].[country].[All]" allUniqueName="[Table_Staff].[country].[All]" dimensionUniqueName="[Table_Staff]" displayFolder="" count="2" memberValueDatatype="130" unbalanced="0">
      <fieldsUsage count="2">
        <fieldUsage x="-1"/>
        <fieldUsage x="4"/>
      </fieldsUsage>
    </cacheHierarchy>
    <cacheHierarchy uniqueName="[Table_Staff].[tenure]" caption="tenure" attribute="1" defaultMemberUniqueName="[Table_Staff].[tenure].[All]" allUniqueName="[Table_Staff].[ten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0" memberValueDatatype="130" unbalanced="0"/>
    <cacheHierarchy uniqueName="[Table_Staff].[Date Joined (Quarter)]" caption="Date Joined (Quarter)" attribute="1" defaultMemberUniqueName="[Table_Staff].[Date Joined (Quarter)].[All]" allUniqueName="[Table_Staff].[Date Joined (Quarter)].[All]" dimensionUniqueName="[Table_Staff]" displayFolder="" count="0" memberValueDatatype="130" unbalanced="0"/>
    <cacheHierarchy uniqueName="[Table_Staff].[Date Joined (Month)]" caption="Date Joined (Month)" attribute="1" defaultMemberUniqueName="[Table_Staff].[Date Joined (Month)].[All]" allUniqueName="[Table_Staff].[Date Joined (Month)].[All]" dimensionUniqueName="[Table_Staff]" displayFolder="" count="0" memberValueDatatype="130" unbalanced="0"/>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No measures defined]" caption="__No measures defined" measure="1" displayFolder="" count="0" hidden="1"/>
    <cacheHierarchy uniqueName="[Measures].[Count of Name]" caption="Count of Name" measure="1" displayFolder="" measureGroup="Table_Staff" count="0" oneField="1" hidden="1">
      <fieldsUsage count="1">
        <fieldUsage x="1"/>
      </fieldsUsage>
      <extLst>
        <ext xmlns:x15="http://schemas.microsoft.com/office/spreadsheetml/2010/11/main" uri="{B97F6D7D-B522-45F9-BDA1-12C45D357490}">
          <x15:cacheHierarchy aggregatedColumn="0"/>
        </ext>
      </extLst>
    </cacheHierarchy>
    <cacheHierarchy uniqueName="[Measures].[Count of country]" caption="Count of country" measure="1" displayFolder="" measureGroup="Table_Staff" count="0" hidden="1">
      <extLst>
        <ext xmlns:x15="http://schemas.microsoft.com/office/spreadsheetml/2010/11/main" uri="{B97F6D7D-B522-45F9-BDA1-12C45D357490}">
          <x15:cacheHierarchy aggregatedColumn="7"/>
        </ext>
      </extLst>
    </cacheHierarchy>
    <cacheHierarchy uniqueName="[Measures].[Count of Department]" caption="Count of Department" measure="1" displayFolder="" measureGroup="Table_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Table_Staff"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Table_Staff" count="0" oneField="1" hidden="1">
      <fieldsUsage count="1">
        <fieldUsage x="3"/>
      </fieldsUsage>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Staff" uniqueName="[Table_Staff]" caption="Table_Staff"/>
  </dimensions>
  <measureGroups count="1">
    <measureGroup name="Table_Staff" caption="Table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mpu care" refreshedDate="45092.582520370372" backgroundQuery="1" createdVersion="8" refreshedVersion="8" minRefreshableVersion="3" recordCount="0" supportSubquery="1" supportAdvancedDrill="1" xr:uid="{A55F795D-B413-4A37-A163-019D6DE8BF55}">
  <cacheSource type="external" connectionId="4"/>
  <cacheFields count="3">
    <cacheField name="[Table_Staff].[Date Joined (Month)].[Date Joined (Month)]" caption="Date Joined (Month)" numFmtId="0" hierarchy="11" level="1">
      <sharedItems containsNonDate="0" count="2">
        <s v="Feb"/>
        <s v="Apr"/>
      </sharedItems>
    </cacheField>
    <cacheField name="[Table_Staff].[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2">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0" memberValueDatatype="130" unbalanced="0"/>
    <cacheHierarchy uniqueName="[Table_Staff].[Department]" caption="Department" attribute="1" defaultMemberUniqueName="[Table_Staff].[Department].[All]" allUniqueName="[Table_Staff].[Department].[All]" dimensionUniqueName="[Table_Staff]" displayFolder="" count="0" memberValueDatatype="130" unbalanced="0"/>
    <cacheHierarchy uniqueName="[Table_Staff].[Age]" caption="Age" attribute="1" defaultMemberUniqueName="[Table_Staff].[Age].[All]" allUniqueName="[Table_Staff].[Age].[All]" dimensionUniqueName="[Table_Staff]" displayFolder="" count="0" memberValueDatatype="20" unbalanced="0"/>
    <cacheHierarchy uniqueName="[Table_Staff].[Date Joined]" caption="Date Joined" attribute="1" time="1" defaultMemberUniqueName="[Table_Staff].[Date Joined].[All]" allUniqueName="[Table_Staff].[Date Joined].[All]" dimensionUniqueName="[Table_Staff]" displayFolder="" count="2" memberValueDatatype="7" unbalanced="0"/>
    <cacheHierarchy uniqueName="[Table_Staff].[Salary]" caption="Salary" attribute="1" defaultMemberUniqueName="[Table_Staff].[Salary].[All]" allUniqueName="[Table_Staff].[Salary].[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0" memberValueDatatype="130" unbalanced="0"/>
    <cacheHierarchy uniqueName="[Table_Staff].[country]" caption="country" attribute="1" defaultMemberUniqueName="[Table_Staff].[country].[All]" allUniqueName="[Table_Staff].[country].[All]" dimensionUniqueName="[Table_Staff]" displayFolder="" count="0" memberValueDatatype="130" unbalanced="0"/>
    <cacheHierarchy uniqueName="[Table_Staff].[tenure]" caption="tenure" attribute="1" defaultMemberUniqueName="[Table_Staff].[tenure].[All]" allUniqueName="[Table_Staff].[ten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2" memberValueDatatype="130" unbalanced="0">
      <fieldsUsage count="2">
        <fieldUsage x="-1"/>
        <fieldUsage x="1"/>
      </fieldsUsage>
    </cacheHierarchy>
    <cacheHierarchy uniqueName="[Table_Staff].[Date Joined (Quarter)]" caption="Date Joined (Quarter)" attribute="1" defaultMemberUniqueName="[Table_Staff].[Date Joined (Quarter)].[All]" allUniqueName="[Table_Staff].[Date Joined (Quarter)].[All]" dimensionUniqueName="[Table_Staff]" displayFolder="" count="2" memberValueDatatype="130" unbalanced="0"/>
    <cacheHierarchy uniqueName="[Table_Staff].[Date Joined (Month)]" caption="Date Joined (Month)" attribute="1" defaultMemberUniqueName="[Table_Staff].[Date Joined (Month)].[All]" allUniqueName="[Table_Staff].[Date Joined (Month)].[All]" dimensionUniqueName="[Table_Staff]" displayFolder="" count="2" memberValueDatatype="130" unbalanced="0">
      <fieldsUsage count="2">
        <fieldUsage x="-1"/>
        <fieldUsage x="0"/>
      </fieldsUsage>
    </cacheHierarchy>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No measures defined]" caption="__No measures defined" measure="1" displayFolder="" count="0" hidden="1"/>
    <cacheHierarchy uniqueName="[Measures].[Count of Name]" caption="Count of Name" measure="1" displayFolder="" measureGroup="Table_Staff" count="0" oneField="1" hidden="1">
      <fieldsUsage count="1">
        <fieldUsage x="2"/>
      </fieldsUsage>
      <extLst>
        <ext xmlns:x15="http://schemas.microsoft.com/office/spreadsheetml/2010/11/main" uri="{B97F6D7D-B522-45F9-BDA1-12C45D357490}">
          <x15:cacheHierarchy aggregatedColumn="0"/>
        </ext>
      </extLst>
    </cacheHierarchy>
    <cacheHierarchy uniqueName="[Measures].[Count of country]" caption="Count of country" measure="1" displayFolder="" measureGroup="Table_Staff" count="0" hidden="1">
      <extLst>
        <ext xmlns:x15="http://schemas.microsoft.com/office/spreadsheetml/2010/11/main" uri="{B97F6D7D-B522-45F9-BDA1-12C45D357490}">
          <x15:cacheHierarchy aggregatedColumn="7"/>
        </ext>
      </extLst>
    </cacheHierarchy>
    <cacheHierarchy uniqueName="[Measures].[Count of Department]" caption="Count of Department" measure="1" displayFolder="" measureGroup="Table_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Table_Staff"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Table_Staff"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Staff" uniqueName="[Table_Staff]" caption="Table_Staff"/>
  </dimensions>
  <measureGroups count="1">
    <measureGroup name="Table_Staff" caption="Table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mpu care" refreshedDate="45092.934963657404" backgroundQuery="1" createdVersion="8" refreshedVersion="8" minRefreshableVersion="3" recordCount="0" supportSubquery="1" supportAdvancedDrill="1" xr:uid="{4B385DBD-71BB-49F5-9B73-77B1765FA731}">
  <cacheSource type="external" connectionId="4"/>
  <cacheFields count="3">
    <cacheField name="[Table_Staff].[Department].[Department]" caption="Department" numFmtId="0" hierarchy="2" level="1">
      <sharedItems count="5">
        <s v="Finance"/>
        <s v="HR"/>
        <s v="Procurement"/>
        <s v="Sales"/>
        <s v="Website"/>
      </sharedItems>
    </cacheField>
    <cacheField name="[Measures].[Count of Name]" caption="Count of Name" numFmtId="0" hierarchy="15" level="32767"/>
    <cacheField name="[Table_Staff].[country].[country]" caption="country" numFmtId="0" hierarchy="7" level="1">
      <sharedItems containsSemiMixedTypes="0" containsNonDate="0" containsString="0"/>
    </cacheField>
  </cacheFields>
  <cacheHierarchies count="22">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0" memberValueDatatype="130" unbalanced="0"/>
    <cacheHierarchy uniqueName="[Table_Staff].[Department]" caption="Department" attribute="1" defaultMemberUniqueName="[Table_Staff].[Department].[All]" allUniqueName="[Table_Staff].[Department].[All]" dimensionUniqueName="[Table_Staff]" displayFolder="" count="2" memberValueDatatype="130" unbalanced="0">
      <fieldsUsage count="2">
        <fieldUsage x="-1"/>
        <fieldUsage x="0"/>
      </fieldsUsage>
    </cacheHierarchy>
    <cacheHierarchy uniqueName="[Table_Staff].[Age]" caption="Age" attribute="1" defaultMemberUniqueName="[Table_Staff].[Age].[All]" allUniqueName="[Table_Staff].[Age].[All]" dimensionUniqueName="[Table_Staff]" displayFolder="" count="0" memberValueDatatype="20" unbalanced="0"/>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Salary]" caption="Salary" attribute="1" defaultMemberUniqueName="[Table_Staff].[Salary].[All]" allUniqueName="[Table_Staff].[Salary].[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0" memberValueDatatype="130" unbalanced="0"/>
    <cacheHierarchy uniqueName="[Table_Staff].[country]" caption="country" attribute="1" defaultMemberUniqueName="[Table_Staff].[country].[All]" allUniqueName="[Table_Staff].[country].[All]" dimensionUniqueName="[Table_Staff]" displayFolder="" count="2" memberValueDatatype="130" unbalanced="0">
      <fieldsUsage count="2">
        <fieldUsage x="-1"/>
        <fieldUsage x="2"/>
      </fieldsUsage>
    </cacheHierarchy>
    <cacheHierarchy uniqueName="[Table_Staff].[tenure]" caption="tenure" attribute="1" defaultMemberUniqueName="[Table_Staff].[tenure].[All]" allUniqueName="[Table_Staff].[ten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0" memberValueDatatype="130" unbalanced="0"/>
    <cacheHierarchy uniqueName="[Table_Staff].[Date Joined (Quarter)]" caption="Date Joined (Quarter)" attribute="1" defaultMemberUniqueName="[Table_Staff].[Date Joined (Quarter)].[All]" allUniqueName="[Table_Staff].[Date Joined (Quarter)].[All]" dimensionUniqueName="[Table_Staff]" displayFolder="" count="0" memberValueDatatype="130" unbalanced="0"/>
    <cacheHierarchy uniqueName="[Table_Staff].[Date Joined (Month)]" caption="Date Joined (Month)" attribute="1" defaultMemberUniqueName="[Table_Staff].[Date Joined (Month)].[All]" allUniqueName="[Table_Staff].[Date Joined (Month)].[All]" dimensionUniqueName="[Table_Staff]" displayFolder="" count="0" memberValueDatatype="130" unbalanced="0"/>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No measures defined]" caption="__No measures defined" measure="1" displayFolder="" count="0" hidden="1"/>
    <cacheHierarchy uniqueName="[Measures].[Count of Name]" caption="Count of Name" measure="1" displayFolder="" measureGroup="Table_Staff" count="0" oneField="1" hidden="1">
      <fieldsUsage count="1">
        <fieldUsage x="1"/>
      </fieldsUsage>
      <extLst>
        <ext xmlns:x15="http://schemas.microsoft.com/office/spreadsheetml/2010/11/main" uri="{B97F6D7D-B522-45F9-BDA1-12C45D357490}">
          <x15:cacheHierarchy aggregatedColumn="0"/>
        </ext>
      </extLst>
    </cacheHierarchy>
    <cacheHierarchy uniqueName="[Measures].[Count of country]" caption="Count of country" measure="1" displayFolder="" measureGroup="Table_Staff" count="0" hidden="1">
      <extLst>
        <ext xmlns:x15="http://schemas.microsoft.com/office/spreadsheetml/2010/11/main" uri="{B97F6D7D-B522-45F9-BDA1-12C45D357490}">
          <x15:cacheHierarchy aggregatedColumn="7"/>
        </ext>
      </extLst>
    </cacheHierarchy>
    <cacheHierarchy uniqueName="[Measures].[Count of Department]" caption="Count of Department" measure="1" displayFolder="" measureGroup="Table_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Table_Staff"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Table_Staff"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Staff" uniqueName="[Table_Staff]" caption="Table_Staff"/>
  </dimensions>
  <measureGroups count="1">
    <measureGroup name="Table_Staff" caption="Table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mpu care" refreshedDate="45092.935049074076" backgroundQuery="1" createdVersion="8" refreshedVersion="8" minRefreshableVersion="3" recordCount="0" supportSubquery="1" supportAdvancedDrill="1" xr:uid="{7A0EFC42-2755-4A0A-982A-E01857F430B3}">
  <cacheSource type="external" connectionId="4"/>
  <cacheFields count="3">
    <cacheField name="[Table_Staff].[Department].[Department]" caption="Department" numFmtId="0" hierarchy="2" level="1">
      <sharedItems count="5">
        <s v="Finance"/>
        <s v="HR"/>
        <s v="Procurement"/>
        <s v="Sales"/>
        <s v="Website"/>
      </sharedItems>
    </cacheField>
    <cacheField name="[Measures].[Count of Name]" caption="Count of Name" numFmtId="0" hierarchy="15" level="32767"/>
    <cacheField name="[Table_Staff].[country].[country]" caption="country" numFmtId="0" hierarchy="7" level="1">
      <sharedItems containsSemiMixedTypes="0" containsNonDate="0" containsString="0"/>
    </cacheField>
  </cacheFields>
  <cacheHierarchies count="22">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0" memberValueDatatype="130" unbalanced="0"/>
    <cacheHierarchy uniqueName="[Table_Staff].[Department]" caption="Department" attribute="1" defaultMemberUniqueName="[Table_Staff].[Department].[All]" allUniqueName="[Table_Staff].[Department].[All]" dimensionUniqueName="[Table_Staff]" displayFolder="" count="2" memberValueDatatype="130" unbalanced="0">
      <fieldsUsage count="2">
        <fieldUsage x="-1"/>
        <fieldUsage x="0"/>
      </fieldsUsage>
    </cacheHierarchy>
    <cacheHierarchy uniqueName="[Table_Staff].[Age]" caption="Age" attribute="1" defaultMemberUniqueName="[Table_Staff].[Age].[All]" allUniqueName="[Table_Staff].[Age].[All]" dimensionUniqueName="[Table_Staff]" displayFolder="" count="0" memberValueDatatype="20" unbalanced="0"/>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Salary]" caption="Salary" attribute="1" defaultMemberUniqueName="[Table_Staff].[Salary].[All]" allUniqueName="[Table_Staff].[Salary].[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0" memberValueDatatype="130" unbalanced="0"/>
    <cacheHierarchy uniqueName="[Table_Staff].[country]" caption="country" attribute="1" defaultMemberUniqueName="[Table_Staff].[country].[All]" allUniqueName="[Table_Staff].[country].[All]" dimensionUniqueName="[Table_Staff]" displayFolder="" count="2" memberValueDatatype="130" unbalanced="0">
      <fieldsUsage count="2">
        <fieldUsage x="-1"/>
        <fieldUsage x="2"/>
      </fieldsUsage>
    </cacheHierarchy>
    <cacheHierarchy uniqueName="[Table_Staff].[tenure]" caption="tenure" attribute="1" defaultMemberUniqueName="[Table_Staff].[tenure].[All]" allUniqueName="[Table_Staff].[ten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0" memberValueDatatype="130" unbalanced="0"/>
    <cacheHierarchy uniqueName="[Table_Staff].[Date Joined (Quarter)]" caption="Date Joined (Quarter)" attribute="1" defaultMemberUniqueName="[Table_Staff].[Date Joined (Quarter)].[All]" allUniqueName="[Table_Staff].[Date Joined (Quarter)].[All]" dimensionUniqueName="[Table_Staff]" displayFolder="" count="0" memberValueDatatype="130" unbalanced="0"/>
    <cacheHierarchy uniqueName="[Table_Staff].[Date Joined (Month)]" caption="Date Joined (Month)" attribute="1" defaultMemberUniqueName="[Table_Staff].[Date Joined (Month)].[All]" allUniqueName="[Table_Staff].[Date Joined (Month)].[All]" dimensionUniqueName="[Table_Staff]" displayFolder="" count="0" memberValueDatatype="130" unbalanced="0"/>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No measures defined]" caption="__No measures defined" measure="1" displayFolder="" count="0" hidden="1"/>
    <cacheHierarchy uniqueName="[Measures].[Count of Name]" caption="Count of Name" measure="1" displayFolder="" measureGroup="Table_Staff" count="0" oneField="1" hidden="1">
      <fieldsUsage count="1">
        <fieldUsage x="1"/>
      </fieldsUsage>
      <extLst>
        <ext xmlns:x15="http://schemas.microsoft.com/office/spreadsheetml/2010/11/main" uri="{B97F6D7D-B522-45F9-BDA1-12C45D357490}">
          <x15:cacheHierarchy aggregatedColumn="0"/>
        </ext>
      </extLst>
    </cacheHierarchy>
    <cacheHierarchy uniqueName="[Measures].[Count of country]" caption="Count of country" measure="1" displayFolder="" measureGroup="Table_Staff" count="0" hidden="1">
      <extLst>
        <ext xmlns:x15="http://schemas.microsoft.com/office/spreadsheetml/2010/11/main" uri="{B97F6D7D-B522-45F9-BDA1-12C45D357490}">
          <x15:cacheHierarchy aggregatedColumn="7"/>
        </ext>
      </extLst>
    </cacheHierarchy>
    <cacheHierarchy uniqueName="[Measures].[Count of Department]" caption="Count of Department" measure="1" displayFolder="" measureGroup="Table_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Table_Staff"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Table_Staff"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Staff" uniqueName="[Table_Staff]" caption="Table_Staff"/>
  </dimensions>
  <measureGroups count="1">
    <measureGroup name="Table_Staff" caption="Table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mpu care" refreshedDate="45092.576337847226" backgroundQuery="1" createdVersion="3" refreshedVersion="8" minRefreshableVersion="3" recordCount="0" supportSubquery="1" supportAdvancedDrill="1" xr:uid="{38780493-3507-49DA-BF41-E33455C2FC86}">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0" memberValueDatatype="130" unbalanced="0"/>
    <cacheHierarchy uniqueName="[Table_Staff].[Department]" caption="Department" attribute="1" defaultMemberUniqueName="[Table_Staff].[Department].[All]" allUniqueName="[Table_Staff].[Department].[All]" dimensionUniqueName="[Table_Staff]" displayFolder="" count="0" memberValueDatatype="130" unbalanced="0"/>
    <cacheHierarchy uniqueName="[Table_Staff].[Age]" caption="Age" attribute="1" defaultMemberUniqueName="[Table_Staff].[Age].[All]" allUniqueName="[Table_Staff].[Age].[All]" dimensionUniqueName="[Table_Staff]" displayFolder="" count="0" memberValueDatatype="20" unbalanced="0"/>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Salary]" caption="Salary" attribute="1" defaultMemberUniqueName="[Table_Staff].[Salary].[All]" allUniqueName="[Table_Staff].[Salary].[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0" memberValueDatatype="130" unbalanced="0"/>
    <cacheHierarchy uniqueName="[Table_Staff].[country]" caption="country" attribute="1" defaultMemberUniqueName="[Table_Staff].[country].[All]" allUniqueName="[Table_Staff].[country].[All]" dimensionUniqueName="[Table_Staff]" displayFolder="" count="2" memberValueDatatype="130" unbalanced="0"/>
    <cacheHierarchy uniqueName="[Table_Staff].[tenure]" caption="tenure" attribute="1" defaultMemberUniqueName="[Table_Staff].[tenure].[All]" allUniqueName="[Table_Staff].[ten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0" memberValueDatatype="130" unbalanced="0"/>
    <cacheHierarchy uniqueName="[Table_Staff].[Date Joined (Quarter)]" caption="Date Joined (Quarter)" attribute="1" defaultMemberUniqueName="[Table_Staff].[Date Joined (Quarter)].[All]" allUniqueName="[Table_Staff].[Date Joined (Quarter)].[All]" dimensionUniqueName="[Table_Staff]" displayFolder="" count="0" memberValueDatatype="130" unbalanced="0"/>
    <cacheHierarchy uniqueName="[Table_Staff].[Date Joined (Month)]" caption="Date Joined (Month)" attribute="1" defaultMemberUniqueName="[Table_Staff].[Date Joined (Month)].[All]" allUniqueName="[Table_Staff].[Date Joined (Month)].[All]" dimensionUniqueName="[Table_Staff]" displayFolder="" count="0" memberValueDatatype="130" unbalanced="0"/>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No measures defined]" caption="__No measures defined" measure="1" displayFolder="" count="0" hidden="1"/>
    <cacheHierarchy uniqueName="[Measures].[Count of Name]" caption="Count of Name" measure="1" displayFolder="" measureGroup="Table_Staff" count="0" hidden="1">
      <extLst>
        <ext xmlns:x15="http://schemas.microsoft.com/office/spreadsheetml/2010/11/main" uri="{B97F6D7D-B522-45F9-BDA1-12C45D357490}">
          <x15:cacheHierarchy aggregatedColumn="0"/>
        </ext>
      </extLst>
    </cacheHierarchy>
    <cacheHierarchy uniqueName="[Measures].[Count of country]" caption="Count of country" measure="1" displayFolder="" measureGroup="Table_Staff" count="0" hidden="1">
      <extLst>
        <ext xmlns:x15="http://schemas.microsoft.com/office/spreadsheetml/2010/11/main" uri="{B97F6D7D-B522-45F9-BDA1-12C45D357490}">
          <x15:cacheHierarchy aggregatedColumn="7"/>
        </ext>
      </extLst>
    </cacheHierarchy>
    <cacheHierarchy uniqueName="[Measures].[Count of Department]" caption="Count of Department" measure="1" displayFolder="" measureGroup="Table_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Table_Staff"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Table_Staff"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192120915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7BADB6-CCAC-4DBB-B00B-2718B844E60D}" name="PivotTable1" cacheId="1" dataOnRows="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5">
  <location ref="A3:D7" firstHeaderRow="1" firstDataRow="2" firstDataCol="1"/>
  <pivotFields count="5">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3">
    <i>
      <x/>
    </i>
    <i i="1">
      <x v="1"/>
    </i>
    <i i="2">
      <x v="2"/>
    </i>
  </rowItems>
  <colFields count="1">
    <field x="0"/>
  </colFields>
  <colItems count="3">
    <i>
      <x/>
    </i>
    <i>
      <x v="1"/>
    </i>
    <i t="grand">
      <x/>
    </i>
  </colItems>
  <dataFields count="3">
    <dataField name="Count of Name" fld="1" subtotal="count" baseField="0" baseItem="0"/>
    <dataField name="Average of Age" fld="3" subtotal="average" baseField="0" baseItem="0"/>
    <dataField name="Average of Salary" fld="2" subtotal="average" baseField="0" baseItem="0"/>
  </dataFields>
  <pivotHierarchies count="22">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Table_Staff">
        <x15:activeTabTopLevelEntity name="[Table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6EB435-EFE8-4871-8991-7DD0F348FD72}" name="PivotTable1"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C7" firstHeaderRow="0" firstDataRow="1" firstDataCol="1"/>
  <pivotFields count="3">
    <pivotField axis="axisRow" allDrilled="1" subtotalTop="0" showAll="0" defaultSubtotal="0" defaultAttributeDrillState="1">
      <items count="5">
        <item x="0"/>
        <item x="2"/>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dataFields>
  <formats count="1">
    <format dxfId="10">
      <pivotArea collapsedLevelsAreSubtotals="1" fieldPosition="0">
        <references count="2">
          <reference field="4294967294" count="1" selected="0">
            <x v="1"/>
          </reference>
          <reference field="0" count="0"/>
        </references>
      </pivotArea>
    </format>
  </formats>
  <conditionalFormats count="1">
    <conditionalFormat priority="1">
      <pivotAreas count="1">
        <pivotArea type="data" collapsedLevelsAreSubtotals="1" fieldPosition="0">
          <references count="2">
            <reference field="4294967294" count="1" selected="0">
              <x v="1"/>
            </reference>
            <reference field="0" count="5">
              <x v="0"/>
              <x v="1"/>
              <x v="2"/>
              <x v="3"/>
              <x v="4"/>
            </reference>
          </references>
        </pivotArea>
      </pivotAreas>
    </conditionalFormat>
  </conditional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A7F19-1D49-4F3B-855C-3652CBA947A7}"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4:C9" firstHeaderRow="1" firstDataRow="1" firstDataCol="1"/>
  <pivotFields count="3">
    <pivotField axis="axisRow" allDrilled="1" subtotalTop="0" showAll="0" dataSourceSort="1" defaultSubtotal="0" defaultAttributeDrillState="1">
      <items count="2">
        <item x="0"/>
        <item x="1"/>
      </items>
    </pivotField>
    <pivotField axis="axisRow" allDrilled="1" subtotalTop="0" showAll="0" dataSourceSort="1" defaultSubtotal="0">
      <items count="4">
        <item x="0" e="0"/>
        <item x="1" e="0"/>
        <item x="2" e="0"/>
        <item x="3" e="0"/>
      </items>
    </pivotField>
    <pivotField dataField="1" subtotalTop="0" showAll="0" defaultSubtotal="0"/>
  </pivotFields>
  <rowFields count="2">
    <field x="1"/>
    <field x="0"/>
  </rowFields>
  <rowItems count="5">
    <i>
      <x/>
    </i>
    <i>
      <x v="1"/>
    </i>
    <i>
      <x v="2"/>
    </i>
    <i>
      <x v="3"/>
    </i>
    <i t="grand">
      <x/>
    </i>
  </rowItems>
  <colItems count="1">
    <i/>
  </colItems>
  <dataFields count="1">
    <dataField name="Count of Name" fld="2" subtotal="count" baseField="0" baseItem="0"/>
  </dataFields>
  <chartFormats count="1">
    <chartFormat chart="1" format="0"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939FB2F-3846-4098-9F62-B6E508050E14}" name="PivotTable2"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F4:G10" firstHeaderRow="1" firstDataRow="1" firstDataCol="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
    <i>
      <x v="2"/>
    </i>
    <i>
      <x v="4"/>
    </i>
    <i>
      <x/>
    </i>
    <i>
      <x v="3"/>
    </i>
    <i>
      <x v="1"/>
    </i>
    <i t="grand">
      <x/>
    </i>
  </rowItems>
  <colItems count="1">
    <i/>
  </colItems>
  <dataFields count="1">
    <dataField name="Count of Name" fld="1" subtotal="count" baseField="0" baseItem="0"/>
  </dataField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_Staff].[country].&amp;[india]"/>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DFE02D5-92B0-45D6-B9BA-B54CE602F99C}" name="PivotTable1"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B3:C9" firstHeaderRow="1" firstDataRow="1" firstDataCol="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
    <i>
      <x v="2"/>
    </i>
    <i>
      <x v="4"/>
    </i>
    <i>
      <x/>
    </i>
    <i>
      <x v="3"/>
    </i>
    <i>
      <x v="1"/>
    </i>
    <i t="grand">
      <x/>
    </i>
  </rowItems>
  <colItems count="1">
    <i/>
  </colItems>
  <dataFields count="1">
    <dataField name="Count of Name" fld="1" subtotal="count" baseField="0" baseItem="0"/>
  </dataField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_Staff].[country].&amp;[nz]"/>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162260ED-E6AD-43F1-A398-E8FB06DBF866}" autoFormatId="16" applyNumberFormats="0" applyBorderFormats="0" applyFontFormats="0" applyPatternFormats="0" applyAlignmentFormats="0" applyWidthHeightFormats="0">
  <queryTableRefresh nextId="13" unboundColumnsRight="3">
    <queryTableFields count="11">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9" name="country" tableColumnId="9"/>
      <queryTableField id="10" dataBound="0" tableColumnId="10"/>
      <queryTableField id="11" dataBound="0" tableColumnId="11"/>
      <queryTableField id="12" dataBound="0"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A861B6B1-C5E6-4381-BC02-EE54FFC7CDB8}" autoFormatId="16" applyNumberFormats="0" applyBorderFormats="0" applyFontFormats="0" applyPatternFormats="0" applyAlignmentFormats="0" applyWidthHeightFormats="0">
  <queryTableRefresh nextId="9">
    <queryTableFields count="8">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D193041B-40F3-41B4-BBB5-F05F30F5A018}" autoFormatId="16" applyNumberFormats="0" applyBorderFormats="0" applyFontFormats="0" applyPatternFormats="0" applyAlignmentFormats="0" applyWidthHeightFormats="0">
  <queryTableRefresh nextId="9">
    <queryTableFields count="8">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E50BB0B-FF84-482A-8436-C41DA50035C5}" sourceName="[Table_Staff].[country]">
  <pivotTables>
    <pivotTable tabId="6" name="PivotTable1"/>
  </pivotTables>
  <data>
    <olap pivotCacheId="1921209157">
      <levels count="2">
        <level uniqueName="[Table_Staff].[country].[(All)]" sourceCaption="(All)" count="0"/>
        <level uniqueName="[Table_Staff].[country].[country]" sourceCaption="country" count="2">
          <ranges>
            <range startItem="0">
              <i n="[Table_Staff].[country].&amp;[india]" c="india"/>
              <i n="[Table_Staff].[country].&amp;[nz]" c="nz"/>
            </range>
          </ranges>
        </level>
      </levels>
      <selections count="1">
        <selection n="[Table_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7FD5CE9E-7C0C-45CE-AF79-A7B2F0D34DF8}" cache="Slicer_country" caption="country" level="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788CDF-CEAA-4CEF-992E-F9D593DDB14E}" name="Table_Staff" displayName="Table_Staff" ref="A1:K184" tableType="queryTable" totalsRowShown="0">
  <autoFilter ref="A1:K184" xr:uid="{D2788CDF-CEAA-4CEF-992E-F9D593DDB14E}"/>
  <sortState xmlns:xlrd2="http://schemas.microsoft.com/office/spreadsheetml/2017/richdata2" ref="A2:K184">
    <sortCondition ref="F1:F184"/>
  </sortState>
  <tableColumns count="11">
    <tableColumn id="1" xr3:uid="{8888AEBF-9C06-45CB-A200-DF8BCC7B2A4D}" uniqueName="1" name="Name" queryTableFieldId="1" dataDxfId="18"/>
    <tableColumn id="2" xr3:uid="{D7EDB908-4106-409C-BA60-87451050A3D6}" uniqueName="2" name="Gender" queryTableFieldId="2" dataDxfId="17"/>
    <tableColumn id="3" xr3:uid="{5E63B1D3-91D7-4B85-9262-500CF6CB2805}" uniqueName="3" name="Department" queryTableFieldId="3" dataDxfId="16"/>
    <tableColumn id="4" xr3:uid="{7A952F7D-E016-4336-9CDB-3C348378DF59}" uniqueName="4" name="Age" queryTableFieldId="4"/>
    <tableColumn id="5" xr3:uid="{7FBBA969-4566-436C-A169-C9E0ECD6176F}" uniqueName="5" name="Date Joined" queryTableFieldId="5" dataDxfId="15"/>
    <tableColumn id="6" xr3:uid="{9341C18C-B594-402A-95BE-2F0382D31776}" uniqueName="6" name="Salary" queryTableFieldId="6"/>
    <tableColumn id="7" xr3:uid="{FA93C3FD-E141-4F1B-B430-666DD3F97F4A}" uniqueName="7" name="Rating" queryTableFieldId="7" dataDxfId="14"/>
    <tableColumn id="9" xr3:uid="{AF16B2E6-34FF-48CD-8387-296D5A9A4311}" uniqueName="9" name="country" queryTableFieldId="9"/>
    <tableColumn id="10" xr3:uid="{83BAD9C7-E6C1-417E-BEAE-F4872AE16539}" uniqueName="10" name="tenure" queryTableFieldId="10" dataDxfId="13">
      <calculatedColumnFormula>(TODAY()-Table_Staff[[#This Row],[Date Joined]])/365</calculatedColumnFormula>
    </tableColumn>
    <tableColumn id="11" xr3:uid="{7B1BA563-AED3-462A-88C3-480615ABC961}" uniqueName="11" name="Bonus" queryTableFieldId="11" dataDxfId="12">
      <calculatedColumnFormula>IF(Table_Staff[[#This Row],[tenure]]&gt;2,3%,2%)*Table_Staff[[#This Row],[Salary]]</calculatedColumnFormula>
    </tableColumn>
    <tableColumn id="8" xr3:uid="{632ABBF7-7467-42E0-B11A-6C4B115CA6F6}" uniqueName="8" name="rating2" queryTableFieldId="12" dataDxfId="11">
      <calculatedColumnFormula>_xlfn.XLOOKUP(Table_Staff[[#This Row],[Rating]],'salary vs rating'!$B$4:$B$8,'salary vs rating'!$C$4:$C$8)</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3396B7F-ACAA-4867-8712-1B3E15F98F0F}" name="Table_india_staff" displayName="Table_india_staff" ref="A1:H113" tableType="queryTable" totalsRowShown="0">
  <autoFilter ref="A1:H113" xr:uid="{63396B7F-ACAA-4867-8712-1B3E15F98F0F}"/>
  <tableColumns count="8">
    <tableColumn id="1" xr3:uid="{ECD5ED32-5EEB-40B2-B199-BA591503EEE7}" uniqueName="1" name="Name" queryTableFieldId="1" dataDxfId="9"/>
    <tableColumn id="2" xr3:uid="{4AFC5E3F-31EC-434E-90F0-F6074467F93C}" uniqueName="2" name="Gender" queryTableFieldId="2" dataDxfId="8"/>
    <tableColumn id="3" xr3:uid="{049CCAD5-A924-4046-959C-3811D14D904E}" uniqueName="3" name="Age" queryTableFieldId="3"/>
    <tableColumn id="4" xr3:uid="{C77F8202-6948-41C7-B527-B93756E958A7}" uniqueName="4" name="Rating" queryTableFieldId="4" dataDxfId="7"/>
    <tableColumn id="5" xr3:uid="{5104BC9F-11AB-481A-826A-7DC3F68FBB3B}" uniqueName="5" name="Date Joined" queryTableFieldId="5" dataDxfId="6"/>
    <tableColumn id="6" xr3:uid="{C2CCD6D8-0056-4B1F-811A-E51BBAD17D13}" uniqueName="6" name="Department" queryTableFieldId="6" dataDxfId="5"/>
    <tableColumn id="7" xr3:uid="{2FA3E613-A34B-47CA-BDEB-FF435ED3DF51}" uniqueName="7" name="Salary" queryTableFieldId="7"/>
    <tableColumn id="8" xr3:uid="{C958718F-6E2A-4075-94CA-53451F2574E8}" uniqueName="8" name="country" queryTableField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16C7E96-F4B5-4125-9FD1-C57B6CE7BD51}" name="Table_nz_staff" displayName="Table_nz_staff" ref="A1:H101" tableType="queryTable" totalsRowShown="0">
  <autoFilter ref="A1:H101" xr:uid="{816C7E96-F4B5-4125-9FD1-C57B6CE7BD51}"/>
  <tableColumns count="8">
    <tableColumn id="1" xr3:uid="{C137F940-0C52-4365-9511-49A163BD4610}" uniqueName="1" name="Name" queryTableFieldId="1" dataDxfId="4"/>
    <tableColumn id="2" xr3:uid="{E1899D46-EC93-4425-94E5-06D1BAD219AD}" uniqueName="2" name="Gender" queryTableFieldId="2" dataDxfId="3"/>
    <tableColumn id="3" xr3:uid="{C99D7CF3-8936-4D88-BAAA-2D8E4311809C}" uniqueName="3" name="Department" queryTableFieldId="3" dataDxfId="2"/>
    <tableColumn id="4" xr3:uid="{DE529420-9C53-4BA0-950D-613F3864C220}" uniqueName="4" name="Age" queryTableFieldId="4"/>
    <tableColumn id="5" xr3:uid="{7264A0BC-2EE9-4254-AD2B-569FCF5B40F5}" uniqueName="5" name="Date Joined" queryTableFieldId="5" dataDxfId="1"/>
    <tableColumn id="6" xr3:uid="{BDA245BD-0484-47D5-8B5C-94CBF52A78F3}" uniqueName="6" name="Salary" queryTableFieldId="6"/>
    <tableColumn id="7" xr3:uid="{69E13854-A6C6-42ED-8EFA-0E8A7D229CD0}" uniqueName="7" name="Rating" queryTableFieldId="7" dataDxfId="0"/>
    <tableColumn id="8" xr3:uid="{DFFEAF5E-01EF-4AAC-B1D4-BFD881370438}" uniqueName="8" name="country" queryTableFieldId="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8BDB24-5654-4ABF-8D27-405489BC1038}" name="nz_staff" displayName="nz_staff" ref="C5:I105" totalsRowShown="0">
  <autoFilter ref="C5:I105" xr:uid="{118BDB24-5654-4ABF-8D27-405489BC1038}"/>
  <tableColumns count="7">
    <tableColumn id="1" xr3:uid="{E6115A1C-E371-41AD-A449-628B512A0156}" name="Name"/>
    <tableColumn id="2" xr3:uid="{9A9ADCA8-4B92-4BEB-904E-87D67205FB98}" name="Gender"/>
    <tableColumn id="3" xr3:uid="{B1538C10-8A58-4582-8401-9CDB5212E68D}" name="Department"/>
    <tableColumn id="4" xr3:uid="{02E516E3-1503-42CD-8725-522777656FD9}" name="Age"/>
    <tableColumn id="5" xr3:uid="{96B6DDB9-A8AC-4EFF-AF5E-C29472125069}" name="Date Joined"/>
    <tableColumn id="6" xr3:uid="{B4226AB0-3126-4CE4-8E76-4CE6F2852799}" name="Salary"/>
    <tableColumn id="7" xr3:uid="{EFD2894A-8F7D-40CC-B986-EC0DFA782491}"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96B82-71F1-409B-A52B-28E3AE1015A8}">
  <dimension ref="A3:D7"/>
  <sheetViews>
    <sheetView workbookViewId="0">
      <selection activeCell="A3" sqref="A3:D7"/>
    </sheetView>
  </sheetViews>
  <sheetFormatPr defaultRowHeight="15" x14ac:dyDescent="0.25"/>
  <cols>
    <col min="1" max="1" width="16.42578125" bestFit="1" customWidth="1"/>
    <col min="2" max="2" width="16.28515625" bestFit="1" customWidth="1"/>
    <col min="3" max="4" width="12" bestFit="1" customWidth="1"/>
    <col min="5" max="5" width="11.28515625" bestFit="1" customWidth="1"/>
    <col min="6" max="6" width="20" bestFit="1" customWidth="1"/>
    <col min="7" max="7" width="19.42578125" bestFit="1" customWidth="1"/>
    <col min="8" max="8" width="25" bestFit="1" customWidth="1"/>
  </cols>
  <sheetData>
    <row r="3" spans="1:4" x14ac:dyDescent="0.25">
      <c r="B3" s="14" t="s">
        <v>216</v>
      </c>
    </row>
    <row r="4" spans="1:4" x14ac:dyDescent="0.25">
      <c r="A4" s="14" t="s">
        <v>219</v>
      </c>
      <c r="B4" t="s">
        <v>8</v>
      </c>
      <c r="C4" t="s">
        <v>15</v>
      </c>
      <c r="D4" t="s">
        <v>217</v>
      </c>
    </row>
    <row r="5" spans="1:4" x14ac:dyDescent="0.25">
      <c r="A5" s="15" t="s">
        <v>218</v>
      </c>
      <c r="B5">
        <v>86</v>
      </c>
      <c r="C5">
        <v>89</v>
      </c>
      <c r="D5">
        <v>175</v>
      </c>
    </row>
    <row r="6" spans="1:4" x14ac:dyDescent="0.25">
      <c r="A6" s="15" t="s">
        <v>221</v>
      </c>
      <c r="B6">
        <v>31.406976744186046</v>
      </c>
      <c r="C6">
        <v>29.393258426966291</v>
      </c>
      <c r="D6">
        <v>30.382857142857144</v>
      </c>
    </row>
    <row r="7" spans="1:4" x14ac:dyDescent="0.25">
      <c r="A7" s="15" t="s">
        <v>220</v>
      </c>
      <c r="B7">
        <v>78284.186046511633</v>
      </c>
      <c r="C7">
        <v>74915.168539325838</v>
      </c>
      <c r="D7">
        <v>76570.8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A97A6-B19C-4E76-B8BA-9564D9DB5AE0}">
  <dimension ref="B2:D42"/>
  <sheetViews>
    <sheetView workbookViewId="0">
      <selection activeCell="F5" sqref="F5"/>
    </sheetView>
  </sheetViews>
  <sheetFormatPr defaultRowHeight="15" x14ac:dyDescent="0.25"/>
  <cols>
    <col min="2" max="2" width="30" bestFit="1" customWidth="1"/>
  </cols>
  <sheetData>
    <row r="2" spans="2:4" x14ac:dyDescent="0.25">
      <c r="B2" s="16" t="s">
        <v>222</v>
      </c>
      <c r="C2" s="16" t="s">
        <v>223</v>
      </c>
    </row>
    <row r="3" spans="2:4" x14ac:dyDescent="0.25">
      <c r="B3" s="17" t="s">
        <v>224</v>
      </c>
      <c r="C3" s="17">
        <f>COUNTIFS(Table_Staff[Department],C2)</f>
        <v>38</v>
      </c>
    </row>
    <row r="5" spans="2:4" x14ac:dyDescent="0.25">
      <c r="B5" t="str" cm="1">
        <f t="array" aca="1" ref="B5:D42" ca="1">_xlfn.CHOOSECOLS(_xlfn._xlws.FILTER(Table_Staff[],Table_Staff[Department]=C2),1,6,7)</f>
        <v>Jan Morforth</v>
      </c>
      <c r="C5">
        <f ca="1"/>
        <v>48170</v>
      </c>
      <c r="D5" t="str">
        <f ca="1"/>
        <v>Above average</v>
      </c>
    </row>
    <row r="6" spans="2:4" x14ac:dyDescent="0.25">
      <c r="B6" t="str">
        <f ca="1"/>
        <v>Ardhendu Abhichandra Jayakar</v>
      </c>
      <c r="C6">
        <f ca="1"/>
        <v>48170</v>
      </c>
      <c r="D6" t="str">
        <f ca="1"/>
        <v>Above average</v>
      </c>
    </row>
    <row r="7" spans="2:4" x14ac:dyDescent="0.25">
      <c r="B7" t="str">
        <f ca="1"/>
        <v>Esmaria Denecamp</v>
      </c>
      <c r="C7">
        <f ca="1"/>
        <v>48980</v>
      </c>
      <c r="D7" t="str">
        <f ca="1"/>
        <v>Average</v>
      </c>
    </row>
    <row r="8" spans="2:4" x14ac:dyDescent="0.25">
      <c r="B8" t="str">
        <f ca="1"/>
        <v>Vanmala Shriharsha</v>
      </c>
      <c r="C8">
        <f ca="1"/>
        <v>48980</v>
      </c>
      <c r="D8" t="str">
        <f ca="1"/>
        <v>Average</v>
      </c>
    </row>
    <row r="9" spans="2:4" x14ac:dyDescent="0.25">
      <c r="B9" t="str">
        <f ca="1"/>
        <v>Kaye Crocroft</v>
      </c>
      <c r="C9">
        <f ca="1"/>
        <v>52610</v>
      </c>
      <c r="D9" t="str">
        <f ca="1"/>
        <v>Poor</v>
      </c>
    </row>
    <row r="10" spans="2:4" x14ac:dyDescent="0.25">
      <c r="B10" t="str">
        <f ca="1"/>
        <v>Gumwant Veera</v>
      </c>
      <c r="C10">
        <f ca="1"/>
        <v>52610</v>
      </c>
      <c r="D10" t="str">
        <f ca="1"/>
        <v>Poor</v>
      </c>
    </row>
    <row r="11" spans="2:4" x14ac:dyDescent="0.25">
      <c r="B11" t="str">
        <f ca="1"/>
        <v>Oby Sorrel</v>
      </c>
      <c r="C11">
        <f ca="1"/>
        <v>58940</v>
      </c>
      <c r="D11" t="str">
        <f ca="1"/>
        <v>Average</v>
      </c>
    </row>
    <row r="12" spans="2:4" x14ac:dyDescent="0.25">
      <c r="B12" t="str">
        <f ca="1"/>
        <v>Krittika Gaekwad</v>
      </c>
      <c r="C12">
        <f ca="1"/>
        <v>58940</v>
      </c>
      <c r="D12" t="str">
        <f ca="1"/>
        <v>Average</v>
      </c>
    </row>
    <row r="13" spans="2:4" x14ac:dyDescent="0.25">
      <c r="B13" t="str">
        <f ca="1"/>
        <v>My Hanscome</v>
      </c>
      <c r="C13">
        <f ca="1"/>
        <v>59430</v>
      </c>
      <c r="D13" t="str">
        <f ca="1"/>
        <v>Average</v>
      </c>
    </row>
    <row r="14" spans="2:4" x14ac:dyDescent="0.25">
      <c r="B14" t="str">
        <f ca="1"/>
        <v>Asija Pothireddy</v>
      </c>
      <c r="C14">
        <f ca="1"/>
        <v>59430</v>
      </c>
      <c r="D14" t="str">
        <f ca="1"/>
        <v>Average</v>
      </c>
    </row>
    <row r="15" spans="2:4" x14ac:dyDescent="0.25">
      <c r="B15" t="str">
        <f ca="1"/>
        <v>Jehu Rudeforth</v>
      </c>
      <c r="C15">
        <f ca="1"/>
        <v>60130</v>
      </c>
      <c r="D15" t="str">
        <f ca="1"/>
        <v>Average</v>
      </c>
    </row>
    <row r="16" spans="2:4" x14ac:dyDescent="0.25">
      <c r="B16" t="str">
        <f ca="1"/>
        <v>Lalit Kothari</v>
      </c>
      <c r="C16">
        <f ca="1"/>
        <v>60130</v>
      </c>
      <c r="D16" t="str">
        <f ca="1"/>
        <v>Average</v>
      </c>
    </row>
    <row r="17" spans="2:4" x14ac:dyDescent="0.25">
      <c r="B17" t="str">
        <f ca="1"/>
        <v>Curtice Advani</v>
      </c>
      <c r="C17">
        <f ca="1"/>
        <v>64000</v>
      </c>
      <c r="D17" t="str">
        <f ca="1"/>
        <v>Average</v>
      </c>
    </row>
    <row r="18" spans="2:4" x14ac:dyDescent="0.25">
      <c r="B18" t="str">
        <f ca="1"/>
        <v>Upendra Swati</v>
      </c>
      <c r="C18">
        <f ca="1"/>
        <v>64000</v>
      </c>
      <c r="D18" t="str">
        <f ca="1"/>
        <v>Average</v>
      </c>
    </row>
    <row r="19" spans="2:4" x14ac:dyDescent="0.25">
      <c r="B19" t="str">
        <f ca="1"/>
        <v>Teressa Udden</v>
      </c>
      <c r="C19">
        <f ca="1"/>
        <v>65360</v>
      </c>
      <c r="D19" t="str">
        <f ca="1"/>
        <v>Average</v>
      </c>
    </row>
    <row r="20" spans="2:4" x14ac:dyDescent="0.25">
      <c r="B20" t="str">
        <f ca="1"/>
        <v>Kevalkumar Solanki</v>
      </c>
      <c r="C20">
        <f ca="1"/>
        <v>65360</v>
      </c>
      <c r="D20" t="str">
        <f ca="1"/>
        <v>Average</v>
      </c>
    </row>
    <row r="21" spans="2:4" x14ac:dyDescent="0.25">
      <c r="B21" t="str">
        <f ca="1"/>
        <v>Marney O'Breen</v>
      </c>
      <c r="C21">
        <f ca="1"/>
        <v>65920</v>
      </c>
      <c r="D21" t="str">
        <f ca="1"/>
        <v>Average</v>
      </c>
    </row>
    <row r="22" spans="2:4" x14ac:dyDescent="0.25">
      <c r="B22" t="str">
        <f ca="1"/>
        <v>Agrata Rajarama</v>
      </c>
      <c r="C22">
        <f ca="1"/>
        <v>65920</v>
      </c>
      <c r="D22" t="str">
        <f ca="1"/>
        <v>Average</v>
      </c>
    </row>
    <row r="23" spans="2:4" x14ac:dyDescent="0.25">
      <c r="B23" t="str">
        <f ca="1"/>
        <v>Husein Augar</v>
      </c>
      <c r="C23">
        <f ca="1"/>
        <v>67910</v>
      </c>
      <c r="D23" t="str">
        <f ca="1"/>
        <v>Poor</v>
      </c>
    </row>
    <row r="24" spans="2:4" x14ac:dyDescent="0.25">
      <c r="B24" t="str">
        <f ca="1"/>
        <v>Kantimoy Pritish</v>
      </c>
      <c r="C24">
        <f ca="1"/>
        <v>67910</v>
      </c>
      <c r="D24" t="str">
        <f ca="1"/>
        <v>Poor</v>
      </c>
    </row>
    <row r="25" spans="2:4" x14ac:dyDescent="0.25">
      <c r="B25" t="str">
        <f ca="1"/>
        <v>Shayne Stegel</v>
      </c>
      <c r="C25">
        <f ca="1"/>
        <v>70270</v>
      </c>
      <c r="D25" t="str">
        <f ca="1"/>
        <v>Poor</v>
      </c>
    </row>
    <row r="26" spans="2:4" x14ac:dyDescent="0.25">
      <c r="B26" t="str">
        <f ca="1"/>
        <v>Chandana Sannidhi Surnilla</v>
      </c>
      <c r="C26">
        <f ca="1"/>
        <v>70270</v>
      </c>
      <c r="D26" t="str">
        <f ca="1"/>
        <v>Poor</v>
      </c>
    </row>
    <row r="27" spans="2:4" x14ac:dyDescent="0.25">
      <c r="B27" t="str">
        <f ca="1"/>
        <v>Bennie Pepis</v>
      </c>
      <c r="C27">
        <f ca="1"/>
        <v>71380</v>
      </c>
      <c r="D27" t="str">
        <f ca="1"/>
        <v>Average</v>
      </c>
    </row>
    <row r="28" spans="2:4" x14ac:dyDescent="0.25">
      <c r="B28" t="str">
        <f ca="1"/>
        <v>Kulbhushan Moorthy</v>
      </c>
      <c r="C28">
        <f ca="1"/>
        <v>71380</v>
      </c>
      <c r="D28" t="str">
        <f ca="1"/>
        <v>Average</v>
      </c>
    </row>
    <row r="29" spans="2:4" x14ac:dyDescent="0.25">
      <c r="B29" t="str">
        <f ca="1"/>
        <v>Beverie Moffet</v>
      </c>
      <c r="C29">
        <f ca="1"/>
        <v>75970</v>
      </c>
      <c r="D29" t="str">
        <f ca="1"/>
        <v>Average</v>
      </c>
    </row>
    <row r="30" spans="2:4" x14ac:dyDescent="0.25">
      <c r="B30" t="str">
        <f ca="1"/>
        <v>Indu Varada Sumedh</v>
      </c>
      <c r="C30">
        <f ca="1"/>
        <v>75970</v>
      </c>
      <c r="D30" t="str">
        <f ca="1"/>
        <v>Average</v>
      </c>
    </row>
    <row r="31" spans="2:4" x14ac:dyDescent="0.25">
      <c r="B31" t="str">
        <f ca="1"/>
        <v>Karlen McCaffrey</v>
      </c>
      <c r="C31">
        <f ca="1"/>
        <v>85000</v>
      </c>
      <c r="D31" t="str">
        <f ca="1"/>
        <v>Average</v>
      </c>
    </row>
    <row r="32" spans="2:4" x14ac:dyDescent="0.25">
      <c r="B32" t="str">
        <f ca="1"/>
        <v>Tarala Vishaal</v>
      </c>
      <c r="C32">
        <f ca="1"/>
        <v>85000</v>
      </c>
      <c r="D32" t="str">
        <f ca="1"/>
        <v>Average</v>
      </c>
    </row>
    <row r="33" spans="2:4" x14ac:dyDescent="0.25">
      <c r="B33" t="str">
        <f ca="1"/>
        <v>Sibyl Dunkirk</v>
      </c>
      <c r="C33">
        <f ca="1"/>
        <v>86570</v>
      </c>
      <c r="D33" t="str">
        <f ca="1"/>
        <v>Average</v>
      </c>
    </row>
    <row r="34" spans="2:4" x14ac:dyDescent="0.25">
      <c r="B34" t="str">
        <f ca="1"/>
        <v>Madhumati Gazala Soumitra</v>
      </c>
      <c r="C34">
        <f ca="1"/>
        <v>86570</v>
      </c>
      <c r="D34" t="str">
        <f ca="1"/>
        <v>Average</v>
      </c>
    </row>
    <row r="35" spans="2:4" x14ac:dyDescent="0.25">
      <c r="B35" t="str">
        <f ca="1"/>
        <v>Enoch Dowrey</v>
      </c>
      <c r="C35">
        <f ca="1"/>
        <v>91650</v>
      </c>
      <c r="D35" t="str">
        <f ca="1"/>
        <v>Above average</v>
      </c>
    </row>
    <row r="36" spans="2:4" x14ac:dyDescent="0.25">
      <c r="B36" t="str">
        <f ca="1"/>
        <v>Kamalakshi Mukundan</v>
      </c>
      <c r="C36">
        <f ca="1"/>
        <v>91650</v>
      </c>
      <c r="D36" t="str">
        <f ca="1"/>
        <v>Above average</v>
      </c>
    </row>
    <row r="37" spans="2:4" x14ac:dyDescent="0.25">
      <c r="B37" t="str">
        <f ca="1"/>
        <v>Leilah Yesinin</v>
      </c>
      <c r="C37">
        <f ca="1"/>
        <v>92450</v>
      </c>
      <c r="D37" t="str">
        <f ca="1"/>
        <v>Average</v>
      </c>
    </row>
    <row r="38" spans="2:4" x14ac:dyDescent="0.25">
      <c r="B38" t="str">
        <f ca="1"/>
        <v>Deepit Ranjana</v>
      </c>
      <c r="C38">
        <f ca="1"/>
        <v>92450</v>
      </c>
      <c r="D38" t="str">
        <f ca="1"/>
        <v>Average</v>
      </c>
    </row>
    <row r="39" spans="2:4" x14ac:dyDescent="0.25">
      <c r="B39" t="str">
        <f ca="1"/>
        <v>Constantino Espley</v>
      </c>
      <c r="C39">
        <f ca="1"/>
        <v>96800</v>
      </c>
      <c r="D39" t="str">
        <f ca="1"/>
        <v>Average</v>
      </c>
    </row>
    <row r="40" spans="2:4" x14ac:dyDescent="0.25">
      <c r="B40" t="str">
        <f ca="1"/>
        <v>Mithil Nadkarni</v>
      </c>
      <c r="C40">
        <f ca="1"/>
        <v>96800</v>
      </c>
      <c r="D40" t="str">
        <f ca="1"/>
        <v>Average</v>
      </c>
    </row>
    <row r="41" spans="2:4" x14ac:dyDescent="0.25">
      <c r="B41" t="str">
        <f ca="1"/>
        <v>Benny Karolovsky</v>
      </c>
      <c r="C41">
        <f ca="1"/>
        <v>115440</v>
      </c>
      <c r="D41" t="str">
        <f ca="1"/>
        <v>Poor</v>
      </c>
    </row>
    <row r="42" spans="2:4" x14ac:dyDescent="0.25">
      <c r="B42" t="str">
        <f ca="1"/>
        <v>Sahila Chandrasekhar</v>
      </c>
      <c r="C42">
        <f ca="1"/>
        <v>115440</v>
      </c>
      <c r="D42" t="str">
        <f ca="1"/>
        <v>Poor</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C8591-AE82-4608-B1B5-A6C36715734F}">
  <sheetPr>
    <tabColor rgb="FF00B0F0"/>
  </sheetPr>
  <dimension ref="A1:T184"/>
  <sheetViews>
    <sheetView topLeftCell="A8" zoomScale="85" zoomScaleNormal="85" workbookViewId="0">
      <selection activeCell="F23" sqref="F23"/>
    </sheetView>
  </sheetViews>
  <sheetFormatPr defaultRowHeight="15" x14ac:dyDescent="0.25"/>
  <cols>
    <col min="1" max="1" width="30" bestFit="1" customWidth="1"/>
    <col min="2" max="2" width="13.28515625" bestFit="1" customWidth="1"/>
    <col min="3" max="3" width="17.85546875" bestFit="1" customWidth="1"/>
    <col min="4" max="4" width="9.42578125" bestFit="1" customWidth="1"/>
    <col min="5" max="5" width="13.7109375" bestFit="1" customWidth="1"/>
    <col min="6" max="6" width="12" bestFit="1" customWidth="1"/>
    <col min="7" max="7" width="15.42578125" bestFit="1" customWidth="1"/>
    <col min="8" max="8" width="10" bestFit="1" customWidth="1"/>
    <col min="9" max="9" width="12.28515625" bestFit="1" customWidth="1"/>
    <col min="10" max="11" width="8.140625" customWidth="1"/>
    <col min="12" max="12" width="20.7109375" customWidth="1"/>
    <col min="13" max="13" width="12" bestFit="1" customWidth="1"/>
    <col min="14" max="14" width="13.140625" bestFit="1" customWidth="1"/>
    <col min="16" max="16" width="18" bestFit="1" customWidth="1"/>
  </cols>
  <sheetData>
    <row r="1" spans="1:16" x14ac:dyDescent="0.25">
      <c r="A1" t="s">
        <v>0</v>
      </c>
      <c r="B1" t="s">
        <v>1</v>
      </c>
      <c r="C1" t="s">
        <v>2</v>
      </c>
      <c r="D1" t="s">
        <v>3</v>
      </c>
      <c r="E1" t="s">
        <v>4</v>
      </c>
      <c r="F1" t="s">
        <v>5</v>
      </c>
      <c r="G1" t="s">
        <v>6</v>
      </c>
      <c r="H1" t="s">
        <v>204</v>
      </c>
      <c r="I1" t="s">
        <v>211</v>
      </c>
      <c r="J1" t="s">
        <v>225</v>
      </c>
      <c r="K1" t="s">
        <v>226</v>
      </c>
    </row>
    <row r="2" spans="1:16" x14ac:dyDescent="0.25">
      <c r="A2" t="s">
        <v>86</v>
      </c>
      <c r="B2" t="s">
        <v>8</v>
      </c>
      <c r="C2" t="s">
        <v>12</v>
      </c>
      <c r="D2">
        <v>21</v>
      </c>
      <c r="E2" s="7">
        <v>44678</v>
      </c>
      <c r="F2">
        <v>33920</v>
      </c>
      <c r="G2" t="s">
        <v>16</v>
      </c>
      <c r="H2" t="s">
        <v>205</v>
      </c>
      <c r="I2" s="8">
        <f ca="1">(TODAY()-Table_Staff[[#This Row],[Date Joined]])/365</f>
        <v>1.1424657534246576</v>
      </c>
      <c r="J2" s="8">
        <f ca="1">IF(Table_Staff[[#This Row],[tenure]]&gt;2,3%,2%)*Table_Staff[[#This Row],[Salary]]</f>
        <v>678.4</v>
      </c>
      <c r="K2" s="8">
        <f>_xlfn.XLOOKUP(Table_Staff[[#This Row],[Rating]],'salary vs rating'!$B$4:$B$8,'salary vs rating'!$C$4:$C$8)</f>
        <v>3</v>
      </c>
    </row>
    <row r="3" spans="1:16" x14ac:dyDescent="0.25">
      <c r="A3" t="s">
        <v>179</v>
      </c>
      <c r="B3" t="s">
        <v>8</v>
      </c>
      <c r="C3" t="s">
        <v>12</v>
      </c>
      <c r="D3">
        <v>21</v>
      </c>
      <c r="E3" s="7">
        <v>44619</v>
      </c>
      <c r="F3">
        <v>33920</v>
      </c>
      <c r="G3" t="s">
        <v>16</v>
      </c>
      <c r="H3" t="s">
        <v>206</v>
      </c>
      <c r="I3" s="8">
        <f ca="1">(TODAY()-Table_Staff[[#This Row],[Date Joined]])/365</f>
        <v>1.3041095890410959</v>
      </c>
      <c r="J3" s="8">
        <f ca="1">IF(Table_Staff[[#This Row],[tenure]]&gt;2,3%,2%)*Table_Staff[[#This Row],[Salary]]</f>
        <v>678.4</v>
      </c>
      <c r="K3" s="8">
        <f>_xlfn.XLOOKUP(Table_Staff[[#This Row],[Rating]],'salary vs rating'!$B$4:$B$8,'salary vs rating'!$C$4:$C$8)</f>
        <v>3</v>
      </c>
      <c r="L3" s="11" t="s">
        <v>207</v>
      </c>
      <c r="M3" s="11">
        <f>COUNTA(Table_Staff[Name])</f>
        <v>183</v>
      </c>
    </row>
    <row r="4" spans="1:16" x14ac:dyDescent="0.25">
      <c r="A4" t="s">
        <v>44</v>
      </c>
      <c r="B4" t="s">
        <v>8</v>
      </c>
      <c r="C4" t="s">
        <v>12</v>
      </c>
      <c r="D4">
        <v>29</v>
      </c>
      <c r="E4" s="7">
        <v>44023</v>
      </c>
      <c r="F4">
        <v>34980</v>
      </c>
      <c r="G4" t="s">
        <v>16</v>
      </c>
      <c r="H4" t="s">
        <v>205</v>
      </c>
      <c r="I4" s="8">
        <f ca="1">(TODAY()-Table_Staff[[#This Row],[Date Joined]])/365</f>
        <v>2.9369863013698629</v>
      </c>
      <c r="J4" s="8">
        <f ca="1">IF(Table_Staff[[#This Row],[tenure]]&gt;2,3%,2%)*Table_Staff[[#This Row],[Salary]]</f>
        <v>1049.3999999999999</v>
      </c>
      <c r="K4" s="8">
        <f>_xlfn.XLOOKUP(Table_Staff[[#This Row],[Rating]],'salary vs rating'!$B$4:$B$8,'salary vs rating'!$C$4:$C$8)</f>
        <v>3</v>
      </c>
      <c r="L4" s="11" t="s">
        <v>208</v>
      </c>
      <c r="M4" s="11">
        <f>AVERAGE(Table_Staff[Salary])</f>
        <v>77173.715846994543</v>
      </c>
    </row>
    <row r="5" spans="1:16" x14ac:dyDescent="0.25">
      <c r="A5" t="s">
        <v>137</v>
      </c>
      <c r="B5" t="s">
        <v>8</v>
      </c>
      <c r="C5" t="s">
        <v>12</v>
      </c>
      <c r="D5">
        <v>29</v>
      </c>
      <c r="E5" s="7">
        <v>43962</v>
      </c>
      <c r="F5">
        <v>34980</v>
      </c>
      <c r="G5" t="s">
        <v>16</v>
      </c>
      <c r="H5" t="s">
        <v>206</v>
      </c>
      <c r="I5" s="8">
        <f ca="1">(TODAY()-Table_Staff[[#This Row],[Date Joined]])/365</f>
        <v>3.1041095890410957</v>
      </c>
      <c r="J5" s="8">
        <f ca="1">IF(Table_Staff[[#This Row],[tenure]]&gt;2,3%,2%)*Table_Staff[[#This Row],[Salary]]</f>
        <v>1049.3999999999999</v>
      </c>
      <c r="K5" s="8">
        <f>_xlfn.XLOOKUP(Table_Staff[[#This Row],[Rating]],'salary vs rating'!$B$4:$B$8,'salary vs rating'!$C$4:$C$8)</f>
        <v>3</v>
      </c>
      <c r="L5" s="11" t="s">
        <v>209</v>
      </c>
      <c r="M5" s="11">
        <f>AVERAGE(Table_Staff[Age])</f>
        <v>30.42622950819672</v>
      </c>
    </row>
    <row r="6" spans="1:16" x14ac:dyDescent="0.25">
      <c r="A6" t="s">
        <v>99</v>
      </c>
      <c r="B6" t="s">
        <v>15</v>
      </c>
      <c r="C6" t="s">
        <v>19</v>
      </c>
      <c r="D6">
        <v>43</v>
      </c>
      <c r="E6" s="7">
        <v>44620</v>
      </c>
      <c r="F6">
        <v>36040</v>
      </c>
      <c r="G6" t="s">
        <v>16</v>
      </c>
      <c r="H6" t="s">
        <v>205</v>
      </c>
      <c r="I6" s="8">
        <f ca="1">(TODAY()-Table_Staff[[#This Row],[Date Joined]])/365</f>
        <v>1.3013698630136987</v>
      </c>
      <c r="J6" s="8">
        <f ca="1">IF(Table_Staff[[#This Row],[tenure]]&gt;2,3%,2%)*Table_Staff[[#This Row],[Salary]]</f>
        <v>720.80000000000007</v>
      </c>
      <c r="K6" s="8">
        <f>_xlfn.XLOOKUP(Table_Staff[[#This Row],[Rating]],'salary vs rating'!$B$4:$B$8,'salary vs rating'!$C$4:$C$8)</f>
        <v>3</v>
      </c>
      <c r="L6" s="11" t="s">
        <v>210</v>
      </c>
      <c r="M6" s="12">
        <f ca="1">AVERAGE(Table_Staff[tenure])</f>
        <v>1.8136088030541211</v>
      </c>
    </row>
    <row r="7" spans="1:16" x14ac:dyDescent="0.25">
      <c r="A7" t="s">
        <v>192</v>
      </c>
      <c r="B7" t="s">
        <v>15</v>
      </c>
      <c r="C7" t="s">
        <v>19</v>
      </c>
      <c r="D7">
        <v>43</v>
      </c>
      <c r="E7" s="7">
        <v>44558</v>
      </c>
      <c r="F7">
        <v>36040</v>
      </c>
      <c r="G7" t="s">
        <v>16</v>
      </c>
      <c r="H7" t="s">
        <v>206</v>
      </c>
      <c r="I7" s="8">
        <f ca="1">(TODAY()-Table_Staff[[#This Row],[Date Joined]])/365</f>
        <v>1.4712328767123288</v>
      </c>
      <c r="J7" s="8">
        <f ca="1">IF(Table_Staff[[#This Row],[tenure]]&gt;2,3%,2%)*Table_Staff[[#This Row],[Salary]]</f>
        <v>720.80000000000007</v>
      </c>
      <c r="K7" s="8">
        <f>_xlfn.XLOOKUP(Table_Staff[[#This Row],[Rating]],'salary vs rating'!$B$4:$B$8,'salary vs rating'!$C$4:$C$8)</f>
        <v>3</v>
      </c>
      <c r="L7" s="11" t="s">
        <v>212</v>
      </c>
      <c r="M7" s="13">
        <f>L11/L9</f>
        <v>0.46994535519125685</v>
      </c>
    </row>
    <row r="8" spans="1:16" x14ac:dyDescent="0.25">
      <c r="A8" t="s">
        <v>47</v>
      </c>
      <c r="B8" t="s">
        <v>15</v>
      </c>
      <c r="C8" t="s">
        <v>9</v>
      </c>
      <c r="D8">
        <v>21</v>
      </c>
      <c r="E8" s="7">
        <v>44104</v>
      </c>
      <c r="F8">
        <v>37920</v>
      </c>
      <c r="G8" t="s">
        <v>16</v>
      </c>
      <c r="H8" t="s">
        <v>205</v>
      </c>
      <c r="I8" s="8">
        <f ca="1">(TODAY()-Table_Staff[[#This Row],[Date Joined]])/365</f>
        <v>2.7150684931506848</v>
      </c>
      <c r="J8" s="8">
        <f ca="1">IF(Table_Staff[[#This Row],[tenure]]&gt;2,3%,2%)*Table_Staff[[#This Row],[Salary]]</f>
        <v>1137.5999999999999</v>
      </c>
      <c r="K8" s="8">
        <f>_xlfn.XLOOKUP(Table_Staff[[#This Row],[Rating]],'salary vs rating'!$B$4:$B$8,'salary vs rating'!$C$4:$C$8)</f>
        <v>3</v>
      </c>
    </row>
    <row r="9" spans="1:16" x14ac:dyDescent="0.25">
      <c r="A9" t="s">
        <v>140</v>
      </c>
      <c r="B9" t="s">
        <v>15</v>
      </c>
      <c r="C9" t="s">
        <v>9</v>
      </c>
      <c r="D9">
        <v>21</v>
      </c>
      <c r="E9" s="7">
        <v>44042</v>
      </c>
      <c r="F9">
        <v>37920</v>
      </c>
      <c r="G9" t="s">
        <v>16</v>
      </c>
      <c r="H9" t="s">
        <v>206</v>
      </c>
      <c r="I9" s="8">
        <f ca="1">(TODAY()-Table_Staff[[#This Row],[Date Joined]])/365</f>
        <v>2.8849315068493149</v>
      </c>
      <c r="J9" s="8">
        <f ca="1">IF(Table_Staff[[#This Row],[tenure]]&gt;2,3%,2%)*Table_Staff[[#This Row],[Salary]]</f>
        <v>1137.5999999999999</v>
      </c>
      <c r="K9" s="8">
        <f>_xlfn.XLOOKUP(Table_Staff[[#This Row],[Rating]],'salary vs rating'!$B$4:$B$8,'salary vs rating'!$C$4:$C$8)</f>
        <v>3</v>
      </c>
      <c r="L9">
        <f>COUNTA(Table_Staff[Gender])</f>
        <v>183</v>
      </c>
    </row>
    <row r="10" spans="1:16" x14ac:dyDescent="0.25">
      <c r="A10" t="s">
        <v>57</v>
      </c>
      <c r="B10" t="s">
        <v>15</v>
      </c>
      <c r="C10" t="s">
        <v>9</v>
      </c>
      <c r="D10">
        <v>35</v>
      </c>
      <c r="E10" s="7">
        <v>44727</v>
      </c>
      <c r="F10">
        <v>40400</v>
      </c>
      <c r="G10" t="s">
        <v>16</v>
      </c>
      <c r="H10" t="s">
        <v>205</v>
      </c>
      <c r="I10" s="8">
        <f ca="1">(TODAY()-Table_Staff[[#This Row],[Date Joined]])/365</f>
        <v>1.0082191780821919</v>
      </c>
      <c r="J10" s="8">
        <f ca="1">IF(Table_Staff[[#This Row],[tenure]]&gt;2,3%,2%)*Table_Staff[[#This Row],[Salary]]</f>
        <v>808</v>
      </c>
      <c r="K10" s="8">
        <f>_xlfn.XLOOKUP(Table_Staff[[#This Row],[Rating]],'salary vs rating'!$B$4:$B$8,'salary vs rating'!$C$4:$C$8)</f>
        <v>3</v>
      </c>
    </row>
    <row r="11" spans="1:16" x14ac:dyDescent="0.25">
      <c r="A11" t="s">
        <v>149</v>
      </c>
      <c r="B11" t="s">
        <v>15</v>
      </c>
      <c r="C11" t="s">
        <v>9</v>
      </c>
      <c r="D11">
        <v>35</v>
      </c>
      <c r="E11" s="7">
        <v>44666</v>
      </c>
      <c r="F11">
        <v>40400</v>
      </c>
      <c r="G11" t="s">
        <v>16</v>
      </c>
      <c r="H11" t="s">
        <v>206</v>
      </c>
      <c r="I11" s="8">
        <f ca="1">(TODAY()-Table_Staff[[#This Row],[Date Joined]])/365</f>
        <v>1.1753424657534246</v>
      </c>
      <c r="J11" s="8">
        <f ca="1">IF(Table_Staff[[#This Row],[tenure]]&gt;2,3%,2%)*Table_Staff[[#This Row],[Salary]]</f>
        <v>808</v>
      </c>
      <c r="K11" s="8">
        <f>_xlfn.XLOOKUP(Table_Staff[[#This Row],[Rating]],'salary vs rating'!$B$4:$B$8,'salary vs rating'!$C$4:$C$8)</f>
        <v>3</v>
      </c>
      <c r="L11">
        <f>COUNTIFS(Table_Staff[Gender],"Female")</f>
        <v>86</v>
      </c>
    </row>
    <row r="12" spans="1:16" x14ac:dyDescent="0.25">
      <c r="A12" t="s">
        <v>66</v>
      </c>
      <c r="B12" t="s">
        <v>8</v>
      </c>
      <c r="C12" t="s">
        <v>9</v>
      </c>
      <c r="D12">
        <v>32</v>
      </c>
      <c r="E12" s="7">
        <v>44611</v>
      </c>
      <c r="F12">
        <v>41570</v>
      </c>
      <c r="G12" t="s">
        <v>16</v>
      </c>
      <c r="H12" t="s">
        <v>205</v>
      </c>
      <c r="I12" s="8">
        <f ca="1">(TODAY()-Table_Staff[[#This Row],[Date Joined]])/365</f>
        <v>1.3260273972602741</v>
      </c>
      <c r="J12" s="8">
        <f ca="1">IF(Table_Staff[[#This Row],[tenure]]&gt;2,3%,2%)*Table_Staff[[#This Row],[Salary]]</f>
        <v>831.4</v>
      </c>
      <c r="K12" s="8">
        <f>_xlfn.XLOOKUP(Table_Staff[[#This Row],[Rating]],'salary vs rating'!$B$4:$B$8,'salary vs rating'!$C$4:$C$8)</f>
        <v>3</v>
      </c>
      <c r="N12" s="9" t="s">
        <v>213</v>
      </c>
      <c r="O12" s="9"/>
      <c r="P12" s="10">
        <f>L13/L14</f>
        <v>0.34426229508196721</v>
      </c>
    </row>
    <row r="13" spans="1:16" x14ac:dyDescent="0.25">
      <c r="A13" t="s">
        <v>158</v>
      </c>
      <c r="B13" t="s">
        <v>8</v>
      </c>
      <c r="C13" t="s">
        <v>9</v>
      </c>
      <c r="D13">
        <v>32</v>
      </c>
      <c r="E13" s="7">
        <v>44549</v>
      </c>
      <c r="F13">
        <v>41570</v>
      </c>
      <c r="G13" t="s">
        <v>16</v>
      </c>
      <c r="H13" t="s">
        <v>206</v>
      </c>
      <c r="I13" s="8">
        <f ca="1">(TODAY()-Table_Staff[[#This Row],[Date Joined]])/365</f>
        <v>1.4958904109589042</v>
      </c>
      <c r="J13" s="8">
        <f ca="1">IF(Table_Staff[[#This Row],[tenure]]&gt;2,3%,2%)*Table_Staff[[#This Row],[Salary]]</f>
        <v>831.4</v>
      </c>
      <c r="K13" s="8">
        <f>_xlfn.XLOOKUP(Table_Staff[[#This Row],[Rating]],'salary vs rating'!$B$4:$B$8,'salary vs rating'!$C$4:$C$8)</f>
        <v>3</v>
      </c>
      <c r="L13">
        <f>COUNTIFS(Table_Staff[Salary],"&gt;90000")</f>
        <v>63</v>
      </c>
    </row>
    <row r="14" spans="1:16" x14ac:dyDescent="0.25">
      <c r="A14" t="s">
        <v>30</v>
      </c>
      <c r="B14" t="s">
        <v>8</v>
      </c>
      <c r="C14" t="s">
        <v>12</v>
      </c>
      <c r="D14">
        <v>31</v>
      </c>
      <c r="E14" s="7">
        <v>44145</v>
      </c>
      <c r="F14">
        <v>41980</v>
      </c>
      <c r="G14" t="s">
        <v>16</v>
      </c>
      <c r="H14" t="s">
        <v>205</v>
      </c>
      <c r="I14" s="8">
        <f ca="1">(TODAY()-Table_Staff[[#This Row],[Date Joined]])/365</f>
        <v>2.6027397260273974</v>
      </c>
      <c r="J14" s="8">
        <f ca="1">IF(Table_Staff[[#This Row],[tenure]]&gt;2,3%,2%)*Table_Staff[[#This Row],[Salary]]</f>
        <v>1259.3999999999999</v>
      </c>
      <c r="K14" s="8">
        <f>_xlfn.XLOOKUP(Table_Staff[[#This Row],[Rating]],'salary vs rating'!$B$4:$B$8,'salary vs rating'!$C$4:$C$8)</f>
        <v>3</v>
      </c>
      <c r="L14">
        <f>COUNTA(Table_Staff[Salary])</f>
        <v>183</v>
      </c>
    </row>
    <row r="15" spans="1:16" ht="15.75" thickBot="1" x14ac:dyDescent="0.3">
      <c r="A15" t="s">
        <v>124</v>
      </c>
      <c r="B15" t="s">
        <v>8</v>
      </c>
      <c r="C15" t="s">
        <v>12</v>
      </c>
      <c r="D15">
        <v>31</v>
      </c>
      <c r="E15" s="7">
        <v>44084</v>
      </c>
      <c r="F15">
        <v>41980</v>
      </c>
      <c r="G15" t="s">
        <v>16</v>
      </c>
      <c r="H15" t="s">
        <v>206</v>
      </c>
      <c r="I15" s="8">
        <f ca="1">(TODAY()-Table_Staff[[#This Row],[Date Joined]])/365</f>
        <v>2.7698630136986302</v>
      </c>
      <c r="J15" s="8">
        <f ca="1">IF(Table_Staff[[#This Row],[tenure]]&gt;2,3%,2%)*Table_Staff[[#This Row],[Salary]]</f>
        <v>1259.3999999999999</v>
      </c>
      <c r="K15" s="8">
        <f>_xlfn.XLOOKUP(Table_Staff[[#This Row],[Rating]],'salary vs rating'!$B$4:$B$8,'salary vs rating'!$C$4:$C$8)</f>
        <v>3</v>
      </c>
    </row>
    <row r="16" spans="1:16" ht="15.75" thickBot="1" x14ac:dyDescent="0.3">
      <c r="A16" t="s">
        <v>80</v>
      </c>
      <c r="B16" t="s">
        <v>15</v>
      </c>
      <c r="C16" t="s">
        <v>19</v>
      </c>
      <c r="D16">
        <v>28</v>
      </c>
      <c r="E16" s="7">
        <v>44820</v>
      </c>
      <c r="F16">
        <v>43510</v>
      </c>
      <c r="G16" t="s">
        <v>42</v>
      </c>
      <c r="H16" t="s">
        <v>205</v>
      </c>
      <c r="I16" s="8">
        <f ca="1">(TODAY()-Table_Staff[[#This Row],[Date Joined]])/365</f>
        <v>0.75342465753424659</v>
      </c>
      <c r="J16" s="8">
        <f ca="1">IF(Table_Staff[[#This Row],[tenure]]&gt;2,3%,2%)*Table_Staff[[#This Row],[Salary]]</f>
        <v>870.2</v>
      </c>
      <c r="K16" s="8">
        <f>_xlfn.XLOOKUP(Table_Staff[[#This Row],[Rating]],'salary vs rating'!$B$4:$B$8,'salary vs rating'!$C$4:$C$8)</f>
        <v>1</v>
      </c>
      <c r="M16" s="28" t="s">
        <v>0</v>
      </c>
      <c r="N16" s="18" t="s">
        <v>151</v>
      </c>
    </row>
    <row r="17" spans="1:20" x14ac:dyDescent="0.25">
      <c r="A17" t="s">
        <v>172</v>
      </c>
      <c r="B17" t="s">
        <v>15</v>
      </c>
      <c r="C17" t="s">
        <v>19</v>
      </c>
      <c r="D17">
        <v>28</v>
      </c>
      <c r="E17" s="7">
        <v>44758</v>
      </c>
      <c r="F17">
        <v>43510</v>
      </c>
      <c r="G17" t="s">
        <v>42</v>
      </c>
      <c r="H17" t="s">
        <v>206</v>
      </c>
      <c r="I17" s="8">
        <f ca="1">(TODAY()-Table_Staff[[#This Row],[Date Joined]])/365</f>
        <v>0.92328767123287669</v>
      </c>
      <c r="J17" s="8">
        <f ca="1">IF(Table_Staff[[#This Row],[tenure]]&gt;2,3%,2%)*Table_Staff[[#This Row],[Salary]]</f>
        <v>870.2</v>
      </c>
      <c r="K17" s="8">
        <f>_xlfn.XLOOKUP(Table_Staff[[#This Row],[Rating]],'salary vs rating'!$B$4:$B$8,'salary vs rating'!$C$4:$C$8)</f>
        <v>1</v>
      </c>
    </row>
    <row r="18" spans="1:20" x14ac:dyDescent="0.25">
      <c r="A18" t="s">
        <v>84</v>
      </c>
      <c r="B18" t="s">
        <v>8</v>
      </c>
      <c r="C18" t="s">
        <v>12</v>
      </c>
      <c r="D18">
        <v>32</v>
      </c>
      <c r="E18" s="7">
        <v>44354</v>
      </c>
      <c r="F18">
        <v>43840</v>
      </c>
      <c r="G18" t="s">
        <v>13</v>
      </c>
      <c r="H18" t="s">
        <v>205</v>
      </c>
      <c r="I18" s="8">
        <f ca="1">(TODAY()-Table_Staff[[#This Row],[Date Joined]])/365</f>
        <v>2.0301369863013701</v>
      </c>
      <c r="J18" s="8">
        <f ca="1">IF(Table_Staff[[#This Row],[tenure]]&gt;2,3%,2%)*Table_Staff[[#This Row],[Salary]]</f>
        <v>1315.2</v>
      </c>
      <c r="K18" s="8">
        <f>_xlfn.XLOOKUP(Table_Staff[[#This Row],[Rating]],'salary vs rating'!$B$4:$B$8,'salary vs rating'!$C$4:$C$8)</f>
        <v>5</v>
      </c>
      <c r="L18" s="20" t="s">
        <v>214</v>
      </c>
      <c r="M18" s="20" t="str" cm="1">
        <f t="array" aca="1" ref="M18:T18" ca="1">_xlfn.XLOOKUP($N$16,Table_Staff[Name],Table_Staff[Gender]:Table_Staff[tenure])</f>
        <v>Male</v>
      </c>
      <c r="N18" s="20" t="str">
        <f ca="1"/>
        <v>Procurement</v>
      </c>
      <c r="O18" s="20">
        <f ca="1"/>
        <v>26</v>
      </c>
      <c r="P18" s="27">
        <f ca="1"/>
        <v>44164</v>
      </c>
      <c r="Q18" s="20">
        <f ca="1"/>
        <v>47360</v>
      </c>
      <c r="R18" s="20" t="str">
        <f ca="1"/>
        <v>Average</v>
      </c>
      <c r="S18" s="20" t="str">
        <f ca="1"/>
        <v>india</v>
      </c>
      <c r="T18" s="20">
        <f ca="1"/>
        <v>2.5506849315068494</v>
      </c>
    </row>
    <row r="19" spans="1:20" x14ac:dyDescent="0.25">
      <c r="A19" t="s">
        <v>176</v>
      </c>
      <c r="B19" t="s">
        <v>8</v>
      </c>
      <c r="C19" t="s">
        <v>12</v>
      </c>
      <c r="D19">
        <v>32</v>
      </c>
      <c r="E19" s="7">
        <v>44293</v>
      </c>
      <c r="F19">
        <v>43840</v>
      </c>
      <c r="G19" t="s">
        <v>13</v>
      </c>
      <c r="H19" t="s">
        <v>206</v>
      </c>
      <c r="I19" s="8">
        <f ca="1">(TODAY()-Table_Staff[[#This Row],[Date Joined]])/365</f>
        <v>2.1972602739726028</v>
      </c>
      <c r="J19" s="8">
        <f ca="1">IF(Table_Staff[[#This Row],[tenure]]&gt;2,3%,2%)*Table_Staff[[#This Row],[Salary]]</f>
        <v>1315.2</v>
      </c>
      <c r="K19" s="8">
        <f>_xlfn.XLOOKUP(Table_Staff[[#This Row],[Rating]],'salary vs rating'!$B$4:$B$8,'salary vs rating'!$C$4:$C$8)</f>
        <v>5</v>
      </c>
      <c r="L19" s="20" t="s">
        <v>215</v>
      </c>
      <c r="M19" s="20" t="str" cm="1">
        <f t="array" ref="M19:S19">VLOOKUP($N$16,Table_Staff[#All],{2,3,4,5,6,7,8},0)</f>
        <v>Male</v>
      </c>
      <c r="N19" s="20" t="str">
        <v>Procurement</v>
      </c>
      <c r="O19" s="20">
        <v>26</v>
      </c>
      <c r="P19" s="27">
        <v>44164</v>
      </c>
      <c r="Q19" s="20">
        <v>47360</v>
      </c>
      <c r="R19" s="20" t="str">
        <v>Average</v>
      </c>
      <c r="S19" s="20" t="str">
        <v>india</v>
      </c>
      <c r="T19" s="20"/>
    </row>
    <row r="20" spans="1:20" x14ac:dyDescent="0.25">
      <c r="A20" t="s">
        <v>108</v>
      </c>
      <c r="B20" t="s">
        <v>8</v>
      </c>
      <c r="C20" t="s">
        <v>56</v>
      </c>
      <c r="D20">
        <v>32</v>
      </c>
      <c r="E20" s="7">
        <v>44400</v>
      </c>
      <c r="F20">
        <v>45510</v>
      </c>
      <c r="G20" t="s">
        <v>16</v>
      </c>
      <c r="H20" t="s">
        <v>205</v>
      </c>
      <c r="I20" s="8">
        <f ca="1">(TODAY()-Table_Staff[[#This Row],[Date Joined]])/365</f>
        <v>1.904109589041096</v>
      </c>
      <c r="J20" s="8">
        <f ca="1">IF(Table_Staff[[#This Row],[tenure]]&gt;2,3%,2%)*Table_Staff[[#This Row],[Salary]]</f>
        <v>910.2</v>
      </c>
      <c r="K20" s="8">
        <f>_xlfn.XLOOKUP(Table_Staff[[#This Row],[Rating]],'salary vs rating'!$B$4:$B$8,'salary vs rating'!$C$4:$C$8)</f>
        <v>3</v>
      </c>
    </row>
    <row r="21" spans="1:20" x14ac:dyDescent="0.25">
      <c r="A21" t="s">
        <v>201</v>
      </c>
      <c r="B21" t="s">
        <v>8</v>
      </c>
      <c r="C21" t="s">
        <v>56</v>
      </c>
      <c r="D21">
        <v>32</v>
      </c>
      <c r="E21" s="7">
        <v>44339</v>
      </c>
      <c r="F21">
        <v>45510</v>
      </c>
      <c r="G21" t="s">
        <v>16</v>
      </c>
      <c r="H21" t="s">
        <v>206</v>
      </c>
      <c r="I21" s="8">
        <f ca="1">(TODAY()-Table_Staff[[#This Row],[Date Joined]])/365</f>
        <v>2.0712328767123287</v>
      </c>
      <c r="J21" s="8">
        <f ca="1">IF(Table_Staff[[#This Row],[tenure]]&gt;2,3%,2%)*Table_Staff[[#This Row],[Salary]]</f>
        <v>1365.3</v>
      </c>
      <c r="K21" s="8">
        <f>_xlfn.XLOOKUP(Table_Staff[[#This Row],[Rating]],'salary vs rating'!$B$4:$B$8,'salary vs rating'!$C$4:$C$8)</f>
        <v>3</v>
      </c>
    </row>
    <row r="22" spans="1:20" x14ac:dyDescent="0.25">
      <c r="A22" t="s">
        <v>59</v>
      </c>
      <c r="B22" t="s">
        <v>15</v>
      </c>
      <c r="C22" t="s">
        <v>9</v>
      </c>
      <c r="D22">
        <v>26</v>
      </c>
      <c r="E22" s="7">
        <v>44225</v>
      </c>
      <c r="F22">
        <v>47360</v>
      </c>
      <c r="G22" t="s">
        <v>16</v>
      </c>
      <c r="H22" t="s">
        <v>205</v>
      </c>
      <c r="I22" s="8">
        <f ca="1">(TODAY()-Table_Staff[[#This Row],[Date Joined]])/365</f>
        <v>2.3835616438356166</v>
      </c>
      <c r="J22" s="8">
        <f ca="1">IF(Table_Staff[[#This Row],[tenure]]&gt;2,3%,2%)*Table_Staff[[#This Row],[Salary]]</f>
        <v>1420.8</v>
      </c>
      <c r="K22" s="8">
        <f>_xlfn.XLOOKUP(Table_Staff[[#This Row],[Rating]],'salary vs rating'!$B$4:$B$8,'salary vs rating'!$C$4:$C$8)</f>
        <v>3</v>
      </c>
    </row>
    <row r="23" spans="1:20" x14ac:dyDescent="0.25">
      <c r="A23" t="s">
        <v>151</v>
      </c>
      <c r="B23" t="s">
        <v>15</v>
      </c>
      <c r="C23" t="s">
        <v>9</v>
      </c>
      <c r="D23">
        <v>26</v>
      </c>
      <c r="E23" s="7">
        <v>44164</v>
      </c>
      <c r="F23">
        <v>47360</v>
      </c>
      <c r="G23" t="s">
        <v>16</v>
      </c>
      <c r="H23" t="s">
        <v>206</v>
      </c>
      <c r="I23" s="8">
        <f ca="1">(TODAY()-Table_Staff[[#This Row],[Date Joined]])/365</f>
        <v>2.5506849315068494</v>
      </c>
      <c r="J23" s="8">
        <f ca="1">IF(Table_Staff[[#This Row],[tenure]]&gt;2,3%,2%)*Table_Staff[[#This Row],[Salary]]</f>
        <v>1420.8</v>
      </c>
      <c r="K23" s="8">
        <f>_xlfn.XLOOKUP(Table_Staff[[#This Row],[Rating]],'salary vs rating'!$B$4:$B$8,'salary vs rating'!$C$4:$C$8)</f>
        <v>3</v>
      </c>
    </row>
    <row r="24" spans="1:20" x14ac:dyDescent="0.25">
      <c r="A24" t="s">
        <v>29</v>
      </c>
      <c r="B24" t="s">
        <v>15</v>
      </c>
      <c r="C24" t="s">
        <v>21</v>
      </c>
      <c r="D24">
        <v>28</v>
      </c>
      <c r="E24" s="7">
        <v>44041</v>
      </c>
      <c r="F24">
        <v>48170</v>
      </c>
      <c r="G24" t="s">
        <v>13</v>
      </c>
      <c r="H24" t="s">
        <v>205</v>
      </c>
      <c r="I24" s="8">
        <f ca="1">(TODAY()-Table_Staff[[#This Row],[Date Joined]])/365</f>
        <v>2.8876712328767122</v>
      </c>
      <c r="J24" s="8">
        <f ca="1">IF(Table_Staff[[#This Row],[tenure]]&gt;2,3%,2%)*Table_Staff[[#This Row],[Salary]]</f>
        <v>1445.1</v>
      </c>
      <c r="K24" s="8">
        <f>_xlfn.XLOOKUP(Table_Staff[[#This Row],[Rating]],'salary vs rating'!$B$4:$B$8,'salary vs rating'!$C$4:$C$8)</f>
        <v>5</v>
      </c>
    </row>
    <row r="25" spans="1:20" x14ac:dyDescent="0.25">
      <c r="A25" t="s">
        <v>123</v>
      </c>
      <c r="B25" t="s">
        <v>15</v>
      </c>
      <c r="C25" t="s">
        <v>21</v>
      </c>
      <c r="D25">
        <v>28</v>
      </c>
      <c r="E25" s="7">
        <v>43980</v>
      </c>
      <c r="F25">
        <v>48170</v>
      </c>
      <c r="G25" t="s">
        <v>13</v>
      </c>
      <c r="H25" t="s">
        <v>206</v>
      </c>
      <c r="I25" s="8">
        <f ca="1">(TODAY()-Table_Staff[[#This Row],[Date Joined]])/365</f>
        <v>3.0547945205479454</v>
      </c>
      <c r="J25" s="8">
        <f ca="1">IF(Table_Staff[[#This Row],[tenure]]&gt;2,3%,2%)*Table_Staff[[#This Row],[Salary]]</f>
        <v>1445.1</v>
      </c>
      <c r="K25" s="8">
        <f>_xlfn.XLOOKUP(Table_Staff[[#This Row],[Rating]],'salary vs rating'!$B$4:$B$8,'salary vs rating'!$C$4:$C$8)</f>
        <v>5</v>
      </c>
    </row>
    <row r="26" spans="1:20" x14ac:dyDescent="0.25">
      <c r="A26" t="s">
        <v>51</v>
      </c>
      <c r="B26" t="s">
        <v>15</v>
      </c>
      <c r="C26" t="s">
        <v>9</v>
      </c>
      <c r="D26">
        <v>33</v>
      </c>
      <c r="E26" s="7">
        <v>44701</v>
      </c>
      <c r="F26">
        <v>48530</v>
      </c>
      <c r="G26" t="s">
        <v>13</v>
      </c>
      <c r="H26" t="s">
        <v>205</v>
      </c>
      <c r="I26" s="8">
        <f ca="1">(TODAY()-Table_Staff[[#This Row],[Date Joined]])/365</f>
        <v>1.0794520547945206</v>
      </c>
      <c r="J26" s="8">
        <f ca="1">IF(Table_Staff[[#This Row],[tenure]]&gt;2,3%,2%)*Table_Staff[[#This Row],[Salary]]</f>
        <v>970.6</v>
      </c>
      <c r="K26" s="8">
        <f>_xlfn.XLOOKUP(Table_Staff[[#This Row],[Rating]],'salary vs rating'!$B$4:$B$8,'salary vs rating'!$C$4:$C$8)</f>
        <v>5</v>
      </c>
    </row>
    <row r="27" spans="1:20" x14ac:dyDescent="0.25">
      <c r="A27" t="s">
        <v>144</v>
      </c>
      <c r="B27" t="s">
        <v>15</v>
      </c>
      <c r="C27" t="s">
        <v>9</v>
      </c>
      <c r="D27">
        <v>33</v>
      </c>
      <c r="E27" s="7">
        <v>44640</v>
      </c>
      <c r="F27">
        <v>48530</v>
      </c>
      <c r="G27" t="s">
        <v>13</v>
      </c>
      <c r="H27" t="s">
        <v>206</v>
      </c>
      <c r="I27" s="8">
        <f ca="1">(TODAY()-Table_Staff[[#This Row],[Date Joined]])/365</f>
        <v>1.2465753424657535</v>
      </c>
      <c r="J27" s="8">
        <f ca="1">IF(Table_Staff[[#This Row],[tenure]]&gt;2,3%,2%)*Table_Staff[[#This Row],[Salary]]</f>
        <v>970.6</v>
      </c>
      <c r="K27" s="8">
        <f>_xlfn.XLOOKUP(Table_Staff[[#This Row],[Rating]],'salary vs rating'!$B$4:$B$8,'salary vs rating'!$C$4:$C$8)</f>
        <v>5</v>
      </c>
    </row>
    <row r="28" spans="1:20" x14ac:dyDescent="0.25">
      <c r="A28" t="s">
        <v>14</v>
      </c>
      <c r="B28" t="s">
        <v>15</v>
      </c>
      <c r="C28" t="s">
        <v>12</v>
      </c>
      <c r="D28">
        <v>31</v>
      </c>
      <c r="E28" s="7">
        <v>44511</v>
      </c>
      <c r="F28">
        <v>48950</v>
      </c>
      <c r="G28" t="s">
        <v>16</v>
      </c>
      <c r="H28" t="s">
        <v>205</v>
      </c>
      <c r="I28" s="8">
        <f ca="1">(TODAY()-Table_Staff[[#This Row],[Date Joined]])/365</f>
        <v>1.6</v>
      </c>
      <c r="J28" s="8">
        <f ca="1">IF(Table_Staff[[#This Row],[tenure]]&gt;2,3%,2%)*Table_Staff[[#This Row],[Salary]]</f>
        <v>979</v>
      </c>
      <c r="K28" s="8">
        <f>_xlfn.XLOOKUP(Table_Staff[[#This Row],[Rating]],'salary vs rating'!$B$4:$B$8,'salary vs rating'!$C$4:$C$8)</f>
        <v>3</v>
      </c>
    </row>
    <row r="29" spans="1:20" x14ac:dyDescent="0.25">
      <c r="A29" t="s">
        <v>113</v>
      </c>
      <c r="B29" t="s">
        <v>15</v>
      </c>
      <c r="C29" t="s">
        <v>12</v>
      </c>
      <c r="D29">
        <v>31</v>
      </c>
      <c r="E29" s="7">
        <v>44450</v>
      </c>
      <c r="F29">
        <v>48950</v>
      </c>
      <c r="G29" t="s">
        <v>16</v>
      </c>
      <c r="H29" t="s">
        <v>206</v>
      </c>
      <c r="I29" s="8">
        <f ca="1">(TODAY()-Table_Staff[[#This Row],[Date Joined]])/365</f>
        <v>1.7671232876712328</v>
      </c>
      <c r="J29" s="8">
        <f ca="1">IF(Table_Staff[[#This Row],[tenure]]&gt;2,3%,2%)*Table_Staff[[#This Row],[Salary]]</f>
        <v>979</v>
      </c>
      <c r="K29" s="8">
        <f>_xlfn.XLOOKUP(Table_Staff[[#This Row],[Rating]],'salary vs rating'!$B$4:$B$8,'salary vs rating'!$C$4:$C$8)</f>
        <v>3</v>
      </c>
    </row>
    <row r="30" spans="1:20" x14ac:dyDescent="0.25">
      <c r="A30" t="s">
        <v>53</v>
      </c>
      <c r="B30" t="s">
        <v>15</v>
      </c>
      <c r="C30" t="s">
        <v>21</v>
      </c>
      <c r="D30">
        <v>27</v>
      </c>
      <c r="E30" s="7">
        <v>44567</v>
      </c>
      <c r="F30">
        <v>48980</v>
      </c>
      <c r="G30" t="s">
        <v>16</v>
      </c>
      <c r="H30" t="s">
        <v>205</v>
      </c>
      <c r="I30" s="8">
        <f ca="1">(TODAY()-Table_Staff[[#This Row],[Date Joined]])/365</f>
        <v>1.4465753424657535</v>
      </c>
      <c r="J30" s="8">
        <f ca="1">IF(Table_Staff[[#This Row],[tenure]]&gt;2,3%,2%)*Table_Staff[[#This Row],[Salary]]</f>
        <v>979.6</v>
      </c>
      <c r="K30" s="8">
        <f>_xlfn.XLOOKUP(Table_Staff[[#This Row],[Rating]],'salary vs rating'!$B$4:$B$8,'salary vs rating'!$C$4:$C$8)</f>
        <v>3</v>
      </c>
    </row>
    <row r="31" spans="1:20" x14ac:dyDescent="0.25">
      <c r="A31" t="s">
        <v>146</v>
      </c>
      <c r="B31" t="s">
        <v>15</v>
      </c>
      <c r="C31" t="s">
        <v>21</v>
      </c>
      <c r="D31">
        <v>27</v>
      </c>
      <c r="E31" s="7">
        <v>44506</v>
      </c>
      <c r="F31">
        <v>48980</v>
      </c>
      <c r="G31" t="s">
        <v>16</v>
      </c>
      <c r="H31" t="s">
        <v>206</v>
      </c>
      <c r="I31" s="8">
        <f ca="1">(TODAY()-Table_Staff[[#This Row],[Date Joined]])/365</f>
        <v>1.6136986301369862</v>
      </c>
      <c r="J31" s="8">
        <f ca="1">IF(Table_Staff[[#This Row],[tenure]]&gt;2,3%,2%)*Table_Staff[[#This Row],[Salary]]</f>
        <v>979.6</v>
      </c>
      <c r="K31" s="8">
        <f>_xlfn.XLOOKUP(Table_Staff[[#This Row],[Rating]],'salary vs rating'!$B$4:$B$8,'salary vs rating'!$C$4:$C$8)</f>
        <v>3</v>
      </c>
    </row>
    <row r="32" spans="1:20" x14ac:dyDescent="0.25">
      <c r="A32" t="s">
        <v>73</v>
      </c>
      <c r="B32" t="s">
        <v>8</v>
      </c>
      <c r="C32" t="s">
        <v>19</v>
      </c>
      <c r="D32">
        <v>34</v>
      </c>
      <c r="E32" s="7">
        <v>44721</v>
      </c>
      <c r="F32">
        <v>49630</v>
      </c>
      <c r="G32" t="s">
        <v>24</v>
      </c>
      <c r="H32" t="s">
        <v>205</v>
      </c>
      <c r="I32" s="8">
        <f ca="1">(TODAY()-Table_Staff[[#This Row],[Date Joined]])/365</f>
        <v>1.0246575342465754</v>
      </c>
      <c r="J32" s="8">
        <f ca="1">IF(Table_Staff[[#This Row],[tenure]]&gt;2,3%,2%)*Table_Staff[[#This Row],[Salary]]</f>
        <v>992.6</v>
      </c>
      <c r="K32" s="8">
        <f>_xlfn.XLOOKUP(Table_Staff[[#This Row],[Rating]],'salary vs rating'!$B$4:$B$8,'salary vs rating'!$C$4:$C$8)</f>
        <v>2</v>
      </c>
    </row>
    <row r="33" spans="1:11" x14ac:dyDescent="0.25">
      <c r="A33" t="s">
        <v>165</v>
      </c>
      <c r="B33" t="s">
        <v>8</v>
      </c>
      <c r="C33" t="s">
        <v>19</v>
      </c>
      <c r="D33">
        <v>34</v>
      </c>
      <c r="E33" s="7">
        <v>44660</v>
      </c>
      <c r="F33">
        <v>49630</v>
      </c>
      <c r="G33" t="s">
        <v>24</v>
      </c>
      <c r="H33" t="s">
        <v>206</v>
      </c>
      <c r="I33" s="8">
        <f ca="1">(TODAY()-Table_Staff[[#This Row],[Date Joined]])/365</f>
        <v>1.1917808219178083</v>
      </c>
      <c r="J33" s="8">
        <f ca="1">IF(Table_Staff[[#This Row],[tenure]]&gt;2,3%,2%)*Table_Staff[[#This Row],[Salary]]</f>
        <v>992.6</v>
      </c>
      <c r="K33" s="8">
        <f>_xlfn.XLOOKUP(Table_Staff[[#This Row],[Rating]],'salary vs rating'!$B$4:$B$8,'salary vs rating'!$C$4:$C$8)</f>
        <v>2</v>
      </c>
    </row>
    <row r="34" spans="1:11" x14ac:dyDescent="0.25">
      <c r="A34" t="s">
        <v>63</v>
      </c>
      <c r="B34" t="s">
        <v>15</v>
      </c>
      <c r="C34" t="s">
        <v>21</v>
      </c>
      <c r="D34">
        <v>24</v>
      </c>
      <c r="E34" s="7">
        <v>44436</v>
      </c>
      <c r="F34">
        <v>52610</v>
      </c>
      <c r="G34" t="s">
        <v>24</v>
      </c>
      <c r="H34" t="s">
        <v>205</v>
      </c>
      <c r="I34" s="8">
        <f ca="1">(TODAY()-Table_Staff[[#This Row],[Date Joined]])/365</f>
        <v>1.8054794520547945</v>
      </c>
      <c r="J34" s="8">
        <f ca="1">IF(Table_Staff[[#This Row],[tenure]]&gt;2,3%,2%)*Table_Staff[[#This Row],[Salary]]</f>
        <v>1052.2</v>
      </c>
      <c r="K34" s="8">
        <f>_xlfn.XLOOKUP(Table_Staff[[#This Row],[Rating]],'salary vs rating'!$B$4:$B$8,'salary vs rating'!$C$4:$C$8)</f>
        <v>2</v>
      </c>
    </row>
    <row r="35" spans="1:11" x14ac:dyDescent="0.25">
      <c r="A35" t="s">
        <v>155</v>
      </c>
      <c r="B35" t="s">
        <v>15</v>
      </c>
      <c r="C35" t="s">
        <v>21</v>
      </c>
      <c r="D35">
        <v>24</v>
      </c>
      <c r="E35" s="7">
        <v>44375</v>
      </c>
      <c r="F35">
        <v>52610</v>
      </c>
      <c r="G35" t="s">
        <v>24</v>
      </c>
      <c r="H35" t="s">
        <v>206</v>
      </c>
      <c r="I35" s="8">
        <f ca="1">(TODAY()-Table_Staff[[#This Row],[Date Joined]])/365</f>
        <v>1.9726027397260273</v>
      </c>
      <c r="J35" s="8">
        <f ca="1">IF(Table_Staff[[#This Row],[tenure]]&gt;2,3%,2%)*Table_Staff[[#This Row],[Salary]]</f>
        <v>1052.2</v>
      </c>
      <c r="K35" s="8">
        <f>_xlfn.XLOOKUP(Table_Staff[[#This Row],[Rating]],'salary vs rating'!$B$4:$B$8,'salary vs rating'!$C$4:$C$8)</f>
        <v>2</v>
      </c>
    </row>
    <row r="36" spans="1:11" x14ac:dyDescent="0.25">
      <c r="A36" t="s">
        <v>75</v>
      </c>
      <c r="B36" t="s">
        <v>8</v>
      </c>
      <c r="C36" t="s">
        <v>19</v>
      </c>
      <c r="D36">
        <v>28</v>
      </c>
      <c r="E36" s="7">
        <v>44357</v>
      </c>
      <c r="F36">
        <v>53240</v>
      </c>
      <c r="G36" t="s">
        <v>16</v>
      </c>
      <c r="H36" t="s">
        <v>205</v>
      </c>
      <c r="I36" s="8">
        <f ca="1">(TODAY()-Table_Staff[[#This Row],[Date Joined]])/365</f>
        <v>2.021917808219178</v>
      </c>
      <c r="J36" s="8">
        <f ca="1">IF(Table_Staff[[#This Row],[tenure]]&gt;2,3%,2%)*Table_Staff[[#This Row],[Salary]]</f>
        <v>1597.2</v>
      </c>
      <c r="K36" s="8">
        <f>_xlfn.XLOOKUP(Table_Staff[[#This Row],[Rating]],'salary vs rating'!$B$4:$B$8,'salary vs rating'!$C$4:$C$8)</f>
        <v>3</v>
      </c>
    </row>
    <row r="37" spans="1:11" x14ac:dyDescent="0.25">
      <c r="A37" t="s">
        <v>167</v>
      </c>
      <c r="B37" t="s">
        <v>8</v>
      </c>
      <c r="C37" t="s">
        <v>19</v>
      </c>
      <c r="D37">
        <v>28</v>
      </c>
      <c r="E37" s="7">
        <v>44296</v>
      </c>
      <c r="F37">
        <v>53240</v>
      </c>
      <c r="G37" t="s">
        <v>16</v>
      </c>
      <c r="H37" t="s">
        <v>206</v>
      </c>
      <c r="I37" s="8">
        <f ca="1">(TODAY()-Table_Staff[[#This Row],[Date Joined]])/365</f>
        <v>2.1890410958904107</v>
      </c>
      <c r="J37" s="8">
        <f ca="1">IF(Table_Staff[[#This Row],[tenure]]&gt;2,3%,2%)*Table_Staff[[#This Row],[Salary]]</f>
        <v>1597.2</v>
      </c>
      <c r="K37" s="8">
        <f>_xlfn.XLOOKUP(Table_Staff[[#This Row],[Rating]],'salary vs rating'!$B$4:$B$8,'salary vs rating'!$C$4:$C$8)</f>
        <v>3</v>
      </c>
    </row>
    <row r="38" spans="1:11" x14ac:dyDescent="0.25">
      <c r="A38" t="s">
        <v>65</v>
      </c>
      <c r="B38" t="s">
        <v>15</v>
      </c>
      <c r="C38" t="s">
        <v>19</v>
      </c>
      <c r="D38">
        <v>32</v>
      </c>
      <c r="E38" s="7">
        <v>44465</v>
      </c>
      <c r="F38">
        <v>53540</v>
      </c>
      <c r="G38" t="s">
        <v>16</v>
      </c>
      <c r="H38" t="s">
        <v>205</v>
      </c>
      <c r="I38" s="8">
        <f ca="1">(TODAY()-Table_Staff[[#This Row],[Date Joined]])/365</f>
        <v>1.726027397260274</v>
      </c>
      <c r="J38" s="8">
        <f ca="1">IF(Table_Staff[[#This Row],[tenure]]&gt;2,3%,2%)*Table_Staff[[#This Row],[Salary]]</f>
        <v>1070.8</v>
      </c>
      <c r="K38" s="8">
        <f>_xlfn.XLOOKUP(Table_Staff[[#This Row],[Rating]],'salary vs rating'!$B$4:$B$8,'salary vs rating'!$C$4:$C$8)</f>
        <v>3</v>
      </c>
    </row>
    <row r="39" spans="1:11" x14ac:dyDescent="0.25">
      <c r="A39" t="s">
        <v>46</v>
      </c>
      <c r="B39" t="s">
        <v>15</v>
      </c>
      <c r="C39" t="s">
        <v>9</v>
      </c>
      <c r="D39">
        <v>26</v>
      </c>
      <c r="E39" s="7">
        <v>44411</v>
      </c>
      <c r="F39">
        <v>53540</v>
      </c>
      <c r="G39" t="s">
        <v>16</v>
      </c>
      <c r="H39" t="s">
        <v>205</v>
      </c>
      <c r="I39" s="8">
        <f ca="1">(TODAY()-Table_Staff[[#This Row],[Date Joined]])/365</f>
        <v>1.8739726027397261</v>
      </c>
      <c r="J39" s="8">
        <f ca="1">IF(Table_Staff[[#This Row],[tenure]]&gt;2,3%,2%)*Table_Staff[[#This Row],[Salary]]</f>
        <v>1070.8</v>
      </c>
      <c r="K39" s="8">
        <f>_xlfn.XLOOKUP(Table_Staff[[#This Row],[Rating]],'salary vs rating'!$B$4:$B$8,'salary vs rating'!$C$4:$C$8)</f>
        <v>3</v>
      </c>
    </row>
    <row r="40" spans="1:11" x14ac:dyDescent="0.25">
      <c r="A40" t="s">
        <v>157</v>
      </c>
      <c r="B40" t="s">
        <v>15</v>
      </c>
      <c r="C40" t="s">
        <v>19</v>
      </c>
      <c r="D40">
        <v>32</v>
      </c>
      <c r="E40" s="7">
        <v>44403</v>
      </c>
      <c r="F40">
        <v>53540</v>
      </c>
      <c r="G40" t="s">
        <v>16</v>
      </c>
      <c r="H40" t="s">
        <v>206</v>
      </c>
      <c r="I40" s="8">
        <f ca="1">(TODAY()-Table_Staff[[#This Row],[Date Joined]])/365</f>
        <v>1.8958904109589041</v>
      </c>
      <c r="J40" s="8">
        <f ca="1">IF(Table_Staff[[#This Row],[tenure]]&gt;2,3%,2%)*Table_Staff[[#This Row],[Salary]]</f>
        <v>1070.8</v>
      </c>
      <c r="K40" s="8">
        <f>_xlfn.XLOOKUP(Table_Staff[[#This Row],[Rating]],'salary vs rating'!$B$4:$B$8,'salary vs rating'!$C$4:$C$8)</f>
        <v>3</v>
      </c>
    </row>
    <row r="41" spans="1:11" x14ac:dyDescent="0.25">
      <c r="A41" t="s">
        <v>139</v>
      </c>
      <c r="B41" t="s">
        <v>15</v>
      </c>
      <c r="C41" t="s">
        <v>9</v>
      </c>
      <c r="D41">
        <v>26</v>
      </c>
      <c r="E41" s="7">
        <v>44350</v>
      </c>
      <c r="F41">
        <v>53540</v>
      </c>
      <c r="G41" t="s">
        <v>16</v>
      </c>
      <c r="H41" t="s">
        <v>206</v>
      </c>
      <c r="I41" s="8">
        <f ca="1">(TODAY()-Table_Staff[[#This Row],[Date Joined]])/365</f>
        <v>2.0410958904109591</v>
      </c>
      <c r="J41" s="8">
        <f ca="1">IF(Table_Staff[[#This Row],[tenure]]&gt;2,3%,2%)*Table_Staff[[#This Row],[Salary]]</f>
        <v>1606.2</v>
      </c>
      <c r="K41" s="8">
        <f>_xlfn.XLOOKUP(Table_Staff[[#This Row],[Rating]],'salary vs rating'!$B$4:$B$8,'salary vs rating'!$C$4:$C$8)</f>
        <v>3</v>
      </c>
    </row>
    <row r="42" spans="1:11" x14ac:dyDescent="0.25">
      <c r="A42" t="s">
        <v>82</v>
      </c>
      <c r="B42" t="s">
        <v>15</v>
      </c>
      <c r="C42" t="s">
        <v>12</v>
      </c>
      <c r="D42">
        <v>33</v>
      </c>
      <c r="E42" s="7">
        <v>44509</v>
      </c>
      <c r="F42">
        <v>53870</v>
      </c>
      <c r="G42" t="s">
        <v>16</v>
      </c>
      <c r="H42" t="s">
        <v>205</v>
      </c>
      <c r="I42" s="8">
        <f ca="1">(TODAY()-Table_Staff[[#This Row],[Date Joined]])/365</f>
        <v>1.6054794520547946</v>
      </c>
      <c r="J42" s="8">
        <f ca="1">IF(Table_Staff[[#This Row],[tenure]]&gt;2,3%,2%)*Table_Staff[[#This Row],[Salary]]</f>
        <v>1077.4000000000001</v>
      </c>
      <c r="K42" s="8">
        <f>_xlfn.XLOOKUP(Table_Staff[[#This Row],[Rating]],'salary vs rating'!$B$4:$B$8,'salary vs rating'!$C$4:$C$8)</f>
        <v>3</v>
      </c>
    </row>
    <row r="43" spans="1:11" x14ac:dyDescent="0.25">
      <c r="A43" t="s">
        <v>174</v>
      </c>
      <c r="B43" t="s">
        <v>15</v>
      </c>
      <c r="C43" t="s">
        <v>12</v>
      </c>
      <c r="D43">
        <v>33</v>
      </c>
      <c r="E43" s="7">
        <v>44448</v>
      </c>
      <c r="F43">
        <v>53870</v>
      </c>
      <c r="G43" t="s">
        <v>16</v>
      </c>
      <c r="H43" t="s">
        <v>206</v>
      </c>
      <c r="I43" s="8">
        <f ca="1">(TODAY()-Table_Staff[[#This Row],[Date Joined]])/365</f>
        <v>1.7726027397260273</v>
      </c>
      <c r="J43" s="8">
        <f ca="1">IF(Table_Staff[[#This Row],[tenure]]&gt;2,3%,2%)*Table_Staff[[#This Row],[Salary]]</f>
        <v>1077.4000000000001</v>
      </c>
      <c r="K43" s="8">
        <f>_xlfn.XLOOKUP(Table_Staff[[#This Row],[Rating]],'salary vs rating'!$B$4:$B$8,'salary vs rating'!$C$4:$C$8)</f>
        <v>3</v>
      </c>
    </row>
    <row r="44" spans="1:11" x14ac:dyDescent="0.25">
      <c r="A44" t="s">
        <v>89</v>
      </c>
      <c r="B44" t="s">
        <v>15</v>
      </c>
      <c r="C44" t="s">
        <v>19</v>
      </c>
      <c r="D44">
        <v>27</v>
      </c>
      <c r="E44" s="7">
        <v>44134</v>
      </c>
      <c r="F44">
        <v>54970</v>
      </c>
      <c r="G44" t="s">
        <v>16</v>
      </c>
      <c r="H44" t="s">
        <v>205</v>
      </c>
      <c r="I44" s="8">
        <f ca="1">(TODAY()-Table_Staff[[#This Row],[Date Joined]])/365</f>
        <v>2.6328767123287671</v>
      </c>
      <c r="J44" s="8">
        <f ca="1">IF(Table_Staff[[#This Row],[tenure]]&gt;2,3%,2%)*Table_Staff[[#This Row],[Salary]]</f>
        <v>1649.1</v>
      </c>
      <c r="K44" s="8">
        <f>_xlfn.XLOOKUP(Table_Staff[[#This Row],[Rating]],'salary vs rating'!$B$4:$B$8,'salary vs rating'!$C$4:$C$8)</f>
        <v>3</v>
      </c>
    </row>
    <row r="45" spans="1:11" x14ac:dyDescent="0.25">
      <c r="A45" t="s">
        <v>182</v>
      </c>
      <c r="B45" t="s">
        <v>15</v>
      </c>
      <c r="C45" t="s">
        <v>19</v>
      </c>
      <c r="D45">
        <v>27</v>
      </c>
      <c r="E45" s="7">
        <v>44073</v>
      </c>
      <c r="F45">
        <v>54970</v>
      </c>
      <c r="G45" t="s">
        <v>16</v>
      </c>
      <c r="H45" t="s">
        <v>206</v>
      </c>
      <c r="I45" s="8">
        <f ca="1">(TODAY()-Table_Staff[[#This Row],[Date Joined]])/365</f>
        <v>2.8</v>
      </c>
      <c r="J45" s="8">
        <f ca="1">IF(Table_Staff[[#This Row],[tenure]]&gt;2,3%,2%)*Table_Staff[[#This Row],[Salary]]</f>
        <v>1649.1</v>
      </c>
      <c r="K45" s="8">
        <f>_xlfn.XLOOKUP(Table_Staff[[#This Row],[Rating]],'salary vs rating'!$B$4:$B$8,'salary vs rating'!$C$4:$C$8)</f>
        <v>3</v>
      </c>
    </row>
    <row r="46" spans="1:11" x14ac:dyDescent="0.25">
      <c r="A46" t="s">
        <v>109</v>
      </c>
      <c r="B46" t="s">
        <v>8</v>
      </c>
      <c r="C46" t="s">
        <v>19</v>
      </c>
      <c r="D46">
        <v>38</v>
      </c>
      <c r="E46" s="7">
        <v>44329</v>
      </c>
      <c r="F46">
        <v>56870</v>
      </c>
      <c r="G46" t="s">
        <v>13</v>
      </c>
      <c r="H46" t="s">
        <v>205</v>
      </c>
      <c r="I46" s="8">
        <f ca="1">(TODAY()-Table_Staff[[#This Row],[Date Joined]])/365</f>
        <v>2.0986301369863014</v>
      </c>
      <c r="J46" s="8">
        <f ca="1">IF(Table_Staff[[#This Row],[tenure]]&gt;2,3%,2%)*Table_Staff[[#This Row],[Salary]]</f>
        <v>1706.1</v>
      </c>
      <c r="K46" s="8">
        <f>_xlfn.XLOOKUP(Table_Staff[[#This Row],[Rating]],'salary vs rating'!$B$4:$B$8,'salary vs rating'!$C$4:$C$8)</f>
        <v>5</v>
      </c>
    </row>
    <row r="47" spans="1:11" x14ac:dyDescent="0.25">
      <c r="A47" t="s">
        <v>202</v>
      </c>
      <c r="B47" t="s">
        <v>8</v>
      </c>
      <c r="C47" t="s">
        <v>19</v>
      </c>
      <c r="D47">
        <v>38</v>
      </c>
      <c r="E47" s="7">
        <v>44268</v>
      </c>
      <c r="F47">
        <v>56870</v>
      </c>
      <c r="G47" t="s">
        <v>13</v>
      </c>
      <c r="H47" t="s">
        <v>206</v>
      </c>
      <c r="I47" s="8">
        <f ca="1">(TODAY()-Table_Staff[[#This Row],[Date Joined]])/365</f>
        <v>2.2657534246575342</v>
      </c>
      <c r="J47" s="8">
        <f ca="1">IF(Table_Staff[[#This Row],[tenure]]&gt;2,3%,2%)*Table_Staff[[#This Row],[Salary]]</f>
        <v>1706.1</v>
      </c>
      <c r="K47" s="8">
        <f>_xlfn.XLOOKUP(Table_Staff[[#This Row],[Rating]],'salary vs rating'!$B$4:$B$8,'salary vs rating'!$C$4:$C$8)</f>
        <v>5</v>
      </c>
    </row>
    <row r="48" spans="1:11" x14ac:dyDescent="0.25">
      <c r="A48" t="s">
        <v>31</v>
      </c>
      <c r="B48" t="s">
        <v>15</v>
      </c>
      <c r="C48" t="s">
        <v>9</v>
      </c>
      <c r="D48">
        <v>21</v>
      </c>
      <c r="E48" s="7">
        <v>44762</v>
      </c>
      <c r="F48">
        <v>57090</v>
      </c>
      <c r="G48" t="s">
        <v>16</v>
      </c>
      <c r="H48" t="s">
        <v>205</v>
      </c>
      <c r="I48" s="8">
        <f ca="1">(TODAY()-Table_Staff[[#This Row],[Date Joined]])/365</f>
        <v>0.9123287671232877</v>
      </c>
      <c r="J48" s="8">
        <f ca="1">IF(Table_Staff[[#This Row],[tenure]]&gt;2,3%,2%)*Table_Staff[[#This Row],[Salary]]</f>
        <v>1141.8</v>
      </c>
      <c r="K48" s="8">
        <f>_xlfn.XLOOKUP(Table_Staff[[#This Row],[Rating]],'salary vs rating'!$B$4:$B$8,'salary vs rating'!$C$4:$C$8)</f>
        <v>3</v>
      </c>
    </row>
    <row r="49" spans="1:11" x14ac:dyDescent="0.25">
      <c r="A49" t="s">
        <v>125</v>
      </c>
      <c r="B49" t="s">
        <v>15</v>
      </c>
      <c r="C49" t="s">
        <v>9</v>
      </c>
      <c r="D49">
        <v>21</v>
      </c>
      <c r="E49" s="7">
        <v>44701</v>
      </c>
      <c r="F49">
        <v>57090</v>
      </c>
      <c r="G49" t="s">
        <v>16</v>
      </c>
      <c r="H49" t="s">
        <v>206</v>
      </c>
      <c r="I49" s="8">
        <f ca="1">(TODAY()-Table_Staff[[#This Row],[Date Joined]])/365</f>
        <v>1.0794520547945206</v>
      </c>
      <c r="J49" s="8">
        <f ca="1">IF(Table_Staff[[#This Row],[tenure]]&gt;2,3%,2%)*Table_Staff[[#This Row],[Salary]]</f>
        <v>1141.8</v>
      </c>
      <c r="K49" s="8">
        <f>_xlfn.XLOOKUP(Table_Staff[[#This Row],[Rating]],'salary vs rating'!$B$4:$B$8,'salary vs rating'!$C$4:$C$8)</f>
        <v>3</v>
      </c>
    </row>
    <row r="50" spans="1:11" x14ac:dyDescent="0.25">
      <c r="A50" t="s">
        <v>26</v>
      </c>
      <c r="B50" t="s">
        <v>8</v>
      </c>
      <c r="C50" t="s">
        <v>12</v>
      </c>
      <c r="D50">
        <v>31</v>
      </c>
      <c r="E50" s="7">
        <v>44663</v>
      </c>
      <c r="F50">
        <v>58100</v>
      </c>
      <c r="G50" t="s">
        <v>16</v>
      </c>
      <c r="H50" t="s">
        <v>205</v>
      </c>
      <c r="I50" s="8">
        <f ca="1">(TODAY()-Table_Staff[[#This Row],[Date Joined]])/365</f>
        <v>1.1835616438356165</v>
      </c>
      <c r="J50" s="8">
        <f ca="1">IF(Table_Staff[[#This Row],[tenure]]&gt;2,3%,2%)*Table_Staff[[#This Row],[Salary]]</f>
        <v>1162</v>
      </c>
      <c r="K50" s="8">
        <f>_xlfn.XLOOKUP(Table_Staff[[#This Row],[Rating]],'salary vs rating'!$B$4:$B$8,'salary vs rating'!$C$4:$C$8)</f>
        <v>3</v>
      </c>
    </row>
    <row r="51" spans="1:11" x14ac:dyDescent="0.25">
      <c r="A51" t="s">
        <v>120</v>
      </c>
      <c r="B51" t="s">
        <v>8</v>
      </c>
      <c r="C51" t="s">
        <v>12</v>
      </c>
      <c r="D51">
        <v>31</v>
      </c>
      <c r="E51" s="7">
        <v>44604</v>
      </c>
      <c r="F51">
        <v>58100</v>
      </c>
      <c r="G51" t="s">
        <v>16</v>
      </c>
      <c r="H51" t="s">
        <v>206</v>
      </c>
      <c r="I51" s="8">
        <f ca="1">(TODAY()-Table_Staff[[#This Row],[Date Joined]])/365</f>
        <v>1.3452054794520547</v>
      </c>
      <c r="J51" s="8">
        <f ca="1">IF(Table_Staff[[#This Row],[tenure]]&gt;2,3%,2%)*Table_Staff[[#This Row],[Salary]]</f>
        <v>1162</v>
      </c>
      <c r="K51" s="8">
        <f>_xlfn.XLOOKUP(Table_Staff[[#This Row],[Rating]],'salary vs rating'!$B$4:$B$8,'salary vs rating'!$C$4:$C$8)</f>
        <v>3</v>
      </c>
    </row>
    <row r="52" spans="1:11" x14ac:dyDescent="0.25">
      <c r="A52" t="s">
        <v>36</v>
      </c>
      <c r="B52" t="s">
        <v>8</v>
      </c>
      <c r="C52" t="s">
        <v>21</v>
      </c>
      <c r="D52">
        <v>34</v>
      </c>
      <c r="E52" s="7">
        <v>44653</v>
      </c>
      <c r="F52">
        <v>58940</v>
      </c>
      <c r="G52" t="s">
        <v>16</v>
      </c>
      <c r="H52" t="s">
        <v>205</v>
      </c>
      <c r="I52" s="8">
        <f ca="1">(TODAY()-Table_Staff[[#This Row],[Date Joined]])/365</f>
        <v>1.210958904109589</v>
      </c>
      <c r="J52" s="8">
        <f ca="1">IF(Table_Staff[[#This Row],[tenure]]&gt;2,3%,2%)*Table_Staff[[#This Row],[Salary]]</f>
        <v>1178.8</v>
      </c>
      <c r="K52" s="8">
        <f>_xlfn.XLOOKUP(Table_Staff[[#This Row],[Rating]],'salary vs rating'!$B$4:$B$8,'salary vs rating'!$C$4:$C$8)</f>
        <v>3</v>
      </c>
    </row>
    <row r="53" spans="1:11" x14ac:dyDescent="0.25">
      <c r="A53" t="s">
        <v>130</v>
      </c>
      <c r="B53" t="s">
        <v>8</v>
      </c>
      <c r="C53" t="s">
        <v>21</v>
      </c>
      <c r="D53">
        <v>34</v>
      </c>
      <c r="E53" s="7">
        <v>44594</v>
      </c>
      <c r="F53">
        <v>58940</v>
      </c>
      <c r="G53" t="s">
        <v>16</v>
      </c>
      <c r="H53" t="s">
        <v>206</v>
      </c>
      <c r="I53" s="8">
        <f ca="1">(TODAY()-Table_Staff[[#This Row],[Date Joined]])/365</f>
        <v>1.3726027397260274</v>
      </c>
      <c r="J53" s="8">
        <f ca="1">IF(Table_Staff[[#This Row],[tenure]]&gt;2,3%,2%)*Table_Staff[[#This Row],[Salary]]</f>
        <v>1178.8</v>
      </c>
      <c r="K53" s="8">
        <f>_xlfn.XLOOKUP(Table_Staff[[#This Row],[Rating]],'salary vs rating'!$B$4:$B$8,'salary vs rating'!$C$4:$C$8)</f>
        <v>3</v>
      </c>
    </row>
    <row r="54" spans="1:11" x14ac:dyDescent="0.25">
      <c r="A54" t="s">
        <v>100</v>
      </c>
      <c r="B54" t="s">
        <v>15</v>
      </c>
      <c r="C54" t="s">
        <v>9</v>
      </c>
      <c r="D54">
        <v>19</v>
      </c>
      <c r="E54" s="7">
        <v>44277</v>
      </c>
      <c r="F54">
        <v>58960</v>
      </c>
      <c r="G54" t="s">
        <v>16</v>
      </c>
      <c r="H54" t="s">
        <v>205</v>
      </c>
      <c r="I54" s="8">
        <f ca="1">(TODAY()-Table_Staff[[#This Row],[Date Joined]])/365</f>
        <v>2.2410958904109588</v>
      </c>
      <c r="J54" s="8">
        <f ca="1">IF(Table_Staff[[#This Row],[tenure]]&gt;2,3%,2%)*Table_Staff[[#This Row],[Salary]]</f>
        <v>1768.8</v>
      </c>
      <c r="K54" s="8">
        <f>_xlfn.XLOOKUP(Table_Staff[[#This Row],[Rating]],'salary vs rating'!$B$4:$B$8,'salary vs rating'!$C$4:$C$8)</f>
        <v>3</v>
      </c>
    </row>
    <row r="55" spans="1:11" x14ac:dyDescent="0.25">
      <c r="A55" t="s">
        <v>193</v>
      </c>
      <c r="B55" t="s">
        <v>15</v>
      </c>
      <c r="C55" t="s">
        <v>9</v>
      </c>
      <c r="D55">
        <v>19</v>
      </c>
      <c r="E55" s="7">
        <v>44218</v>
      </c>
      <c r="F55">
        <v>58960</v>
      </c>
      <c r="G55" t="s">
        <v>16</v>
      </c>
      <c r="H55" t="s">
        <v>206</v>
      </c>
      <c r="I55" s="8">
        <f ca="1">(TODAY()-Table_Staff[[#This Row],[Date Joined]])/365</f>
        <v>2.4027397260273973</v>
      </c>
      <c r="J55" s="8">
        <f ca="1">IF(Table_Staff[[#This Row],[tenure]]&gt;2,3%,2%)*Table_Staff[[#This Row],[Salary]]</f>
        <v>1768.8</v>
      </c>
      <c r="K55" s="8">
        <f>_xlfn.XLOOKUP(Table_Staff[[#This Row],[Rating]],'salary vs rating'!$B$4:$B$8,'salary vs rating'!$C$4:$C$8)</f>
        <v>3</v>
      </c>
    </row>
    <row r="56" spans="1:11" x14ac:dyDescent="0.25">
      <c r="A56" t="s">
        <v>79</v>
      </c>
      <c r="B56" t="s">
        <v>15</v>
      </c>
      <c r="C56" t="s">
        <v>21</v>
      </c>
      <c r="D56">
        <v>33</v>
      </c>
      <c r="E56" s="7">
        <v>44243</v>
      </c>
      <c r="F56">
        <v>59430</v>
      </c>
      <c r="G56" t="s">
        <v>16</v>
      </c>
      <c r="H56" t="s">
        <v>205</v>
      </c>
      <c r="I56" s="8">
        <f ca="1">(TODAY()-Table_Staff[[#This Row],[Date Joined]])/365</f>
        <v>2.3342465753424659</v>
      </c>
      <c r="J56" s="8">
        <f ca="1">IF(Table_Staff[[#This Row],[tenure]]&gt;2,3%,2%)*Table_Staff[[#This Row],[Salary]]</f>
        <v>1782.8999999999999</v>
      </c>
      <c r="K56" s="8">
        <f>_xlfn.XLOOKUP(Table_Staff[[#This Row],[Rating]],'salary vs rating'!$B$4:$B$8,'salary vs rating'!$C$4:$C$8)</f>
        <v>3</v>
      </c>
    </row>
    <row r="57" spans="1:11" x14ac:dyDescent="0.25">
      <c r="A57" t="s">
        <v>171</v>
      </c>
      <c r="B57" t="s">
        <v>15</v>
      </c>
      <c r="C57" t="s">
        <v>21</v>
      </c>
      <c r="D57">
        <v>33</v>
      </c>
      <c r="E57" s="7">
        <v>44181</v>
      </c>
      <c r="F57">
        <v>59430</v>
      </c>
      <c r="G57" t="s">
        <v>16</v>
      </c>
      <c r="H57" t="s">
        <v>206</v>
      </c>
      <c r="I57" s="8">
        <f ca="1">(TODAY()-Table_Staff[[#This Row],[Date Joined]])/365</f>
        <v>2.504109589041096</v>
      </c>
      <c r="J57" s="8">
        <f ca="1">IF(Table_Staff[[#This Row],[tenure]]&gt;2,3%,2%)*Table_Staff[[#This Row],[Salary]]</f>
        <v>1782.8999999999999</v>
      </c>
      <c r="K57" s="8">
        <f>_xlfn.XLOOKUP(Table_Staff[[#This Row],[Rating]],'salary vs rating'!$B$4:$B$8,'salary vs rating'!$C$4:$C$8)</f>
        <v>3</v>
      </c>
    </row>
    <row r="58" spans="1:11" x14ac:dyDescent="0.25">
      <c r="A58" t="s">
        <v>38</v>
      </c>
      <c r="B58" t="s">
        <v>8</v>
      </c>
      <c r="C58" t="s">
        <v>21</v>
      </c>
      <c r="D58">
        <v>34</v>
      </c>
      <c r="E58" s="7">
        <v>44612</v>
      </c>
      <c r="F58">
        <v>60130</v>
      </c>
      <c r="G58" t="s">
        <v>16</v>
      </c>
      <c r="H58" t="s">
        <v>205</v>
      </c>
      <c r="I58" s="8">
        <f ca="1">(TODAY()-Table_Staff[[#This Row],[Date Joined]])/365</f>
        <v>1.3232876712328767</v>
      </c>
      <c r="J58" s="8">
        <f ca="1">IF(Table_Staff[[#This Row],[tenure]]&gt;2,3%,2%)*Table_Staff[[#This Row],[Salary]]</f>
        <v>1202.6000000000001</v>
      </c>
      <c r="K58" s="8">
        <f>_xlfn.XLOOKUP(Table_Staff[[#This Row],[Rating]],'salary vs rating'!$B$4:$B$8,'salary vs rating'!$C$4:$C$8)</f>
        <v>3</v>
      </c>
    </row>
    <row r="59" spans="1:11" x14ac:dyDescent="0.25">
      <c r="A59" t="s">
        <v>132</v>
      </c>
      <c r="B59" t="s">
        <v>8</v>
      </c>
      <c r="C59" t="s">
        <v>21</v>
      </c>
      <c r="D59">
        <v>34</v>
      </c>
      <c r="E59" s="7">
        <v>44550</v>
      </c>
      <c r="F59">
        <v>60130</v>
      </c>
      <c r="G59" t="s">
        <v>16</v>
      </c>
      <c r="H59" t="s">
        <v>206</v>
      </c>
      <c r="I59" s="8">
        <f ca="1">(TODAY()-Table_Staff[[#This Row],[Date Joined]])/365</f>
        <v>1.4931506849315068</v>
      </c>
      <c r="J59" s="8">
        <f ca="1">IF(Table_Staff[[#This Row],[tenure]]&gt;2,3%,2%)*Table_Staff[[#This Row],[Salary]]</f>
        <v>1202.6000000000001</v>
      </c>
      <c r="K59" s="8">
        <f>_xlfn.XLOOKUP(Table_Staff[[#This Row],[Rating]],'salary vs rating'!$B$4:$B$8,'salary vs rating'!$C$4:$C$8)</f>
        <v>3</v>
      </c>
    </row>
    <row r="60" spans="1:11" x14ac:dyDescent="0.25">
      <c r="A60" t="s">
        <v>37</v>
      </c>
      <c r="B60" t="s">
        <v>15</v>
      </c>
      <c r="C60" t="s">
        <v>9</v>
      </c>
      <c r="D60">
        <v>30</v>
      </c>
      <c r="E60" s="7">
        <v>44666</v>
      </c>
      <c r="F60">
        <v>60570</v>
      </c>
      <c r="G60" t="s">
        <v>16</v>
      </c>
      <c r="H60" t="s">
        <v>205</v>
      </c>
      <c r="I60" s="8">
        <f ca="1">(TODAY()-Table_Staff[[#This Row],[Date Joined]])/365</f>
        <v>1.1753424657534246</v>
      </c>
      <c r="J60" s="8">
        <f ca="1">IF(Table_Staff[[#This Row],[tenure]]&gt;2,3%,2%)*Table_Staff[[#This Row],[Salary]]</f>
        <v>1211.4000000000001</v>
      </c>
      <c r="K60" s="8">
        <f>_xlfn.XLOOKUP(Table_Staff[[#This Row],[Rating]],'salary vs rating'!$B$4:$B$8,'salary vs rating'!$C$4:$C$8)</f>
        <v>3</v>
      </c>
    </row>
    <row r="61" spans="1:11" x14ac:dyDescent="0.25">
      <c r="A61" t="s">
        <v>131</v>
      </c>
      <c r="B61" t="s">
        <v>15</v>
      </c>
      <c r="C61" t="s">
        <v>9</v>
      </c>
      <c r="D61">
        <v>30</v>
      </c>
      <c r="E61" s="7">
        <v>44607</v>
      </c>
      <c r="F61">
        <v>60570</v>
      </c>
      <c r="G61" t="s">
        <v>16</v>
      </c>
      <c r="H61" t="s">
        <v>206</v>
      </c>
      <c r="I61" s="8">
        <f ca="1">(TODAY()-Table_Staff[[#This Row],[Date Joined]])/365</f>
        <v>1.3369863013698631</v>
      </c>
      <c r="J61" s="8">
        <f ca="1">IF(Table_Staff[[#This Row],[tenure]]&gt;2,3%,2%)*Table_Staff[[#This Row],[Salary]]</f>
        <v>1211.4000000000001</v>
      </c>
      <c r="K61" s="8">
        <f>_xlfn.XLOOKUP(Table_Staff[[#This Row],[Rating]],'salary vs rating'!$B$4:$B$8,'salary vs rating'!$C$4:$C$8)</f>
        <v>3</v>
      </c>
    </row>
    <row r="62" spans="1:11" x14ac:dyDescent="0.25">
      <c r="A62" t="s">
        <v>61</v>
      </c>
      <c r="B62" t="s">
        <v>8</v>
      </c>
      <c r="C62" t="s">
        <v>12</v>
      </c>
      <c r="D62">
        <v>24</v>
      </c>
      <c r="E62" s="7">
        <v>44148</v>
      </c>
      <c r="F62">
        <v>62780</v>
      </c>
      <c r="G62" t="s">
        <v>16</v>
      </c>
      <c r="H62" t="s">
        <v>205</v>
      </c>
      <c r="I62" s="8">
        <f ca="1">(TODAY()-Table_Staff[[#This Row],[Date Joined]])/365</f>
        <v>2.5945205479452054</v>
      </c>
      <c r="J62" s="8">
        <f ca="1">IF(Table_Staff[[#This Row],[tenure]]&gt;2,3%,2%)*Table_Staff[[#This Row],[Salary]]</f>
        <v>1883.3999999999999</v>
      </c>
      <c r="K62" s="8">
        <f>_xlfn.XLOOKUP(Table_Staff[[#This Row],[Rating]],'salary vs rating'!$B$4:$B$8,'salary vs rating'!$C$4:$C$8)</f>
        <v>3</v>
      </c>
    </row>
    <row r="63" spans="1:11" x14ac:dyDescent="0.25">
      <c r="A63" t="s">
        <v>153</v>
      </c>
      <c r="B63" t="s">
        <v>8</v>
      </c>
      <c r="C63" t="s">
        <v>12</v>
      </c>
      <c r="D63">
        <v>24</v>
      </c>
      <c r="E63" s="7">
        <v>44087</v>
      </c>
      <c r="F63">
        <v>62780</v>
      </c>
      <c r="G63" t="s">
        <v>16</v>
      </c>
      <c r="H63" t="s">
        <v>206</v>
      </c>
      <c r="I63" s="8">
        <f ca="1">(TODAY()-Table_Staff[[#This Row],[Date Joined]])/365</f>
        <v>2.7616438356164386</v>
      </c>
      <c r="J63" s="8">
        <f ca="1">IF(Table_Staff[[#This Row],[tenure]]&gt;2,3%,2%)*Table_Staff[[#This Row],[Salary]]</f>
        <v>1883.3999999999999</v>
      </c>
      <c r="K63" s="8">
        <f>_xlfn.XLOOKUP(Table_Staff[[#This Row],[Rating]],'salary vs rating'!$B$4:$B$8,'salary vs rating'!$C$4:$C$8)</f>
        <v>3</v>
      </c>
    </row>
    <row r="64" spans="1:11" x14ac:dyDescent="0.25">
      <c r="A64" t="s">
        <v>20</v>
      </c>
      <c r="B64" t="s">
        <v>203</v>
      </c>
      <c r="C64" t="s">
        <v>21</v>
      </c>
      <c r="D64">
        <v>30</v>
      </c>
      <c r="E64" s="7">
        <v>44597</v>
      </c>
      <c r="F64">
        <v>64000</v>
      </c>
      <c r="G64" t="s">
        <v>16</v>
      </c>
      <c r="H64" t="s">
        <v>205</v>
      </c>
      <c r="I64" s="8">
        <f ca="1">(TODAY()-Table_Staff[[#This Row],[Date Joined]])/365</f>
        <v>1.3643835616438356</v>
      </c>
      <c r="J64" s="8">
        <f ca="1">IF(Table_Staff[[#This Row],[tenure]]&gt;2,3%,2%)*Table_Staff[[#This Row],[Salary]]</f>
        <v>1280</v>
      </c>
      <c r="K64" s="8">
        <f>_xlfn.XLOOKUP(Table_Staff[[#This Row],[Rating]],'salary vs rating'!$B$4:$B$8,'salary vs rating'!$C$4:$C$8)</f>
        <v>3</v>
      </c>
    </row>
    <row r="65" spans="1:11" x14ac:dyDescent="0.25">
      <c r="A65" t="s">
        <v>116</v>
      </c>
      <c r="B65" t="s">
        <v>203</v>
      </c>
      <c r="C65" t="s">
        <v>21</v>
      </c>
      <c r="D65">
        <v>30</v>
      </c>
      <c r="E65" s="7">
        <v>44535</v>
      </c>
      <c r="F65">
        <v>64000</v>
      </c>
      <c r="G65" t="s">
        <v>16</v>
      </c>
      <c r="H65" t="s">
        <v>206</v>
      </c>
      <c r="I65" s="8">
        <f ca="1">(TODAY()-Table_Staff[[#This Row],[Date Joined]])/365</f>
        <v>1.5342465753424657</v>
      </c>
      <c r="J65" s="8">
        <f ca="1">IF(Table_Staff[[#This Row],[tenure]]&gt;2,3%,2%)*Table_Staff[[#This Row],[Salary]]</f>
        <v>1280</v>
      </c>
      <c r="K65" s="8">
        <f>_xlfn.XLOOKUP(Table_Staff[[#This Row],[Rating]],'salary vs rating'!$B$4:$B$8,'salary vs rating'!$C$4:$C$8)</f>
        <v>3</v>
      </c>
    </row>
    <row r="66" spans="1:11" x14ac:dyDescent="0.25">
      <c r="A66" t="s">
        <v>93</v>
      </c>
      <c r="B66" t="s">
        <v>8</v>
      </c>
      <c r="C66" t="s">
        <v>21</v>
      </c>
      <c r="D66">
        <v>33</v>
      </c>
      <c r="E66" s="7">
        <v>44067</v>
      </c>
      <c r="F66">
        <v>65360</v>
      </c>
      <c r="G66" t="s">
        <v>16</v>
      </c>
      <c r="H66" t="s">
        <v>205</v>
      </c>
      <c r="I66" s="8">
        <f ca="1">(TODAY()-Table_Staff[[#This Row],[Date Joined]])/365</f>
        <v>2.8164383561643835</v>
      </c>
      <c r="J66" s="8">
        <f ca="1">IF(Table_Staff[[#This Row],[tenure]]&gt;2,3%,2%)*Table_Staff[[#This Row],[Salary]]</f>
        <v>1960.8</v>
      </c>
      <c r="K66" s="8">
        <f>_xlfn.XLOOKUP(Table_Staff[[#This Row],[Rating]],'salary vs rating'!$B$4:$B$8,'salary vs rating'!$C$4:$C$8)</f>
        <v>3</v>
      </c>
    </row>
    <row r="67" spans="1:11" x14ac:dyDescent="0.25">
      <c r="A67" t="s">
        <v>186</v>
      </c>
      <c r="B67" t="s">
        <v>8</v>
      </c>
      <c r="C67" t="s">
        <v>21</v>
      </c>
      <c r="D67">
        <v>33</v>
      </c>
      <c r="E67" s="7">
        <v>44006</v>
      </c>
      <c r="F67">
        <v>65360</v>
      </c>
      <c r="G67" t="s">
        <v>16</v>
      </c>
      <c r="H67" t="s">
        <v>206</v>
      </c>
      <c r="I67" s="8">
        <f ca="1">(TODAY()-Table_Staff[[#This Row],[Date Joined]])/365</f>
        <v>2.9835616438356163</v>
      </c>
      <c r="J67" s="8">
        <f ca="1">IF(Table_Staff[[#This Row],[tenure]]&gt;2,3%,2%)*Table_Staff[[#This Row],[Salary]]</f>
        <v>1960.8</v>
      </c>
      <c r="K67" s="8">
        <f>_xlfn.XLOOKUP(Table_Staff[[#This Row],[Rating]],'salary vs rating'!$B$4:$B$8,'salary vs rating'!$C$4:$C$8)</f>
        <v>3</v>
      </c>
    </row>
    <row r="68" spans="1:11" x14ac:dyDescent="0.25">
      <c r="A68" t="s">
        <v>76</v>
      </c>
      <c r="B68" t="s">
        <v>15</v>
      </c>
      <c r="C68" t="s">
        <v>19</v>
      </c>
      <c r="D68">
        <v>25</v>
      </c>
      <c r="E68" s="7">
        <v>44383</v>
      </c>
      <c r="F68">
        <v>65700</v>
      </c>
      <c r="G68" t="s">
        <v>16</v>
      </c>
      <c r="H68" t="s">
        <v>205</v>
      </c>
      <c r="I68" s="8">
        <f ca="1">(TODAY()-Table_Staff[[#This Row],[Date Joined]])/365</f>
        <v>1.9506849315068493</v>
      </c>
      <c r="J68" s="8">
        <f ca="1">IF(Table_Staff[[#This Row],[tenure]]&gt;2,3%,2%)*Table_Staff[[#This Row],[Salary]]</f>
        <v>1314</v>
      </c>
      <c r="K68" s="8">
        <f>_xlfn.XLOOKUP(Table_Staff[[#This Row],[Rating]],'salary vs rating'!$B$4:$B$8,'salary vs rating'!$C$4:$C$8)</f>
        <v>3</v>
      </c>
    </row>
    <row r="69" spans="1:11" x14ac:dyDescent="0.25">
      <c r="A69" t="s">
        <v>168</v>
      </c>
      <c r="B69" t="s">
        <v>15</v>
      </c>
      <c r="C69" t="s">
        <v>19</v>
      </c>
      <c r="D69">
        <v>25</v>
      </c>
      <c r="E69" s="7">
        <v>44322</v>
      </c>
      <c r="F69">
        <v>65700</v>
      </c>
      <c r="G69" t="s">
        <v>16</v>
      </c>
      <c r="H69" t="s">
        <v>206</v>
      </c>
      <c r="I69" s="8">
        <f ca="1">(TODAY()-Table_Staff[[#This Row],[Date Joined]])/365</f>
        <v>2.117808219178082</v>
      </c>
      <c r="J69" s="8">
        <f ca="1">IF(Table_Staff[[#This Row],[tenure]]&gt;2,3%,2%)*Table_Staff[[#This Row],[Salary]]</f>
        <v>1971</v>
      </c>
      <c r="K69" s="8">
        <f>_xlfn.XLOOKUP(Table_Staff[[#This Row],[Rating]],'salary vs rating'!$B$4:$B$8,'salary vs rating'!$C$4:$C$8)</f>
        <v>3</v>
      </c>
    </row>
    <row r="70" spans="1:11" x14ac:dyDescent="0.25">
      <c r="A70" t="s">
        <v>32</v>
      </c>
      <c r="B70" t="s">
        <v>8</v>
      </c>
      <c r="C70" t="s">
        <v>21</v>
      </c>
      <c r="D70">
        <v>21</v>
      </c>
      <c r="E70" s="7">
        <v>44317</v>
      </c>
      <c r="F70">
        <v>65920</v>
      </c>
      <c r="G70" t="s">
        <v>16</v>
      </c>
      <c r="H70" t="s">
        <v>205</v>
      </c>
      <c r="I70" s="8">
        <f ca="1">(TODAY()-Table_Staff[[#This Row],[Date Joined]])/365</f>
        <v>2.1315068493150684</v>
      </c>
      <c r="J70" s="8">
        <f ca="1">IF(Table_Staff[[#This Row],[tenure]]&gt;2,3%,2%)*Table_Staff[[#This Row],[Salary]]</f>
        <v>1977.6</v>
      </c>
      <c r="K70" s="8">
        <f>_xlfn.XLOOKUP(Table_Staff[[#This Row],[Rating]],'salary vs rating'!$B$4:$B$8,'salary vs rating'!$C$4:$C$8)</f>
        <v>3</v>
      </c>
    </row>
    <row r="71" spans="1:11" x14ac:dyDescent="0.25">
      <c r="A71" t="s">
        <v>126</v>
      </c>
      <c r="B71" t="s">
        <v>8</v>
      </c>
      <c r="C71" t="s">
        <v>21</v>
      </c>
      <c r="D71">
        <v>21</v>
      </c>
      <c r="E71" s="7">
        <v>44256</v>
      </c>
      <c r="F71">
        <v>65920</v>
      </c>
      <c r="G71" t="s">
        <v>16</v>
      </c>
      <c r="H71" t="s">
        <v>206</v>
      </c>
      <c r="I71" s="8">
        <f ca="1">(TODAY()-Table_Staff[[#This Row],[Date Joined]])/365</f>
        <v>2.2986301369863016</v>
      </c>
      <c r="J71" s="8">
        <f ca="1">IF(Table_Staff[[#This Row],[tenure]]&gt;2,3%,2%)*Table_Staff[[#This Row],[Salary]]</f>
        <v>1977.6</v>
      </c>
      <c r="K71" s="8">
        <f>_xlfn.XLOOKUP(Table_Staff[[#This Row],[Rating]],'salary vs rating'!$B$4:$B$8,'salary vs rating'!$C$4:$C$8)</f>
        <v>3</v>
      </c>
    </row>
    <row r="72" spans="1:11" x14ac:dyDescent="0.25">
      <c r="A72" t="s">
        <v>27</v>
      </c>
      <c r="B72" t="s">
        <v>8</v>
      </c>
      <c r="C72" t="s">
        <v>21</v>
      </c>
      <c r="D72">
        <v>30</v>
      </c>
      <c r="E72" s="7">
        <v>44389</v>
      </c>
      <c r="F72">
        <v>67910</v>
      </c>
      <c r="G72" t="s">
        <v>24</v>
      </c>
      <c r="H72" t="s">
        <v>205</v>
      </c>
      <c r="I72" s="8">
        <f ca="1">(TODAY()-Table_Staff[[#This Row],[Date Joined]])/365</f>
        <v>1.9342465753424658</v>
      </c>
      <c r="J72" s="8">
        <f ca="1">IF(Table_Staff[[#This Row],[tenure]]&gt;2,3%,2%)*Table_Staff[[#This Row],[Salary]]</f>
        <v>1358.2</v>
      </c>
      <c r="K72" s="8">
        <f>_xlfn.XLOOKUP(Table_Staff[[#This Row],[Rating]],'salary vs rating'!$B$4:$B$8,'salary vs rating'!$C$4:$C$8)</f>
        <v>2</v>
      </c>
    </row>
    <row r="73" spans="1:11" x14ac:dyDescent="0.25">
      <c r="A73" t="s">
        <v>121</v>
      </c>
      <c r="B73" t="s">
        <v>8</v>
      </c>
      <c r="C73" t="s">
        <v>21</v>
      </c>
      <c r="D73">
        <v>30</v>
      </c>
      <c r="E73" s="7">
        <v>44328</v>
      </c>
      <c r="F73">
        <v>67910</v>
      </c>
      <c r="G73" t="s">
        <v>24</v>
      </c>
      <c r="H73" t="s">
        <v>206</v>
      </c>
      <c r="I73" s="8">
        <f ca="1">(TODAY()-Table_Staff[[#This Row],[Date Joined]])/365</f>
        <v>2.1013698630136988</v>
      </c>
      <c r="J73" s="8">
        <f ca="1">IF(Table_Staff[[#This Row],[tenure]]&gt;2,3%,2%)*Table_Staff[[#This Row],[Salary]]</f>
        <v>2037.3</v>
      </c>
      <c r="K73" s="8">
        <f>_xlfn.XLOOKUP(Table_Staff[[#This Row],[Rating]],'salary vs rating'!$B$4:$B$8,'salary vs rating'!$C$4:$C$8)</f>
        <v>2</v>
      </c>
    </row>
    <row r="74" spans="1:11" x14ac:dyDescent="0.25">
      <c r="A74" t="s">
        <v>45</v>
      </c>
      <c r="B74" t="s">
        <v>15</v>
      </c>
      <c r="C74" t="s">
        <v>9</v>
      </c>
      <c r="D74">
        <v>30</v>
      </c>
      <c r="E74" s="7">
        <v>44701</v>
      </c>
      <c r="F74">
        <v>67950</v>
      </c>
      <c r="G74" t="s">
        <v>16</v>
      </c>
      <c r="H74" t="s">
        <v>205</v>
      </c>
      <c r="I74" s="8">
        <f ca="1">(TODAY()-Table_Staff[[#This Row],[Date Joined]])/365</f>
        <v>1.0794520547945206</v>
      </c>
      <c r="J74" s="8">
        <f ca="1">IF(Table_Staff[[#This Row],[tenure]]&gt;2,3%,2%)*Table_Staff[[#This Row],[Salary]]</f>
        <v>1359</v>
      </c>
      <c r="K74" s="8">
        <f>_xlfn.XLOOKUP(Table_Staff[[#This Row],[Rating]],'salary vs rating'!$B$4:$B$8,'salary vs rating'!$C$4:$C$8)</f>
        <v>3</v>
      </c>
    </row>
    <row r="75" spans="1:11" x14ac:dyDescent="0.25">
      <c r="A75" t="s">
        <v>138</v>
      </c>
      <c r="B75" t="s">
        <v>15</v>
      </c>
      <c r="C75" t="s">
        <v>9</v>
      </c>
      <c r="D75">
        <v>30</v>
      </c>
      <c r="E75" s="7">
        <v>44640</v>
      </c>
      <c r="F75">
        <v>67950</v>
      </c>
      <c r="G75" t="s">
        <v>16</v>
      </c>
      <c r="H75" t="s">
        <v>206</v>
      </c>
      <c r="I75" s="8">
        <f ca="1">(TODAY()-Table_Staff[[#This Row],[Date Joined]])/365</f>
        <v>1.2465753424657535</v>
      </c>
      <c r="J75" s="8">
        <f ca="1">IF(Table_Staff[[#This Row],[tenure]]&gt;2,3%,2%)*Table_Staff[[#This Row],[Salary]]</f>
        <v>1359</v>
      </c>
      <c r="K75" s="8">
        <f>_xlfn.XLOOKUP(Table_Staff[[#This Row],[Rating]],'salary vs rating'!$B$4:$B$8,'salary vs rating'!$C$4:$C$8)</f>
        <v>3</v>
      </c>
    </row>
    <row r="76" spans="1:11" x14ac:dyDescent="0.25">
      <c r="A76" t="s">
        <v>91</v>
      </c>
      <c r="B76" t="s">
        <v>8</v>
      </c>
      <c r="C76" t="s">
        <v>19</v>
      </c>
      <c r="D76">
        <v>20</v>
      </c>
      <c r="E76" s="7">
        <v>44537</v>
      </c>
      <c r="F76">
        <v>68900</v>
      </c>
      <c r="G76" t="s">
        <v>24</v>
      </c>
      <c r="H76" t="s">
        <v>205</v>
      </c>
      <c r="I76" s="8">
        <f ca="1">(TODAY()-Table_Staff[[#This Row],[Date Joined]])/365</f>
        <v>1.5287671232876712</v>
      </c>
      <c r="J76" s="8">
        <f ca="1">IF(Table_Staff[[#This Row],[tenure]]&gt;2,3%,2%)*Table_Staff[[#This Row],[Salary]]</f>
        <v>1378</v>
      </c>
      <c r="K76" s="8">
        <f>_xlfn.XLOOKUP(Table_Staff[[#This Row],[Rating]],'salary vs rating'!$B$4:$B$8,'salary vs rating'!$C$4:$C$8)</f>
        <v>2</v>
      </c>
    </row>
    <row r="77" spans="1:11" x14ac:dyDescent="0.25">
      <c r="A77" t="s">
        <v>184</v>
      </c>
      <c r="B77" t="s">
        <v>8</v>
      </c>
      <c r="C77" t="s">
        <v>19</v>
      </c>
      <c r="D77">
        <v>20</v>
      </c>
      <c r="E77" s="7">
        <v>44476</v>
      </c>
      <c r="F77">
        <v>68900</v>
      </c>
      <c r="G77" t="s">
        <v>24</v>
      </c>
      <c r="H77" t="s">
        <v>206</v>
      </c>
      <c r="I77" s="8">
        <f ca="1">(TODAY()-Table_Staff[[#This Row],[Date Joined]])/365</f>
        <v>1.6958904109589041</v>
      </c>
      <c r="J77" s="8">
        <f ca="1">IF(Table_Staff[[#This Row],[tenure]]&gt;2,3%,2%)*Table_Staff[[#This Row],[Salary]]</f>
        <v>1378</v>
      </c>
      <c r="K77" s="8">
        <f>_xlfn.XLOOKUP(Table_Staff[[#This Row],[Rating]],'salary vs rating'!$B$4:$B$8,'salary vs rating'!$C$4:$C$8)</f>
        <v>2</v>
      </c>
    </row>
    <row r="78" spans="1:11" x14ac:dyDescent="0.25">
      <c r="A78" t="s">
        <v>97</v>
      </c>
      <c r="B78" t="s">
        <v>15</v>
      </c>
      <c r="C78" t="s">
        <v>12</v>
      </c>
      <c r="D78">
        <v>37</v>
      </c>
      <c r="E78" s="7">
        <v>44701</v>
      </c>
      <c r="F78">
        <v>69070</v>
      </c>
      <c r="G78" t="s">
        <v>16</v>
      </c>
      <c r="H78" t="s">
        <v>205</v>
      </c>
      <c r="I78" s="8">
        <f ca="1">(TODAY()-Table_Staff[[#This Row],[Date Joined]])/365</f>
        <v>1.0794520547945206</v>
      </c>
      <c r="J78" s="8">
        <f ca="1">IF(Table_Staff[[#This Row],[tenure]]&gt;2,3%,2%)*Table_Staff[[#This Row],[Salary]]</f>
        <v>1381.4</v>
      </c>
      <c r="K78" s="8">
        <f>_xlfn.XLOOKUP(Table_Staff[[#This Row],[Rating]],'salary vs rating'!$B$4:$B$8,'salary vs rating'!$C$4:$C$8)</f>
        <v>3</v>
      </c>
    </row>
    <row r="79" spans="1:11" x14ac:dyDescent="0.25">
      <c r="A79" t="s">
        <v>190</v>
      </c>
      <c r="B79" t="s">
        <v>15</v>
      </c>
      <c r="C79" t="s">
        <v>12</v>
      </c>
      <c r="D79">
        <v>37</v>
      </c>
      <c r="E79" s="7">
        <v>44640</v>
      </c>
      <c r="F79">
        <v>69070</v>
      </c>
      <c r="G79" t="s">
        <v>16</v>
      </c>
      <c r="H79" t="s">
        <v>206</v>
      </c>
      <c r="I79" s="8">
        <f ca="1">(TODAY()-Table_Staff[[#This Row],[Date Joined]])/365</f>
        <v>1.2465753424657535</v>
      </c>
      <c r="J79" s="8">
        <f ca="1">IF(Table_Staff[[#This Row],[tenure]]&gt;2,3%,2%)*Table_Staff[[#This Row],[Salary]]</f>
        <v>1381.4</v>
      </c>
      <c r="K79" s="8">
        <f>_xlfn.XLOOKUP(Table_Staff[[#This Row],[Rating]],'salary vs rating'!$B$4:$B$8,'salary vs rating'!$C$4:$C$8)</f>
        <v>3</v>
      </c>
    </row>
    <row r="80" spans="1:11" x14ac:dyDescent="0.25">
      <c r="A80" t="s">
        <v>25</v>
      </c>
      <c r="B80" t="s">
        <v>15</v>
      </c>
      <c r="C80" t="s">
        <v>12</v>
      </c>
      <c r="D80">
        <v>30</v>
      </c>
      <c r="E80" s="7">
        <v>44273</v>
      </c>
      <c r="F80">
        <v>69120</v>
      </c>
      <c r="G80" t="s">
        <v>16</v>
      </c>
      <c r="H80" t="s">
        <v>205</v>
      </c>
      <c r="I80" s="8">
        <f ca="1">(TODAY()-Table_Staff[[#This Row],[Date Joined]])/365</f>
        <v>2.2520547945205478</v>
      </c>
      <c r="J80" s="8">
        <f ca="1">IF(Table_Staff[[#This Row],[tenure]]&gt;2,3%,2%)*Table_Staff[[#This Row],[Salary]]</f>
        <v>2073.6</v>
      </c>
      <c r="K80" s="8">
        <f>_xlfn.XLOOKUP(Table_Staff[[#This Row],[Rating]],'salary vs rating'!$B$4:$B$8,'salary vs rating'!$C$4:$C$8)</f>
        <v>3</v>
      </c>
    </row>
    <row r="81" spans="1:11" x14ac:dyDescent="0.25">
      <c r="A81" t="s">
        <v>119</v>
      </c>
      <c r="B81" t="s">
        <v>15</v>
      </c>
      <c r="C81" t="s">
        <v>12</v>
      </c>
      <c r="D81">
        <v>30</v>
      </c>
      <c r="E81" s="7">
        <v>44214</v>
      </c>
      <c r="F81">
        <v>69120</v>
      </c>
      <c r="G81" t="s">
        <v>16</v>
      </c>
      <c r="H81" t="s">
        <v>206</v>
      </c>
      <c r="I81" s="8">
        <f ca="1">(TODAY()-Table_Staff[[#This Row],[Date Joined]])/365</f>
        <v>2.4136986301369863</v>
      </c>
      <c r="J81" s="8">
        <f ca="1">IF(Table_Staff[[#This Row],[tenure]]&gt;2,3%,2%)*Table_Staff[[#This Row],[Salary]]</f>
        <v>2073.6</v>
      </c>
      <c r="K81" s="8">
        <f>_xlfn.XLOOKUP(Table_Staff[[#This Row],[Rating]],'salary vs rating'!$B$4:$B$8,'salary vs rating'!$C$4:$C$8)</f>
        <v>3</v>
      </c>
    </row>
    <row r="82" spans="1:11" x14ac:dyDescent="0.25">
      <c r="A82" t="s">
        <v>67</v>
      </c>
      <c r="B82" t="s">
        <v>15</v>
      </c>
      <c r="C82" t="s">
        <v>12</v>
      </c>
      <c r="D82">
        <v>30</v>
      </c>
      <c r="E82" s="7">
        <v>44850</v>
      </c>
      <c r="F82">
        <v>69710</v>
      </c>
      <c r="G82" t="s">
        <v>16</v>
      </c>
      <c r="H82" t="s">
        <v>205</v>
      </c>
      <c r="I82" s="8">
        <f ca="1">(TODAY()-Table_Staff[[#This Row],[Date Joined]])/365</f>
        <v>0.67123287671232879</v>
      </c>
      <c r="J82" s="8">
        <f ca="1">IF(Table_Staff[[#This Row],[tenure]]&gt;2,3%,2%)*Table_Staff[[#This Row],[Salary]]</f>
        <v>1394.2</v>
      </c>
      <c r="K82" s="8">
        <f>_xlfn.XLOOKUP(Table_Staff[[#This Row],[Rating]],'salary vs rating'!$B$4:$B$8,'salary vs rating'!$C$4:$C$8)</f>
        <v>3</v>
      </c>
    </row>
    <row r="83" spans="1:11" x14ac:dyDescent="0.25">
      <c r="A83" t="s">
        <v>159</v>
      </c>
      <c r="B83" t="s">
        <v>15</v>
      </c>
      <c r="C83" t="s">
        <v>12</v>
      </c>
      <c r="D83">
        <v>30</v>
      </c>
      <c r="E83" s="7">
        <v>44789</v>
      </c>
      <c r="F83">
        <v>69710</v>
      </c>
      <c r="G83" t="s">
        <v>16</v>
      </c>
      <c r="H83" t="s">
        <v>206</v>
      </c>
      <c r="I83" s="8">
        <f ca="1">(TODAY()-Table_Staff[[#This Row],[Date Joined]])/365</f>
        <v>0.83835616438356164</v>
      </c>
      <c r="J83" s="8">
        <f ca="1">IF(Table_Staff[[#This Row],[tenure]]&gt;2,3%,2%)*Table_Staff[[#This Row],[Salary]]</f>
        <v>1394.2</v>
      </c>
      <c r="K83" s="8">
        <f>_xlfn.XLOOKUP(Table_Staff[[#This Row],[Rating]],'salary vs rating'!$B$4:$B$8,'salary vs rating'!$C$4:$C$8)</f>
        <v>3</v>
      </c>
    </row>
    <row r="84" spans="1:11" x14ac:dyDescent="0.25">
      <c r="A84" t="s">
        <v>90</v>
      </c>
      <c r="B84" t="s">
        <v>15</v>
      </c>
      <c r="C84" t="s">
        <v>21</v>
      </c>
      <c r="D84">
        <v>42</v>
      </c>
      <c r="E84" s="7">
        <v>44731</v>
      </c>
      <c r="F84">
        <v>70270</v>
      </c>
      <c r="G84" t="s">
        <v>24</v>
      </c>
      <c r="H84" t="s">
        <v>205</v>
      </c>
      <c r="I84" s="8">
        <f ca="1">(TODAY()-Table_Staff[[#This Row],[Date Joined]])/365</f>
        <v>0.99726027397260275</v>
      </c>
      <c r="J84" s="8">
        <f ca="1">IF(Table_Staff[[#This Row],[tenure]]&gt;2,3%,2%)*Table_Staff[[#This Row],[Salary]]</f>
        <v>1405.4</v>
      </c>
      <c r="K84" s="8">
        <f>_xlfn.XLOOKUP(Table_Staff[[#This Row],[Rating]],'salary vs rating'!$B$4:$B$8,'salary vs rating'!$C$4:$C$8)</f>
        <v>2</v>
      </c>
    </row>
    <row r="85" spans="1:11" x14ac:dyDescent="0.25">
      <c r="A85" t="s">
        <v>183</v>
      </c>
      <c r="B85" t="s">
        <v>15</v>
      </c>
      <c r="C85" t="s">
        <v>21</v>
      </c>
      <c r="D85">
        <v>42</v>
      </c>
      <c r="E85" s="7">
        <v>44670</v>
      </c>
      <c r="F85">
        <v>70270</v>
      </c>
      <c r="G85" t="s">
        <v>24</v>
      </c>
      <c r="H85" t="s">
        <v>206</v>
      </c>
      <c r="I85" s="8">
        <f ca="1">(TODAY()-Table_Staff[[#This Row],[Date Joined]])/365</f>
        <v>1.1643835616438356</v>
      </c>
      <c r="J85" s="8">
        <f ca="1">IF(Table_Staff[[#This Row],[tenure]]&gt;2,3%,2%)*Table_Staff[[#This Row],[Salary]]</f>
        <v>1405.4</v>
      </c>
      <c r="K85" s="8">
        <f>_xlfn.XLOOKUP(Table_Staff[[#This Row],[Rating]],'salary vs rating'!$B$4:$B$8,'salary vs rating'!$C$4:$C$8)</f>
        <v>2</v>
      </c>
    </row>
    <row r="86" spans="1:11" x14ac:dyDescent="0.25">
      <c r="A86" t="s">
        <v>70</v>
      </c>
      <c r="B86" t="s">
        <v>15</v>
      </c>
      <c r="C86" t="s">
        <v>9</v>
      </c>
      <c r="D86">
        <v>46</v>
      </c>
      <c r="E86" s="7">
        <v>44758</v>
      </c>
      <c r="F86">
        <v>70610</v>
      </c>
      <c r="G86" t="s">
        <v>16</v>
      </c>
      <c r="H86" t="s">
        <v>205</v>
      </c>
      <c r="I86" s="8">
        <f ca="1">(TODAY()-Table_Staff[[#This Row],[Date Joined]])/365</f>
        <v>0.92328767123287669</v>
      </c>
      <c r="J86" s="8">
        <f ca="1">IF(Table_Staff[[#This Row],[tenure]]&gt;2,3%,2%)*Table_Staff[[#This Row],[Salary]]</f>
        <v>1412.2</v>
      </c>
      <c r="K86" s="8">
        <f>_xlfn.XLOOKUP(Table_Staff[[#This Row],[Rating]],'salary vs rating'!$B$4:$B$8,'salary vs rating'!$C$4:$C$8)</f>
        <v>3</v>
      </c>
    </row>
    <row r="87" spans="1:11" x14ac:dyDescent="0.25">
      <c r="A87" t="s">
        <v>162</v>
      </c>
      <c r="B87" t="s">
        <v>15</v>
      </c>
      <c r="C87" t="s">
        <v>9</v>
      </c>
      <c r="D87">
        <v>46</v>
      </c>
      <c r="E87" s="7">
        <v>44697</v>
      </c>
      <c r="F87">
        <v>70610</v>
      </c>
      <c r="G87" t="s">
        <v>16</v>
      </c>
      <c r="H87" t="s">
        <v>206</v>
      </c>
      <c r="I87" s="8">
        <f ca="1">(TODAY()-Table_Staff[[#This Row],[Date Joined]])/365</f>
        <v>1.0904109589041096</v>
      </c>
      <c r="J87" s="8">
        <f ca="1">IF(Table_Staff[[#This Row],[tenure]]&gt;2,3%,2%)*Table_Staff[[#This Row],[Salary]]</f>
        <v>1412.2</v>
      </c>
      <c r="K87" s="8">
        <f>_xlfn.XLOOKUP(Table_Staff[[#This Row],[Rating]],'salary vs rating'!$B$4:$B$8,'salary vs rating'!$C$4:$C$8)</f>
        <v>3</v>
      </c>
    </row>
    <row r="88" spans="1:11" x14ac:dyDescent="0.25">
      <c r="A88" t="s">
        <v>94</v>
      </c>
      <c r="B88" t="s">
        <v>15</v>
      </c>
      <c r="C88" t="s">
        <v>21</v>
      </c>
      <c r="D88">
        <v>36</v>
      </c>
      <c r="E88" s="7">
        <v>44333</v>
      </c>
      <c r="F88">
        <v>71380</v>
      </c>
      <c r="G88" t="s">
        <v>16</v>
      </c>
      <c r="H88" t="s">
        <v>205</v>
      </c>
      <c r="I88" s="8">
        <f ca="1">(TODAY()-Table_Staff[[#This Row],[Date Joined]])/365</f>
        <v>2.0876712328767124</v>
      </c>
      <c r="J88" s="8">
        <f ca="1">IF(Table_Staff[[#This Row],[tenure]]&gt;2,3%,2%)*Table_Staff[[#This Row],[Salary]]</f>
        <v>2141.4</v>
      </c>
      <c r="K88" s="8">
        <f>_xlfn.XLOOKUP(Table_Staff[[#This Row],[Rating]],'salary vs rating'!$B$4:$B$8,'salary vs rating'!$C$4:$C$8)</f>
        <v>3</v>
      </c>
    </row>
    <row r="89" spans="1:11" x14ac:dyDescent="0.25">
      <c r="A89" t="s">
        <v>187</v>
      </c>
      <c r="B89" t="s">
        <v>15</v>
      </c>
      <c r="C89" t="s">
        <v>21</v>
      </c>
      <c r="D89">
        <v>36</v>
      </c>
      <c r="E89" s="7">
        <v>44272</v>
      </c>
      <c r="F89">
        <v>71380</v>
      </c>
      <c r="G89" t="s">
        <v>16</v>
      </c>
      <c r="H89" t="s">
        <v>206</v>
      </c>
      <c r="I89" s="8">
        <f ca="1">(TODAY()-Table_Staff[[#This Row],[Date Joined]])/365</f>
        <v>2.2547945205479452</v>
      </c>
      <c r="J89" s="8">
        <f ca="1">IF(Table_Staff[[#This Row],[tenure]]&gt;2,3%,2%)*Table_Staff[[#This Row],[Salary]]</f>
        <v>2141.4</v>
      </c>
      <c r="K89" s="8">
        <f>_xlfn.XLOOKUP(Table_Staff[[#This Row],[Rating]],'salary vs rating'!$B$4:$B$8,'salary vs rating'!$C$4:$C$8)</f>
        <v>3</v>
      </c>
    </row>
    <row r="90" spans="1:11" x14ac:dyDescent="0.25">
      <c r="A90" t="s">
        <v>18</v>
      </c>
      <c r="B90" t="s">
        <v>15</v>
      </c>
      <c r="C90" t="s">
        <v>19</v>
      </c>
      <c r="D90">
        <v>33</v>
      </c>
      <c r="E90" s="7">
        <v>44385</v>
      </c>
      <c r="F90">
        <v>74550</v>
      </c>
      <c r="G90" t="s">
        <v>16</v>
      </c>
      <c r="H90" t="s">
        <v>205</v>
      </c>
      <c r="I90" s="8">
        <f ca="1">(TODAY()-Table_Staff[[#This Row],[Date Joined]])/365</f>
        <v>1.9452054794520548</v>
      </c>
      <c r="J90" s="8">
        <f ca="1">IF(Table_Staff[[#This Row],[tenure]]&gt;2,3%,2%)*Table_Staff[[#This Row],[Salary]]</f>
        <v>1491</v>
      </c>
      <c r="K90" s="8">
        <f>_xlfn.XLOOKUP(Table_Staff[[#This Row],[Rating]],'salary vs rating'!$B$4:$B$8,'salary vs rating'!$C$4:$C$8)</f>
        <v>3</v>
      </c>
    </row>
    <row r="91" spans="1:11" x14ac:dyDescent="0.25">
      <c r="A91" t="s">
        <v>115</v>
      </c>
      <c r="B91" t="s">
        <v>15</v>
      </c>
      <c r="C91" t="s">
        <v>19</v>
      </c>
      <c r="D91">
        <v>33</v>
      </c>
      <c r="E91" s="7">
        <v>44324</v>
      </c>
      <c r="F91">
        <v>74550</v>
      </c>
      <c r="G91" t="s">
        <v>16</v>
      </c>
      <c r="H91" t="s">
        <v>206</v>
      </c>
      <c r="I91" s="8">
        <f ca="1">(TODAY()-Table_Staff[[#This Row],[Date Joined]])/365</f>
        <v>2.1123287671232878</v>
      </c>
      <c r="J91" s="8">
        <f ca="1">IF(Table_Staff[[#This Row],[tenure]]&gt;2,3%,2%)*Table_Staff[[#This Row],[Salary]]</f>
        <v>2236.5</v>
      </c>
      <c r="K91" s="8">
        <f>_xlfn.XLOOKUP(Table_Staff[[#This Row],[Rating]],'salary vs rating'!$B$4:$B$8,'salary vs rating'!$C$4:$C$8)</f>
        <v>3</v>
      </c>
    </row>
    <row r="92" spans="1:11" x14ac:dyDescent="0.25">
      <c r="A92" t="s">
        <v>7</v>
      </c>
      <c r="B92" t="s">
        <v>8</v>
      </c>
      <c r="C92" t="s">
        <v>9</v>
      </c>
      <c r="D92">
        <v>42</v>
      </c>
      <c r="E92" s="7">
        <v>44779</v>
      </c>
      <c r="F92">
        <v>75000</v>
      </c>
      <c r="G92" t="s">
        <v>10</v>
      </c>
      <c r="H92" t="s">
        <v>205</v>
      </c>
      <c r="I92" s="8">
        <f ca="1">(TODAY()-Table_Staff[[#This Row],[Date Joined]])/365</f>
        <v>0.86575342465753424</v>
      </c>
      <c r="J92" s="8">
        <f ca="1">IF(Table_Staff[[#This Row],[tenure]]&gt;2,3%,2%)*Table_Staff[[#This Row],[Salary]]</f>
        <v>1500</v>
      </c>
      <c r="K92" s="8">
        <f>_xlfn.XLOOKUP(Table_Staff[[#This Row],[Rating]],'salary vs rating'!$B$4:$B$8,'salary vs rating'!$C$4:$C$8)</f>
        <v>4</v>
      </c>
    </row>
    <row r="93" spans="1:11" x14ac:dyDescent="0.25">
      <c r="A93" t="s">
        <v>111</v>
      </c>
      <c r="B93" t="s">
        <v>8</v>
      </c>
      <c r="C93" t="s">
        <v>9</v>
      </c>
      <c r="D93">
        <v>42</v>
      </c>
      <c r="E93" s="7">
        <v>44718</v>
      </c>
      <c r="F93">
        <v>75000</v>
      </c>
      <c r="G93" t="s">
        <v>10</v>
      </c>
      <c r="H93" t="s">
        <v>206</v>
      </c>
      <c r="I93" s="8">
        <f ca="1">(TODAY()-Table_Staff[[#This Row],[Date Joined]])/365</f>
        <v>1.0328767123287672</v>
      </c>
      <c r="J93" s="8">
        <f ca="1">IF(Table_Staff[[#This Row],[tenure]]&gt;2,3%,2%)*Table_Staff[[#This Row],[Salary]]</f>
        <v>1500</v>
      </c>
      <c r="K93" s="8">
        <f>_xlfn.XLOOKUP(Table_Staff[[#This Row],[Rating]],'salary vs rating'!$B$4:$B$8,'salary vs rating'!$C$4:$C$8)</f>
        <v>4</v>
      </c>
    </row>
    <row r="94" spans="1:11" x14ac:dyDescent="0.25">
      <c r="A94" t="s">
        <v>95</v>
      </c>
      <c r="B94" t="s">
        <v>8</v>
      </c>
      <c r="C94" t="s">
        <v>12</v>
      </c>
      <c r="D94">
        <v>33</v>
      </c>
      <c r="E94" s="7">
        <v>44312</v>
      </c>
      <c r="F94">
        <v>75280</v>
      </c>
      <c r="G94" t="s">
        <v>16</v>
      </c>
      <c r="H94" t="s">
        <v>205</v>
      </c>
      <c r="I94" s="8">
        <f ca="1">(TODAY()-Table_Staff[[#This Row],[Date Joined]])/365</f>
        <v>2.1452054794520548</v>
      </c>
      <c r="J94" s="8">
        <f ca="1">IF(Table_Staff[[#This Row],[tenure]]&gt;2,3%,2%)*Table_Staff[[#This Row],[Salary]]</f>
        <v>2258.4</v>
      </c>
      <c r="K94" s="8">
        <f>_xlfn.XLOOKUP(Table_Staff[[#This Row],[Rating]],'salary vs rating'!$B$4:$B$8,'salary vs rating'!$C$4:$C$8)</f>
        <v>3</v>
      </c>
    </row>
    <row r="95" spans="1:11" x14ac:dyDescent="0.25">
      <c r="A95" t="s">
        <v>188</v>
      </c>
      <c r="B95" t="s">
        <v>8</v>
      </c>
      <c r="C95" t="s">
        <v>12</v>
      </c>
      <c r="D95">
        <v>33</v>
      </c>
      <c r="E95" s="7">
        <v>44253</v>
      </c>
      <c r="F95">
        <v>75280</v>
      </c>
      <c r="G95" t="s">
        <v>16</v>
      </c>
      <c r="H95" t="s">
        <v>206</v>
      </c>
      <c r="I95" s="8">
        <f ca="1">(TODAY()-Table_Staff[[#This Row],[Date Joined]])/365</f>
        <v>2.3068493150684932</v>
      </c>
      <c r="J95" s="8">
        <f ca="1">IF(Table_Staff[[#This Row],[tenure]]&gt;2,3%,2%)*Table_Staff[[#This Row],[Salary]]</f>
        <v>2258.4</v>
      </c>
      <c r="K95" s="8">
        <f>_xlfn.XLOOKUP(Table_Staff[[#This Row],[Rating]],'salary vs rating'!$B$4:$B$8,'salary vs rating'!$C$4:$C$8)</f>
        <v>3</v>
      </c>
    </row>
    <row r="96" spans="1:11" x14ac:dyDescent="0.25">
      <c r="A96" t="s">
        <v>41</v>
      </c>
      <c r="B96" t="s">
        <v>8</v>
      </c>
      <c r="C96" t="s">
        <v>12</v>
      </c>
      <c r="D96">
        <v>33</v>
      </c>
      <c r="E96" s="7">
        <v>44374</v>
      </c>
      <c r="F96">
        <v>75480</v>
      </c>
      <c r="G96" t="s">
        <v>42</v>
      </c>
      <c r="H96" t="s">
        <v>205</v>
      </c>
      <c r="I96" s="8">
        <f ca="1">(TODAY()-Table_Staff[[#This Row],[Date Joined]])/365</f>
        <v>1.9753424657534246</v>
      </c>
      <c r="J96" s="8">
        <f ca="1">IF(Table_Staff[[#This Row],[tenure]]&gt;2,3%,2%)*Table_Staff[[#This Row],[Salary]]</f>
        <v>1509.6000000000001</v>
      </c>
      <c r="K96" s="8">
        <f>_xlfn.XLOOKUP(Table_Staff[[#This Row],[Rating]],'salary vs rating'!$B$4:$B$8,'salary vs rating'!$C$4:$C$8)</f>
        <v>1</v>
      </c>
    </row>
    <row r="97" spans="1:11" x14ac:dyDescent="0.25">
      <c r="A97" t="s">
        <v>135</v>
      </c>
      <c r="B97" t="s">
        <v>8</v>
      </c>
      <c r="C97" t="s">
        <v>12</v>
      </c>
      <c r="D97">
        <v>33</v>
      </c>
      <c r="E97" s="7">
        <v>44313</v>
      </c>
      <c r="F97">
        <v>75480</v>
      </c>
      <c r="G97" t="s">
        <v>42</v>
      </c>
      <c r="H97" t="s">
        <v>206</v>
      </c>
      <c r="I97" s="8">
        <f ca="1">(TODAY()-Table_Staff[[#This Row],[Date Joined]])/365</f>
        <v>2.1424657534246574</v>
      </c>
      <c r="J97" s="8">
        <f ca="1">IF(Table_Staff[[#This Row],[tenure]]&gt;2,3%,2%)*Table_Staff[[#This Row],[Salary]]</f>
        <v>2264.4</v>
      </c>
      <c r="K97" s="8">
        <f>_xlfn.XLOOKUP(Table_Staff[[#This Row],[Rating]],'salary vs rating'!$B$4:$B$8,'salary vs rating'!$C$4:$C$8)</f>
        <v>1</v>
      </c>
    </row>
    <row r="98" spans="1:11" x14ac:dyDescent="0.25">
      <c r="A98" t="s">
        <v>78</v>
      </c>
      <c r="B98" t="s">
        <v>15</v>
      </c>
      <c r="C98" t="s">
        <v>56</v>
      </c>
      <c r="D98">
        <v>21</v>
      </c>
      <c r="E98" s="7">
        <v>44242</v>
      </c>
      <c r="F98">
        <v>75880</v>
      </c>
      <c r="G98" t="s">
        <v>16</v>
      </c>
      <c r="H98" t="s">
        <v>205</v>
      </c>
      <c r="I98" s="8">
        <f ca="1">(TODAY()-Table_Staff[[#This Row],[Date Joined]])/365</f>
        <v>2.3369863013698629</v>
      </c>
      <c r="J98" s="8">
        <f ca="1">IF(Table_Staff[[#This Row],[tenure]]&gt;2,3%,2%)*Table_Staff[[#This Row],[Salary]]</f>
        <v>2276.4</v>
      </c>
      <c r="K98" s="8">
        <f>_xlfn.XLOOKUP(Table_Staff[[#This Row],[Rating]],'salary vs rating'!$B$4:$B$8,'salary vs rating'!$C$4:$C$8)</f>
        <v>3</v>
      </c>
    </row>
    <row r="99" spans="1:11" x14ac:dyDescent="0.25">
      <c r="A99" t="s">
        <v>170</v>
      </c>
      <c r="B99" t="s">
        <v>15</v>
      </c>
      <c r="C99" t="s">
        <v>56</v>
      </c>
      <c r="D99">
        <v>21</v>
      </c>
      <c r="E99" s="7">
        <v>44180</v>
      </c>
      <c r="F99">
        <v>75880</v>
      </c>
      <c r="G99" t="s">
        <v>16</v>
      </c>
      <c r="H99" t="s">
        <v>206</v>
      </c>
      <c r="I99" s="8">
        <f ca="1">(TODAY()-Table_Staff[[#This Row],[Date Joined]])/365</f>
        <v>2.506849315068493</v>
      </c>
      <c r="J99" s="8">
        <f ca="1">IF(Table_Staff[[#This Row],[tenure]]&gt;2,3%,2%)*Table_Staff[[#This Row],[Salary]]</f>
        <v>2276.4</v>
      </c>
      <c r="K99" s="8">
        <f>_xlfn.XLOOKUP(Table_Staff[[#This Row],[Rating]],'salary vs rating'!$B$4:$B$8,'salary vs rating'!$C$4:$C$8)</f>
        <v>3</v>
      </c>
    </row>
    <row r="100" spans="1:11" x14ac:dyDescent="0.25">
      <c r="A100" t="s">
        <v>35</v>
      </c>
      <c r="B100" t="s">
        <v>8</v>
      </c>
      <c r="C100" t="s">
        <v>21</v>
      </c>
      <c r="D100">
        <v>28</v>
      </c>
      <c r="E100" s="7">
        <v>44185</v>
      </c>
      <c r="F100">
        <v>75970</v>
      </c>
      <c r="G100" t="s">
        <v>16</v>
      </c>
      <c r="H100" t="s">
        <v>205</v>
      </c>
      <c r="I100" s="8">
        <f ca="1">(TODAY()-Table_Staff[[#This Row],[Date Joined]])/365</f>
        <v>2.493150684931507</v>
      </c>
      <c r="J100" s="8">
        <f ca="1">IF(Table_Staff[[#This Row],[tenure]]&gt;2,3%,2%)*Table_Staff[[#This Row],[Salary]]</f>
        <v>2279.1</v>
      </c>
      <c r="K100" s="8">
        <f>_xlfn.XLOOKUP(Table_Staff[[#This Row],[Rating]],'salary vs rating'!$B$4:$B$8,'salary vs rating'!$C$4:$C$8)</f>
        <v>3</v>
      </c>
    </row>
    <row r="101" spans="1:11" x14ac:dyDescent="0.25">
      <c r="A101" t="s">
        <v>129</v>
      </c>
      <c r="B101" t="s">
        <v>8</v>
      </c>
      <c r="C101" t="s">
        <v>21</v>
      </c>
      <c r="D101">
        <v>28</v>
      </c>
      <c r="E101" s="7">
        <v>44124</v>
      </c>
      <c r="F101">
        <v>75970</v>
      </c>
      <c r="G101" t="s">
        <v>16</v>
      </c>
      <c r="H101" t="s">
        <v>206</v>
      </c>
      <c r="I101" s="8">
        <f ca="1">(TODAY()-Table_Staff[[#This Row],[Date Joined]])/365</f>
        <v>2.6602739726027398</v>
      </c>
      <c r="J101" s="8">
        <f ca="1">IF(Table_Staff[[#This Row],[tenure]]&gt;2,3%,2%)*Table_Staff[[#This Row],[Salary]]</f>
        <v>2279.1</v>
      </c>
      <c r="K101" s="8">
        <f>_xlfn.XLOOKUP(Table_Staff[[#This Row],[Rating]],'salary vs rating'!$B$4:$B$8,'salary vs rating'!$C$4:$C$8)</f>
        <v>3</v>
      </c>
    </row>
    <row r="102" spans="1:11" x14ac:dyDescent="0.25">
      <c r="A102" t="s">
        <v>62</v>
      </c>
      <c r="B102" t="s">
        <v>8</v>
      </c>
      <c r="C102" t="s">
        <v>9</v>
      </c>
      <c r="D102">
        <v>22</v>
      </c>
      <c r="E102" s="7">
        <v>44450</v>
      </c>
      <c r="F102">
        <v>76900</v>
      </c>
      <c r="G102" t="s">
        <v>13</v>
      </c>
      <c r="H102" t="s">
        <v>205</v>
      </c>
      <c r="I102" s="8">
        <f ca="1">(TODAY()-Table_Staff[[#This Row],[Date Joined]])/365</f>
        <v>1.7671232876712328</v>
      </c>
      <c r="J102" s="8">
        <f ca="1">IF(Table_Staff[[#This Row],[tenure]]&gt;2,3%,2%)*Table_Staff[[#This Row],[Salary]]</f>
        <v>1538</v>
      </c>
      <c r="K102" s="8">
        <f>_xlfn.XLOOKUP(Table_Staff[[#This Row],[Rating]],'salary vs rating'!$B$4:$B$8,'salary vs rating'!$C$4:$C$8)</f>
        <v>5</v>
      </c>
    </row>
    <row r="103" spans="1:11" x14ac:dyDescent="0.25">
      <c r="A103" t="s">
        <v>154</v>
      </c>
      <c r="B103" t="s">
        <v>8</v>
      </c>
      <c r="C103" t="s">
        <v>9</v>
      </c>
      <c r="D103">
        <v>22</v>
      </c>
      <c r="E103" s="7">
        <v>44388</v>
      </c>
      <c r="F103">
        <v>76900</v>
      </c>
      <c r="G103" t="s">
        <v>13</v>
      </c>
      <c r="H103" t="s">
        <v>206</v>
      </c>
      <c r="I103" s="8">
        <f ca="1">(TODAY()-Table_Staff[[#This Row],[Date Joined]])/365</f>
        <v>1.9369863013698629</v>
      </c>
      <c r="J103" s="8">
        <f ca="1">IF(Table_Staff[[#This Row],[tenure]]&gt;2,3%,2%)*Table_Staff[[#This Row],[Salary]]</f>
        <v>1538</v>
      </c>
      <c r="K103" s="8">
        <f>_xlfn.XLOOKUP(Table_Staff[[#This Row],[Rating]],'salary vs rating'!$B$4:$B$8,'salary vs rating'!$C$4:$C$8)</f>
        <v>5</v>
      </c>
    </row>
    <row r="104" spans="1:11" x14ac:dyDescent="0.25">
      <c r="A104" t="s">
        <v>72</v>
      </c>
      <c r="B104" t="s">
        <v>8</v>
      </c>
      <c r="C104" t="s">
        <v>9</v>
      </c>
      <c r="D104">
        <v>36</v>
      </c>
      <c r="E104" s="7">
        <v>44529</v>
      </c>
      <c r="F104">
        <v>78390</v>
      </c>
      <c r="G104" t="s">
        <v>16</v>
      </c>
      <c r="H104" t="s">
        <v>205</v>
      </c>
      <c r="I104" s="8">
        <f ca="1">(TODAY()-Table_Staff[[#This Row],[Date Joined]])/365</f>
        <v>1.5506849315068494</v>
      </c>
      <c r="J104" s="8">
        <f ca="1">IF(Table_Staff[[#This Row],[tenure]]&gt;2,3%,2%)*Table_Staff[[#This Row],[Salary]]</f>
        <v>1567.8</v>
      </c>
      <c r="K104" s="8">
        <f>_xlfn.XLOOKUP(Table_Staff[[#This Row],[Rating]],'salary vs rating'!$B$4:$B$8,'salary vs rating'!$C$4:$C$8)</f>
        <v>3</v>
      </c>
    </row>
    <row r="105" spans="1:11" x14ac:dyDescent="0.25">
      <c r="A105" t="s">
        <v>164</v>
      </c>
      <c r="B105" t="s">
        <v>8</v>
      </c>
      <c r="C105" t="s">
        <v>9</v>
      </c>
      <c r="D105">
        <v>36</v>
      </c>
      <c r="E105" s="7">
        <v>44468</v>
      </c>
      <c r="F105">
        <v>78390</v>
      </c>
      <c r="G105" t="s">
        <v>16</v>
      </c>
      <c r="H105" t="s">
        <v>206</v>
      </c>
      <c r="I105" s="8">
        <f ca="1">(TODAY()-Table_Staff[[#This Row],[Date Joined]])/365</f>
        <v>1.7178082191780821</v>
      </c>
      <c r="J105" s="8">
        <f ca="1">IF(Table_Staff[[#This Row],[tenure]]&gt;2,3%,2%)*Table_Staff[[#This Row],[Salary]]</f>
        <v>1567.8</v>
      </c>
      <c r="K105" s="8">
        <f>_xlfn.XLOOKUP(Table_Staff[[#This Row],[Rating]],'salary vs rating'!$B$4:$B$8,'salary vs rating'!$C$4:$C$8)</f>
        <v>3</v>
      </c>
    </row>
    <row r="106" spans="1:11" x14ac:dyDescent="0.25">
      <c r="A106" t="s">
        <v>48</v>
      </c>
      <c r="B106" t="s">
        <v>8</v>
      </c>
      <c r="C106" t="s">
        <v>19</v>
      </c>
      <c r="D106">
        <v>36</v>
      </c>
      <c r="E106" s="7">
        <v>44494</v>
      </c>
      <c r="F106">
        <v>78540</v>
      </c>
      <c r="G106" t="s">
        <v>16</v>
      </c>
      <c r="H106" t="s">
        <v>205</v>
      </c>
      <c r="I106" s="8">
        <f ca="1">(TODAY()-Table_Staff[[#This Row],[Date Joined]])/365</f>
        <v>1.6465753424657534</v>
      </c>
      <c r="J106" s="8">
        <f ca="1">IF(Table_Staff[[#This Row],[tenure]]&gt;2,3%,2%)*Table_Staff[[#This Row],[Salary]]</f>
        <v>1570.8</v>
      </c>
      <c r="K106" s="8">
        <f>_xlfn.XLOOKUP(Table_Staff[[#This Row],[Rating]],'salary vs rating'!$B$4:$B$8,'salary vs rating'!$C$4:$C$8)</f>
        <v>3</v>
      </c>
    </row>
    <row r="107" spans="1:11" x14ac:dyDescent="0.25">
      <c r="A107" t="s">
        <v>141</v>
      </c>
      <c r="B107" t="s">
        <v>8</v>
      </c>
      <c r="C107" t="s">
        <v>19</v>
      </c>
      <c r="D107">
        <v>36</v>
      </c>
      <c r="E107" s="7">
        <v>44433</v>
      </c>
      <c r="F107">
        <v>78540</v>
      </c>
      <c r="G107" t="s">
        <v>16</v>
      </c>
      <c r="H107" t="s">
        <v>206</v>
      </c>
      <c r="I107" s="8">
        <f ca="1">(TODAY()-Table_Staff[[#This Row],[Date Joined]])/365</f>
        <v>1.8136986301369864</v>
      </c>
      <c r="J107" s="8">
        <f ca="1">IF(Table_Staff[[#This Row],[tenure]]&gt;2,3%,2%)*Table_Staff[[#This Row],[Salary]]</f>
        <v>1570.8</v>
      </c>
      <c r="K107" s="8">
        <f>_xlfn.XLOOKUP(Table_Staff[[#This Row],[Rating]],'salary vs rating'!$B$4:$B$8,'salary vs rating'!$C$4:$C$8)</f>
        <v>3</v>
      </c>
    </row>
    <row r="108" spans="1:11" x14ac:dyDescent="0.25">
      <c r="A108" t="s">
        <v>104</v>
      </c>
      <c r="B108" t="s">
        <v>15</v>
      </c>
      <c r="C108" t="s">
        <v>9</v>
      </c>
      <c r="D108">
        <v>20</v>
      </c>
      <c r="E108" s="7">
        <v>44744</v>
      </c>
      <c r="F108">
        <v>79570</v>
      </c>
      <c r="G108" t="s">
        <v>16</v>
      </c>
      <c r="H108" t="s">
        <v>205</v>
      </c>
      <c r="I108" s="8">
        <f ca="1">(TODAY()-Table_Staff[[#This Row],[Date Joined]])/365</f>
        <v>0.9616438356164384</v>
      </c>
      <c r="J108" s="8">
        <f ca="1">IF(Table_Staff[[#This Row],[tenure]]&gt;2,3%,2%)*Table_Staff[[#This Row],[Salary]]</f>
        <v>1591.4</v>
      </c>
      <c r="K108" s="8">
        <f>_xlfn.XLOOKUP(Table_Staff[[#This Row],[Rating]],'salary vs rating'!$B$4:$B$8,'salary vs rating'!$C$4:$C$8)</f>
        <v>3</v>
      </c>
    </row>
    <row r="109" spans="1:11" x14ac:dyDescent="0.25">
      <c r="A109" t="s">
        <v>197</v>
      </c>
      <c r="B109" t="s">
        <v>15</v>
      </c>
      <c r="C109" t="s">
        <v>9</v>
      </c>
      <c r="D109">
        <v>20</v>
      </c>
      <c r="E109" s="7">
        <v>44683</v>
      </c>
      <c r="F109">
        <v>79570</v>
      </c>
      <c r="G109" t="s">
        <v>16</v>
      </c>
      <c r="H109" t="s">
        <v>206</v>
      </c>
      <c r="I109" s="8">
        <f ca="1">(TODAY()-Table_Staff[[#This Row],[Date Joined]])/365</f>
        <v>1.1287671232876713</v>
      </c>
      <c r="J109" s="8">
        <f ca="1">IF(Table_Staff[[#This Row],[tenure]]&gt;2,3%,2%)*Table_Staff[[#This Row],[Salary]]</f>
        <v>1591.4</v>
      </c>
      <c r="K109" s="8">
        <f>_xlfn.XLOOKUP(Table_Staff[[#This Row],[Rating]],'salary vs rating'!$B$4:$B$8,'salary vs rating'!$C$4:$C$8)</f>
        <v>3</v>
      </c>
    </row>
    <row r="110" spans="1:11" x14ac:dyDescent="0.25">
      <c r="A110" t="s">
        <v>39</v>
      </c>
      <c r="B110" t="s">
        <v>8</v>
      </c>
      <c r="C110" t="s">
        <v>12</v>
      </c>
      <c r="D110">
        <v>25</v>
      </c>
      <c r="E110" s="7">
        <v>44694</v>
      </c>
      <c r="F110">
        <v>80700</v>
      </c>
      <c r="G110" t="s">
        <v>13</v>
      </c>
      <c r="H110" t="s">
        <v>205</v>
      </c>
      <c r="I110" s="8">
        <f ca="1">(TODAY()-Table_Staff[[#This Row],[Date Joined]])/365</f>
        <v>1.0986301369863014</v>
      </c>
      <c r="J110" s="8">
        <f ca="1">IF(Table_Staff[[#This Row],[tenure]]&gt;2,3%,2%)*Table_Staff[[#This Row],[Salary]]</f>
        <v>1614</v>
      </c>
      <c r="K110" s="8">
        <f>_xlfn.XLOOKUP(Table_Staff[[#This Row],[Rating]],'salary vs rating'!$B$4:$B$8,'salary vs rating'!$C$4:$C$8)</f>
        <v>5</v>
      </c>
    </row>
    <row r="111" spans="1:11" x14ac:dyDescent="0.25">
      <c r="A111" t="s">
        <v>133</v>
      </c>
      <c r="B111" t="s">
        <v>8</v>
      </c>
      <c r="C111" t="s">
        <v>12</v>
      </c>
      <c r="D111">
        <v>25</v>
      </c>
      <c r="E111" s="7">
        <v>44633</v>
      </c>
      <c r="F111">
        <v>80700</v>
      </c>
      <c r="G111" t="s">
        <v>13</v>
      </c>
      <c r="H111" t="s">
        <v>206</v>
      </c>
      <c r="I111" s="8">
        <f ca="1">(TODAY()-Table_Staff[[#This Row],[Date Joined]])/365</f>
        <v>1.2657534246575342</v>
      </c>
      <c r="J111" s="8">
        <f ca="1">IF(Table_Staff[[#This Row],[tenure]]&gt;2,3%,2%)*Table_Staff[[#This Row],[Salary]]</f>
        <v>1614</v>
      </c>
      <c r="K111" s="8">
        <f>_xlfn.XLOOKUP(Table_Staff[[#This Row],[Rating]],'salary vs rating'!$B$4:$B$8,'salary vs rating'!$C$4:$C$8)</f>
        <v>5</v>
      </c>
    </row>
    <row r="112" spans="1:11" x14ac:dyDescent="0.25">
      <c r="A112" t="s">
        <v>92</v>
      </c>
      <c r="B112" t="s">
        <v>8</v>
      </c>
      <c r="C112" t="s">
        <v>12</v>
      </c>
      <c r="D112">
        <v>27</v>
      </c>
      <c r="E112" s="7">
        <v>44686</v>
      </c>
      <c r="F112">
        <v>83750</v>
      </c>
      <c r="G112" t="s">
        <v>16</v>
      </c>
      <c r="H112" t="s">
        <v>205</v>
      </c>
      <c r="I112" s="8">
        <f ca="1">(TODAY()-Table_Staff[[#This Row],[Date Joined]])/365</f>
        <v>1.1205479452054794</v>
      </c>
      <c r="J112" s="8">
        <f ca="1">IF(Table_Staff[[#This Row],[tenure]]&gt;2,3%,2%)*Table_Staff[[#This Row],[Salary]]</f>
        <v>1675</v>
      </c>
      <c r="K112" s="8">
        <f>_xlfn.XLOOKUP(Table_Staff[[#This Row],[Rating]],'salary vs rating'!$B$4:$B$8,'salary vs rating'!$C$4:$C$8)</f>
        <v>3</v>
      </c>
    </row>
    <row r="113" spans="1:11" x14ac:dyDescent="0.25">
      <c r="A113" t="s">
        <v>185</v>
      </c>
      <c r="B113" t="s">
        <v>8</v>
      </c>
      <c r="C113" t="s">
        <v>12</v>
      </c>
      <c r="D113">
        <v>27</v>
      </c>
      <c r="E113" s="7">
        <v>44625</v>
      </c>
      <c r="F113">
        <v>83750</v>
      </c>
      <c r="G113" t="s">
        <v>16</v>
      </c>
      <c r="H113" t="s">
        <v>206</v>
      </c>
      <c r="I113" s="8">
        <f ca="1">(TODAY()-Table_Staff[[#This Row],[Date Joined]])/365</f>
        <v>1.2876712328767124</v>
      </c>
      <c r="J113" s="8">
        <f ca="1">IF(Table_Staff[[#This Row],[tenure]]&gt;2,3%,2%)*Table_Staff[[#This Row],[Salary]]</f>
        <v>1675</v>
      </c>
      <c r="K113" s="8">
        <f>_xlfn.XLOOKUP(Table_Staff[[#This Row],[Rating]],'salary vs rating'!$B$4:$B$8,'salary vs rating'!$C$4:$C$8)</f>
        <v>3</v>
      </c>
    </row>
    <row r="114" spans="1:11" x14ac:dyDescent="0.25">
      <c r="A114" t="s">
        <v>28</v>
      </c>
      <c r="B114" t="s">
        <v>8</v>
      </c>
      <c r="C114" t="s">
        <v>21</v>
      </c>
      <c r="D114">
        <v>34</v>
      </c>
      <c r="E114" s="7">
        <v>44459</v>
      </c>
      <c r="F114">
        <v>85000</v>
      </c>
      <c r="G114" t="s">
        <v>16</v>
      </c>
      <c r="H114" t="s">
        <v>205</v>
      </c>
      <c r="I114" s="8">
        <f ca="1">(TODAY()-Table_Staff[[#This Row],[Date Joined]])/365</f>
        <v>1.7424657534246575</v>
      </c>
      <c r="J114" s="8">
        <f ca="1">IF(Table_Staff[[#This Row],[tenure]]&gt;2,3%,2%)*Table_Staff[[#This Row],[Salary]]</f>
        <v>1700</v>
      </c>
      <c r="K114" s="8">
        <f>_xlfn.XLOOKUP(Table_Staff[[#This Row],[Rating]],'salary vs rating'!$B$4:$B$8,'salary vs rating'!$C$4:$C$8)</f>
        <v>3</v>
      </c>
    </row>
    <row r="115" spans="1:11" x14ac:dyDescent="0.25">
      <c r="A115" t="s">
        <v>122</v>
      </c>
      <c r="B115" t="s">
        <v>8</v>
      </c>
      <c r="C115" t="s">
        <v>21</v>
      </c>
      <c r="D115">
        <v>34</v>
      </c>
      <c r="E115" s="7">
        <v>44397</v>
      </c>
      <c r="F115">
        <v>85000</v>
      </c>
      <c r="G115" t="s">
        <v>16</v>
      </c>
      <c r="H115" t="s">
        <v>206</v>
      </c>
      <c r="I115" s="8">
        <f ca="1">(TODAY()-Table_Staff[[#This Row],[Date Joined]])/365</f>
        <v>1.9123287671232876</v>
      </c>
      <c r="J115" s="8">
        <f ca="1">IF(Table_Staff[[#This Row],[tenure]]&gt;2,3%,2%)*Table_Staff[[#This Row],[Salary]]</f>
        <v>1700</v>
      </c>
      <c r="K115" s="8">
        <f>_xlfn.XLOOKUP(Table_Staff[[#This Row],[Rating]],'salary vs rating'!$B$4:$B$8,'salary vs rating'!$C$4:$C$8)</f>
        <v>3</v>
      </c>
    </row>
    <row r="116" spans="1:11" x14ac:dyDescent="0.25">
      <c r="A116" t="s">
        <v>88</v>
      </c>
      <c r="B116" t="s">
        <v>8</v>
      </c>
      <c r="C116" t="s">
        <v>21</v>
      </c>
      <c r="D116">
        <v>33</v>
      </c>
      <c r="E116" s="7">
        <v>44809</v>
      </c>
      <c r="F116">
        <v>86570</v>
      </c>
      <c r="G116" t="s">
        <v>16</v>
      </c>
      <c r="H116" t="s">
        <v>205</v>
      </c>
      <c r="I116" s="8">
        <f ca="1">(TODAY()-Table_Staff[[#This Row],[Date Joined]])/365</f>
        <v>0.78356164383561644</v>
      </c>
      <c r="J116" s="8">
        <f ca="1">IF(Table_Staff[[#This Row],[tenure]]&gt;2,3%,2%)*Table_Staff[[#This Row],[Salary]]</f>
        <v>1731.4</v>
      </c>
      <c r="K116" s="8">
        <f>_xlfn.XLOOKUP(Table_Staff[[#This Row],[Rating]],'salary vs rating'!$B$4:$B$8,'salary vs rating'!$C$4:$C$8)</f>
        <v>3</v>
      </c>
    </row>
    <row r="117" spans="1:11" x14ac:dyDescent="0.25">
      <c r="A117" t="s">
        <v>181</v>
      </c>
      <c r="B117" t="s">
        <v>8</v>
      </c>
      <c r="C117" t="s">
        <v>21</v>
      </c>
      <c r="D117">
        <v>33</v>
      </c>
      <c r="E117" s="7">
        <v>44747</v>
      </c>
      <c r="F117">
        <v>86570</v>
      </c>
      <c r="G117" t="s">
        <v>16</v>
      </c>
      <c r="H117" t="s">
        <v>206</v>
      </c>
      <c r="I117" s="8">
        <f ca="1">(TODAY()-Table_Staff[[#This Row],[Date Joined]])/365</f>
        <v>0.95342465753424654</v>
      </c>
      <c r="J117" s="8">
        <f ca="1">IF(Table_Staff[[#This Row],[tenure]]&gt;2,3%,2%)*Table_Staff[[#This Row],[Salary]]</f>
        <v>1731.4</v>
      </c>
      <c r="K117" s="8">
        <f>_xlfn.XLOOKUP(Table_Staff[[#This Row],[Rating]],'salary vs rating'!$B$4:$B$8,'salary vs rating'!$C$4:$C$8)</f>
        <v>3</v>
      </c>
    </row>
    <row r="118" spans="1:11" x14ac:dyDescent="0.25">
      <c r="A118" t="s">
        <v>74</v>
      </c>
      <c r="B118" t="s">
        <v>8</v>
      </c>
      <c r="C118" t="s">
        <v>12</v>
      </c>
      <c r="D118">
        <v>40</v>
      </c>
      <c r="E118" s="7">
        <v>44337</v>
      </c>
      <c r="F118">
        <v>87620</v>
      </c>
      <c r="G118" t="s">
        <v>16</v>
      </c>
      <c r="H118" t="s">
        <v>205</v>
      </c>
      <c r="I118" s="8">
        <f ca="1">(TODAY()-Table_Staff[[#This Row],[Date Joined]])/365</f>
        <v>2.0767123287671234</v>
      </c>
      <c r="J118" s="8">
        <f ca="1">IF(Table_Staff[[#This Row],[tenure]]&gt;2,3%,2%)*Table_Staff[[#This Row],[Salary]]</f>
        <v>2628.6</v>
      </c>
      <c r="K118" s="8">
        <f>_xlfn.XLOOKUP(Table_Staff[[#This Row],[Rating]],'salary vs rating'!$B$4:$B$8,'salary vs rating'!$C$4:$C$8)</f>
        <v>3</v>
      </c>
    </row>
    <row r="119" spans="1:11" x14ac:dyDescent="0.25">
      <c r="A119" t="s">
        <v>166</v>
      </c>
      <c r="B119" t="s">
        <v>8</v>
      </c>
      <c r="C119" t="s">
        <v>12</v>
      </c>
      <c r="D119">
        <v>40</v>
      </c>
      <c r="E119" s="7">
        <v>44276</v>
      </c>
      <c r="F119">
        <v>87620</v>
      </c>
      <c r="G119" t="s">
        <v>16</v>
      </c>
      <c r="H119" t="s">
        <v>206</v>
      </c>
      <c r="I119" s="8">
        <f ca="1">(TODAY()-Table_Staff[[#This Row],[Date Joined]])/365</f>
        <v>2.2438356164383562</v>
      </c>
      <c r="J119" s="8">
        <f ca="1">IF(Table_Staff[[#This Row],[tenure]]&gt;2,3%,2%)*Table_Staff[[#This Row],[Salary]]</f>
        <v>2628.6</v>
      </c>
      <c r="K119" s="8">
        <f>_xlfn.XLOOKUP(Table_Staff[[#This Row],[Rating]],'salary vs rating'!$B$4:$B$8,'salary vs rating'!$C$4:$C$8)</f>
        <v>3</v>
      </c>
    </row>
    <row r="120" spans="1:11" x14ac:dyDescent="0.25">
      <c r="A120" t="s">
        <v>23</v>
      </c>
      <c r="B120" t="s">
        <v>15</v>
      </c>
      <c r="C120" t="s">
        <v>12</v>
      </c>
      <c r="D120">
        <v>37</v>
      </c>
      <c r="E120" s="7">
        <v>44338</v>
      </c>
      <c r="F120">
        <v>88050</v>
      </c>
      <c r="G120" t="s">
        <v>24</v>
      </c>
      <c r="H120" t="s">
        <v>205</v>
      </c>
      <c r="I120" s="8">
        <f ca="1">(TODAY()-Table_Staff[[#This Row],[Date Joined]])/365</f>
        <v>2.0739726027397261</v>
      </c>
      <c r="J120" s="8">
        <f ca="1">IF(Table_Staff[[#This Row],[tenure]]&gt;2,3%,2%)*Table_Staff[[#This Row],[Salary]]</f>
        <v>2641.5</v>
      </c>
      <c r="K120" s="8">
        <f>_xlfn.XLOOKUP(Table_Staff[[#This Row],[Rating]],'salary vs rating'!$B$4:$B$8,'salary vs rating'!$C$4:$C$8)</f>
        <v>2</v>
      </c>
    </row>
    <row r="121" spans="1:11" x14ac:dyDescent="0.25">
      <c r="A121" t="s">
        <v>118</v>
      </c>
      <c r="B121" t="s">
        <v>15</v>
      </c>
      <c r="C121" t="s">
        <v>12</v>
      </c>
      <c r="D121">
        <v>37</v>
      </c>
      <c r="E121" s="7">
        <v>44277</v>
      </c>
      <c r="F121">
        <v>88050</v>
      </c>
      <c r="G121" t="s">
        <v>24</v>
      </c>
      <c r="H121" t="s">
        <v>206</v>
      </c>
      <c r="I121" s="8">
        <f ca="1">(TODAY()-Table_Staff[[#This Row],[Date Joined]])/365</f>
        <v>2.2410958904109588</v>
      </c>
      <c r="J121" s="8">
        <f ca="1">IF(Table_Staff[[#This Row],[tenure]]&gt;2,3%,2%)*Table_Staff[[#This Row],[Salary]]</f>
        <v>2641.5</v>
      </c>
      <c r="K121" s="8">
        <f>_xlfn.XLOOKUP(Table_Staff[[#This Row],[Rating]],'salary vs rating'!$B$4:$B$8,'salary vs rating'!$C$4:$C$8)</f>
        <v>2</v>
      </c>
    </row>
    <row r="122" spans="1:11" x14ac:dyDescent="0.25">
      <c r="A122" t="s">
        <v>11</v>
      </c>
      <c r="B122" t="s">
        <v>203</v>
      </c>
      <c r="C122" t="s">
        <v>12</v>
      </c>
      <c r="D122">
        <v>26</v>
      </c>
      <c r="E122" s="7">
        <v>44271</v>
      </c>
      <c r="F122">
        <v>90700</v>
      </c>
      <c r="G122" t="s">
        <v>13</v>
      </c>
      <c r="H122" t="s">
        <v>205</v>
      </c>
      <c r="I122" s="8">
        <f ca="1">(TODAY()-Table_Staff[[#This Row],[Date Joined]])/365</f>
        <v>2.2575342465753425</v>
      </c>
      <c r="J122" s="8">
        <f ca="1">IF(Table_Staff[[#This Row],[tenure]]&gt;2,3%,2%)*Table_Staff[[#This Row],[Salary]]</f>
        <v>2721</v>
      </c>
      <c r="K122" s="8">
        <f>_xlfn.XLOOKUP(Table_Staff[[#This Row],[Rating]],'salary vs rating'!$B$4:$B$8,'salary vs rating'!$C$4:$C$8)</f>
        <v>5</v>
      </c>
    </row>
    <row r="123" spans="1:11" x14ac:dyDescent="0.25">
      <c r="A123" t="s">
        <v>112</v>
      </c>
      <c r="B123" t="s">
        <v>203</v>
      </c>
      <c r="C123" t="s">
        <v>12</v>
      </c>
      <c r="D123">
        <v>27</v>
      </c>
      <c r="E123" s="7">
        <v>44212</v>
      </c>
      <c r="F123">
        <v>90700</v>
      </c>
      <c r="G123" t="s">
        <v>13</v>
      </c>
      <c r="H123" t="s">
        <v>206</v>
      </c>
      <c r="I123" s="8">
        <f ca="1">(TODAY()-Table_Staff[[#This Row],[Date Joined]])/365</f>
        <v>2.419178082191781</v>
      </c>
      <c r="J123" s="8">
        <f ca="1">IF(Table_Staff[[#This Row],[tenure]]&gt;2,3%,2%)*Table_Staff[[#This Row],[Salary]]</f>
        <v>2721</v>
      </c>
      <c r="K123" s="8">
        <f>_xlfn.XLOOKUP(Table_Staff[[#This Row],[Rating]],'salary vs rating'!$B$4:$B$8,'salary vs rating'!$C$4:$C$8)</f>
        <v>5</v>
      </c>
    </row>
    <row r="124" spans="1:11" x14ac:dyDescent="0.25">
      <c r="A124" t="s">
        <v>52</v>
      </c>
      <c r="B124" t="s">
        <v>203</v>
      </c>
      <c r="C124" t="s">
        <v>12</v>
      </c>
      <c r="D124">
        <v>32</v>
      </c>
      <c r="E124" s="7">
        <v>44774</v>
      </c>
      <c r="F124">
        <v>91310</v>
      </c>
      <c r="G124" t="s">
        <v>16</v>
      </c>
      <c r="H124" t="s">
        <v>205</v>
      </c>
      <c r="I124" s="8">
        <f ca="1">(TODAY()-Table_Staff[[#This Row],[Date Joined]])/365</f>
        <v>0.8794520547945206</v>
      </c>
      <c r="J124" s="8">
        <f ca="1">IF(Table_Staff[[#This Row],[tenure]]&gt;2,3%,2%)*Table_Staff[[#This Row],[Salary]]</f>
        <v>1826.2</v>
      </c>
      <c r="K124" s="8">
        <f>_xlfn.XLOOKUP(Table_Staff[[#This Row],[Rating]],'salary vs rating'!$B$4:$B$8,'salary vs rating'!$C$4:$C$8)</f>
        <v>3</v>
      </c>
    </row>
    <row r="125" spans="1:11" x14ac:dyDescent="0.25">
      <c r="A125" t="s">
        <v>145</v>
      </c>
      <c r="B125" t="s">
        <v>203</v>
      </c>
      <c r="C125" t="s">
        <v>12</v>
      </c>
      <c r="D125">
        <v>32</v>
      </c>
      <c r="E125" s="7">
        <v>44713</v>
      </c>
      <c r="F125">
        <v>91310</v>
      </c>
      <c r="G125" t="s">
        <v>16</v>
      </c>
      <c r="H125" t="s">
        <v>206</v>
      </c>
      <c r="I125" s="8">
        <f ca="1">(TODAY()-Table_Staff[[#This Row],[Date Joined]])/365</f>
        <v>1.0465753424657533</v>
      </c>
      <c r="J125" s="8">
        <f ca="1">IF(Table_Staff[[#This Row],[tenure]]&gt;2,3%,2%)*Table_Staff[[#This Row],[Salary]]</f>
        <v>1826.2</v>
      </c>
      <c r="K125" s="8">
        <f>_xlfn.XLOOKUP(Table_Staff[[#This Row],[Rating]],'salary vs rating'!$B$4:$B$8,'salary vs rating'!$C$4:$C$8)</f>
        <v>3</v>
      </c>
    </row>
    <row r="126" spans="1:11" x14ac:dyDescent="0.25">
      <c r="A126" t="s">
        <v>68</v>
      </c>
      <c r="B126" t="s">
        <v>15</v>
      </c>
      <c r="C126" t="s">
        <v>21</v>
      </c>
      <c r="D126">
        <v>27</v>
      </c>
      <c r="E126" s="7">
        <v>44236</v>
      </c>
      <c r="F126">
        <v>91650</v>
      </c>
      <c r="G126" t="s">
        <v>13</v>
      </c>
      <c r="H126" t="s">
        <v>205</v>
      </c>
      <c r="I126" s="8">
        <f ca="1">(TODAY()-Table_Staff[[#This Row],[Date Joined]])/365</f>
        <v>2.3534246575342466</v>
      </c>
      <c r="J126" s="8">
        <f ca="1">IF(Table_Staff[[#This Row],[tenure]]&gt;2,3%,2%)*Table_Staff[[#This Row],[Salary]]</f>
        <v>2749.5</v>
      </c>
      <c r="K126" s="8">
        <f>_xlfn.XLOOKUP(Table_Staff[[#This Row],[Rating]],'salary vs rating'!$B$4:$B$8,'salary vs rating'!$C$4:$C$8)</f>
        <v>5</v>
      </c>
    </row>
    <row r="127" spans="1:11" x14ac:dyDescent="0.25">
      <c r="A127" t="s">
        <v>160</v>
      </c>
      <c r="B127" t="s">
        <v>15</v>
      </c>
      <c r="C127" t="s">
        <v>21</v>
      </c>
      <c r="D127">
        <v>27</v>
      </c>
      <c r="E127" s="7">
        <v>44174</v>
      </c>
      <c r="F127">
        <v>91650</v>
      </c>
      <c r="G127" t="s">
        <v>13</v>
      </c>
      <c r="H127" t="s">
        <v>206</v>
      </c>
      <c r="I127" s="8">
        <f ca="1">(TODAY()-Table_Staff[[#This Row],[Date Joined]])/365</f>
        <v>2.5232876712328767</v>
      </c>
      <c r="J127" s="8">
        <f ca="1">IF(Table_Staff[[#This Row],[tenure]]&gt;2,3%,2%)*Table_Staff[[#This Row],[Salary]]</f>
        <v>2749.5</v>
      </c>
      <c r="K127" s="8">
        <f>_xlfn.XLOOKUP(Table_Staff[[#This Row],[Rating]],'salary vs rating'!$B$4:$B$8,'salary vs rating'!$C$4:$C$8)</f>
        <v>5</v>
      </c>
    </row>
    <row r="128" spans="1:11" x14ac:dyDescent="0.25">
      <c r="A128" t="s">
        <v>102</v>
      </c>
      <c r="B128" t="s">
        <v>8</v>
      </c>
      <c r="C128" t="s">
        <v>21</v>
      </c>
      <c r="D128">
        <v>34</v>
      </c>
      <c r="E128" s="7">
        <v>44445</v>
      </c>
      <c r="F128">
        <v>92450</v>
      </c>
      <c r="G128" t="s">
        <v>16</v>
      </c>
      <c r="H128" t="s">
        <v>205</v>
      </c>
      <c r="I128" s="8">
        <f ca="1">(TODAY()-Table_Staff[[#This Row],[Date Joined]])/365</f>
        <v>1.7808219178082192</v>
      </c>
      <c r="J128" s="8">
        <f ca="1">IF(Table_Staff[[#This Row],[tenure]]&gt;2,3%,2%)*Table_Staff[[#This Row],[Salary]]</f>
        <v>1849</v>
      </c>
      <c r="K128" s="8">
        <f>_xlfn.XLOOKUP(Table_Staff[[#This Row],[Rating]],'salary vs rating'!$B$4:$B$8,'salary vs rating'!$C$4:$C$8)</f>
        <v>3</v>
      </c>
    </row>
    <row r="129" spans="1:11" x14ac:dyDescent="0.25">
      <c r="A129" t="s">
        <v>195</v>
      </c>
      <c r="B129" t="s">
        <v>8</v>
      </c>
      <c r="C129" t="s">
        <v>21</v>
      </c>
      <c r="D129">
        <v>34</v>
      </c>
      <c r="E129" s="7">
        <v>44383</v>
      </c>
      <c r="F129">
        <v>92450</v>
      </c>
      <c r="G129" t="s">
        <v>16</v>
      </c>
      <c r="H129" t="s">
        <v>206</v>
      </c>
      <c r="I129" s="8">
        <f ca="1">(TODAY()-Table_Staff[[#This Row],[Date Joined]])/365</f>
        <v>1.9506849315068493</v>
      </c>
      <c r="J129" s="8">
        <f ca="1">IF(Table_Staff[[#This Row],[tenure]]&gt;2,3%,2%)*Table_Staff[[#This Row],[Salary]]</f>
        <v>1849</v>
      </c>
      <c r="K129" s="8">
        <f>_xlfn.XLOOKUP(Table_Staff[[#This Row],[Rating]],'salary vs rating'!$B$4:$B$8,'salary vs rating'!$C$4:$C$8)</f>
        <v>3</v>
      </c>
    </row>
    <row r="130" spans="1:11" x14ac:dyDescent="0.25">
      <c r="A130" t="s">
        <v>77</v>
      </c>
      <c r="B130" t="s">
        <v>8</v>
      </c>
      <c r="C130" t="s">
        <v>19</v>
      </c>
      <c r="D130">
        <v>25</v>
      </c>
      <c r="E130" s="7">
        <v>44205</v>
      </c>
      <c r="F130">
        <v>92700</v>
      </c>
      <c r="G130" t="s">
        <v>16</v>
      </c>
      <c r="H130" t="s">
        <v>205</v>
      </c>
      <c r="I130" s="8">
        <f ca="1">(TODAY()-Table_Staff[[#This Row],[Date Joined]])/365</f>
        <v>2.4383561643835616</v>
      </c>
      <c r="J130" s="8">
        <f ca="1">IF(Table_Staff[[#This Row],[tenure]]&gt;2,3%,2%)*Table_Staff[[#This Row],[Salary]]</f>
        <v>2781</v>
      </c>
      <c r="K130" s="8">
        <f>_xlfn.XLOOKUP(Table_Staff[[#This Row],[Rating]],'salary vs rating'!$B$4:$B$8,'salary vs rating'!$C$4:$C$8)</f>
        <v>3</v>
      </c>
    </row>
    <row r="131" spans="1:11" x14ac:dyDescent="0.25">
      <c r="A131" t="s">
        <v>169</v>
      </c>
      <c r="B131" t="s">
        <v>8</v>
      </c>
      <c r="C131" t="s">
        <v>19</v>
      </c>
      <c r="D131">
        <v>25</v>
      </c>
      <c r="E131" s="7">
        <v>44144</v>
      </c>
      <c r="F131">
        <v>92700</v>
      </c>
      <c r="G131" t="s">
        <v>16</v>
      </c>
      <c r="H131" t="s">
        <v>206</v>
      </c>
      <c r="I131" s="8">
        <f ca="1">(TODAY()-Table_Staff[[#This Row],[Date Joined]])/365</f>
        <v>2.6054794520547944</v>
      </c>
      <c r="J131" s="8">
        <f ca="1">IF(Table_Staff[[#This Row],[tenure]]&gt;2,3%,2%)*Table_Staff[[#This Row],[Salary]]</f>
        <v>2781</v>
      </c>
      <c r="K131" s="8">
        <f>_xlfn.XLOOKUP(Table_Staff[[#This Row],[Rating]],'salary vs rating'!$B$4:$B$8,'salary vs rating'!$C$4:$C$8)</f>
        <v>3</v>
      </c>
    </row>
    <row r="132" spans="1:11" x14ac:dyDescent="0.25">
      <c r="A132" t="s">
        <v>71</v>
      </c>
      <c r="B132" t="s">
        <v>8</v>
      </c>
      <c r="C132" t="s">
        <v>12</v>
      </c>
      <c r="D132">
        <v>33</v>
      </c>
      <c r="E132" s="7">
        <v>44190</v>
      </c>
      <c r="F132">
        <v>96140</v>
      </c>
      <c r="G132" t="s">
        <v>16</v>
      </c>
      <c r="H132" t="s">
        <v>205</v>
      </c>
      <c r="I132" s="8">
        <f ca="1">(TODAY()-Table_Staff[[#This Row],[Date Joined]])/365</f>
        <v>2.4794520547945207</v>
      </c>
      <c r="J132" s="8">
        <f ca="1">IF(Table_Staff[[#This Row],[tenure]]&gt;2,3%,2%)*Table_Staff[[#This Row],[Salary]]</f>
        <v>2884.2</v>
      </c>
      <c r="K132" s="8">
        <f>_xlfn.XLOOKUP(Table_Staff[[#This Row],[Rating]],'salary vs rating'!$B$4:$B$8,'salary vs rating'!$C$4:$C$8)</f>
        <v>3</v>
      </c>
    </row>
    <row r="133" spans="1:11" x14ac:dyDescent="0.25">
      <c r="A133" t="s">
        <v>163</v>
      </c>
      <c r="B133" t="s">
        <v>8</v>
      </c>
      <c r="C133" t="s">
        <v>12</v>
      </c>
      <c r="D133">
        <v>33</v>
      </c>
      <c r="E133" s="7">
        <v>44129</v>
      </c>
      <c r="F133">
        <v>96140</v>
      </c>
      <c r="G133" t="s">
        <v>16</v>
      </c>
      <c r="H133" t="s">
        <v>206</v>
      </c>
      <c r="I133" s="8">
        <f ca="1">(TODAY()-Table_Staff[[#This Row],[Date Joined]])/365</f>
        <v>2.6465753424657534</v>
      </c>
      <c r="J133" s="8">
        <f ca="1">IF(Table_Staff[[#This Row],[tenure]]&gt;2,3%,2%)*Table_Staff[[#This Row],[Salary]]</f>
        <v>2884.2</v>
      </c>
      <c r="K133" s="8">
        <f>_xlfn.XLOOKUP(Table_Staff[[#This Row],[Rating]],'salary vs rating'!$B$4:$B$8,'salary vs rating'!$C$4:$C$8)</f>
        <v>3</v>
      </c>
    </row>
    <row r="134" spans="1:11" x14ac:dyDescent="0.25">
      <c r="A134" t="s">
        <v>85</v>
      </c>
      <c r="B134" t="s">
        <v>15</v>
      </c>
      <c r="C134" t="s">
        <v>21</v>
      </c>
      <c r="D134">
        <v>30</v>
      </c>
      <c r="E134" s="7">
        <v>44606</v>
      </c>
      <c r="F134">
        <v>96800</v>
      </c>
      <c r="G134" t="s">
        <v>16</v>
      </c>
      <c r="H134" t="s">
        <v>205</v>
      </c>
      <c r="I134" s="8">
        <f ca="1">(TODAY()-Table_Staff[[#This Row],[Date Joined]])/365</f>
        <v>1.3397260273972602</v>
      </c>
      <c r="J134" s="8">
        <f ca="1">IF(Table_Staff[[#This Row],[tenure]]&gt;2,3%,2%)*Table_Staff[[#This Row],[Salary]]</f>
        <v>1936</v>
      </c>
      <c r="K134" s="8">
        <f>_xlfn.XLOOKUP(Table_Staff[[#This Row],[Rating]],'salary vs rating'!$B$4:$B$8,'salary vs rating'!$C$4:$C$8)</f>
        <v>3</v>
      </c>
    </row>
    <row r="135" spans="1:11" x14ac:dyDescent="0.25">
      <c r="A135" t="s">
        <v>177</v>
      </c>
      <c r="B135" t="s">
        <v>15</v>
      </c>
      <c r="C135" t="s">
        <v>21</v>
      </c>
      <c r="D135">
        <v>30</v>
      </c>
      <c r="E135" s="7">
        <v>44544</v>
      </c>
      <c r="F135">
        <v>96800</v>
      </c>
      <c r="G135" t="s">
        <v>16</v>
      </c>
      <c r="H135" t="s">
        <v>206</v>
      </c>
      <c r="I135" s="8">
        <f ca="1">(TODAY()-Table_Staff[[#This Row],[Date Joined]])/365</f>
        <v>1.5095890410958903</v>
      </c>
      <c r="J135" s="8">
        <f ca="1">IF(Table_Staff[[#This Row],[tenure]]&gt;2,3%,2%)*Table_Staff[[#This Row],[Salary]]</f>
        <v>1936</v>
      </c>
      <c r="K135" s="8">
        <f>_xlfn.XLOOKUP(Table_Staff[[#This Row],[Rating]],'salary vs rating'!$B$4:$B$8,'salary vs rating'!$C$4:$C$8)</f>
        <v>3</v>
      </c>
    </row>
    <row r="136" spans="1:11" x14ac:dyDescent="0.25">
      <c r="A136" t="s">
        <v>105</v>
      </c>
      <c r="B136" t="s">
        <v>15</v>
      </c>
      <c r="C136" t="s">
        <v>9</v>
      </c>
      <c r="D136">
        <v>40</v>
      </c>
      <c r="E136" s="7">
        <v>44263</v>
      </c>
      <c r="F136">
        <v>99750</v>
      </c>
      <c r="G136" t="s">
        <v>16</v>
      </c>
      <c r="H136" t="s">
        <v>205</v>
      </c>
      <c r="I136" s="8">
        <f ca="1">(TODAY()-Table_Staff[[#This Row],[Date Joined]])/365</f>
        <v>2.2794520547945205</v>
      </c>
      <c r="J136" s="8">
        <f ca="1">IF(Table_Staff[[#This Row],[tenure]]&gt;2,3%,2%)*Table_Staff[[#This Row],[Salary]]</f>
        <v>2992.5</v>
      </c>
      <c r="K136" s="8">
        <f>_xlfn.XLOOKUP(Table_Staff[[#This Row],[Rating]],'salary vs rating'!$B$4:$B$8,'salary vs rating'!$C$4:$C$8)</f>
        <v>3</v>
      </c>
    </row>
    <row r="137" spans="1:11" x14ac:dyDescent="0.25">
      <c r="A137" t="s">
        <v>198</v>
      </c>
      <c r="B137" t="s">
        <v>15</v>
      </c>
      <c r="C137" t="s">
        <v>9</v>
      </c>
      <c r="D137">
        <v>40</v>
      </c>
      <c r="E137" s="7">
        <v>44204</v>
      </c>
      <c r="F137">
        <v>99750</v>
      </c>
      <c r="G137" t="s">
        <v>16</v>
      </c>
      <c r="H137" t="s">
        <v>206</v>
      </c>
      <c r="I137" s="8">
        <f ca="1">(TODAY()-Table_Staff[[#This Row],[Date Joined]])/365</f>
        <v>2.441095890410959</v>
      </c>
      <c r="J137" s="8">
        <f ca="1">IF(Table_Staff[[#This Row],[tenure]]&gt;2,3%,2%)*Table_Staff[[#This Row],[Salary]]</f>
        <v>2992.5</v>
      </c>
      <c r="K137" s="8">
        <f>_xlfn.XLOOKUP(Table_Staff[[#This Row],[Rating]],'salary vs rating'!$B$4:$B$8,'salary vs rating'!$C$4:$C$8)</f>
        <v>3</v>
      </c>
    </row>
    <row r="138" spans="1:11" x14ac:dyDescent="0.25">
      <c r="A138" t="s">
        <v>107</v>
      </c>
      <c r="B138" t="s">
        <v>8</v>
      </c>
      <c r="C138" t="s">
        <v>9</v>
      </c>
      <c r="D138">
        <v>28</v>
      </c>
      <c r="E138" s="7">
        <v>44630</v>
      </c>
      <c r="F138">
        <v>99970</v>
      </c>
      <c r="G138" t="s">
        <v>16</v>
      </c>
      <c r="H138" t="s">
        <v>205</v>
      </c>
      <c r="I138" s="8">
        <f ca="1">(TODAY()-Table_Staff[[#This Row],[Date Joined]])/365</f>
        <v>1.273972602739726</v>
      </c>
      <c r="J138" s="8">
        <f ca="1">IF(Table_Staff[[#This Row],[tenure]]&gt;2,3%,2%)*Table_Staff[[#This Row],[Salary]]</f>
        <v>1999.4</v>
      </c>
      <c r="K138" s="8">
        <f>_xlfn.XLOOKUP(Table_Staff[[#This Row],[Rating]],'salary vs rating'!$B$4:$B$8,'salary vs rating'!$C$4:$C$8)</f>
        <v>3</v>
      </c>
    </row>
    <row r="139" spans="1:11" x14ac:dyDescent="0.25">
      <c r="A139" t="s">
        <v>200</v>
      </c>
      <c r="B139" t="s">
        <v>8</v>
      </c>
      <c r="C139" t="s">
        <v>9</v>
      </c>
      <c r="D139">
        <v>28</v>
      </c>
      <c r="E139" s="7">
        <v>44571</v>
      </c>
      <c r="F139">
        <v>99970</v>
      </c>
      <c r="G139" t="s">
        <v>16</v>
      </c>
      <c r="H139" t="s">
        <v>206</v>
      </c>
      <c r="I139" s="8">
        <f ca="1">(TODAY()-Table_Staff[[#This Row],[Date Joined]])/365</f>
        <v>1.4356164383561645</v>
      </c>
      <c r="J139" s="8">
        <f ca="1">IF(Table_Staff[[#This Row],[tenure]]&gt;2,3%,2%)*Table_Staff[[#This Row],[Salary]]</f>
        <v>1999.4</v>
      </c>
      <c r="K139" s="8">
        <f>_xlfn.XLOOKUP(Table_Staff[[#This Row],[Rating]],'salary vs rating'!$B$4:$B$8,'salary vs rating'!$C$4:$C$8)</f>
        <v>3</v>
      </c>
    </row>
    <row r="140" spans="1:11" x14ac:dyDescent="0.25">
      <c r="A140" t="s">
        <v>103</v>
      </c>
      <c r="B140" t="s">
        <v>15</v>
      </c>
      <c r="C140" t="s">
        <v>12</v>
      </c>
      <c r="D140">
        <v>24</v>
      </c>
      <c r="E140" s="7">
        <v>44686</v>
      </c>
      <c r="F140">
        <v>100420</v>
      </c>
      <c r="G140" t="s">
        <v>16</v>
      </c>
      <c r="H140" t="s">
        <v>205</v>
      </c>
      <c r="I140" s="8">
        <f ca="1">(TODAY()-Table_Staff[[#This Row],[Date Joined]])/365</f>
        <v>1.1205479452054794</v>
      </c>
      <c r="J140" s="8">
        <f ca="1">IF(Table_Staff[[#This Row],[tenure]]&gt;2,3%,2%)*Table_Staff[[#This Row],[Salary]]</f>
        <v>2008.4</v>
      </c>
      <c r="K140" s="8">
        <f>_xlfn.XLOOKUP(Table_Staff[[#This Row],[Rating]],'salary vs rating'!$B$4:$B$8,'salary vs rating'!$C$4:$C$8)</f>
        <v>3</v>
      </c>
    </row>
    <row r="141" spans="1:11" x14ac:dyDescent="0.25">
      <c r="A141" t="s">
        <v>196</v>
      </c>
      <c r="B141" t="s">
        <v>15</v>
      </c>
      <c r="C141" t="s">
        <v>12</v>
      </c>
      <c r="D141">
        <v>24</v>
      </c>
      <c r="E141" s="7">
        <v>44625</v>
      </c>
      <c r="F141">
        <v>100420</v>
      </c>
      <c r="G141" t="s">
        <v>16</v>
      </c>
      <c r="H141" t="s">
        <v>206</v>
      </c>
      <c r="I141" s="8">
        <f ca="1">(TODAY()-Table_Staff[[#This Row],[Date Joined]])/365</f>
        <v>1.2876712328767124</v>
      </c>
      <c r="J141" s="8">
        <f ca="1">IF(Table_Staff[[#This Row],[tenure]]&gt;2,3%,2%)*Table_Staff[[#This Row],[Salary]]</f>
        <v>2008.4</v>
      </c>
      <c r="K141" s="8">
        <f>_xlfn.XLOOKUP(Table_Staff[[#This Row],[Rating]],'salary vs rating'!$B$4:$B$8,'salary vs rating'!$C$4:$C$8)</f>
        <v>3</v>
      </c>
    </row>
    <row r="142" spans="1:11" x14ac:dyDescent="0.25">
      <c r="A142" t="s">
        <v>50</v>
      </c>
      <c r="B142" t="s">
        <v>15</v>
      </c>
      <c r="C142" t="s">
        <v>9</v>
      </c>
      <c r="D142">
        <v>31</v>
      </c>
      <c r="E142" s="7">
        <v>44724</v>
      </c>
      <c r="F142">
        <v>103550</v>
      </c>
      <c r="G142" t="s">
        <v>16</v>
      </c>
      <c r="H142" t="s">
        <v>205</v>
      </c>
      <c r="I142" s="8">
        <f ca="1">(TODAY()-Table_Staff[[#This Row],[Date Joined]])/365</f>
        <v>1.0164383561643835</v>
      </c>
      <c r="J142" s="8">
        <f ca="1">IF(Table_Staff[[#This Row],[tenure]]&gt;2,3%,2%)*Table_Staff[[#This Row],[Salary]]</f>
        <v>2071</v>
      </c>
      <c r="K142" s="8">
        <f>_xlfn.XLOOKUP(Table_Staff[[#This Row],[Rating]],'salary vs rating'!$B$4:$B$8,'salary vs rating'!$C$4:$C$8)</f>
        <v>3</v>
      </c>
    </row>
    <row r="143" spans="1:11" x14ac:dyDescent="0.25">
      <c r="A143" t="s">
        <v>143</v>
      </c>
      <c r="B143" t="s">
        <v>15</v>
      </c>
      <c r="C143" t="s">
        <v>9</v>
      </c>
      <c r="D143">
        <v>31</v>
      </c>
      <c r="E143" s="7">
        <v>44663</v>
      </c>
      <c r="F143">
        <v>103550</v>
      </c>
      <c r="G143" t="s">
        <v>16</v>
      </c>
      <c r="H143" t="s">
        <v>206</v>
      </c>
      <c r="I143" s="8">
        <f ca="1">(TODAY()-Table_Staff[[#This Row],[Date Joined]])/365</f>
        <v>1.1835616438356165</v>
      </c>
      <c r="J143" s="8">
        <f ca="1">IF(Table_Staff[[#This Row],[tenure]]&gt;2,3%,2%)*Table_Staff[[#This Row],[Salary]]</f>
        <v>2071</v>
      </c>
      <c r="K143" s="8">
        <f>_xlfn.XLOOKUP(Table_Staff[[#This Row],[Rating]],'salary vs rating'!$B$4:$B$8,'salary vs rating'!$C$4:$C$8)</f>
        <v>3</v>
      </c>
    </row>
    <row r="144" spans="1:11" x14ac:dyDescent="0.25">
      <c r="A144" t="s">
        <v>96</v>
      </c>
      <c r="B144" t="s">
        <v>8</v>
      </c>
      <c r="C144" t="s">
        <v>9</v>
      </c>
      <c r="D144">
        <v>28</v>
      </c>
      <c r="E144" s="7">
        <v>44649</v>
      </c>
      <c r="F144">
        <v>104120</v>
      </c>
      <c r="G144" t="s">
        <v>16</v>
      </c>
      <c r="H144" t="s">
        <v>205</v>
      </c>
      <c r="I144" s="8">
        <f ca="1">(TODAY()-Table_Staff[[#This Row],[Date Joined]])/365</f>
        <v>1.2219178082191782</v>
      </c>
      <c r="J144" s="8">
        <f ca="1">IF(Table_Staff[[#This Row],[tenure]]&gt;2,3%,2%)*Table_Staff[[#This Row],[Salary]]</f>
        <v>2082.4</v>
      </c>
      <c r="K144" s="8">
        <f>_xlfn.XLOOKUP(Table_Staff[[#This Row],[Rating]],'salary vs rating'!$B$4:$B$8,'salary vs rating'!$C$4:$C$8)</f>
        <v>3</v>
      </c>
    </row>
    <row r="145" spans="1:11" x14ac:dyDescent="0.25">
      <c r="A145" t="s">
        <v>189</v>
      </c>
      <c r="B145" t="s">
        <v>8</v>
      </c>
      <c r="C145" t="s">
        <v>9</v>
      </c>
      <c r="D145">
        <v>28</v>
      </c>
      <c r="E145" s="7">
        <v>44590</v>
      </c>
      <c r="F145">
        <v>104120</v>
      </c>
      <c r="G145" t="s">
        <v>16</v>
      </c>
      <c r="H145" t="s">
        <v>206</v>
      </c>
      <c r="I145" s="8">
        <f ca="1">(TODAY()-Table_Staff[[#This Row],[Date Joined]])/365</f>
        <v>1.3835616438356164</v>
      </c>
      <c r="J145" s="8">
        <f ca="1">IF(Table_Staff[[#This Row],[tenure]]&gt;2,3%,2%)*Table_Staff[[#This Row],[Salary]]</f>
        <v>2082.4</v>
      </c>
      <c r="K145" s="8">
        <f>_xlfn.XLOOKUP(Table_Staff[[#This Row],[Rating]],'salary vs rating'!$B$4:$B$8,'salary vs rating'!$C$4:$C$8)</f>
        <v>3</v>
      </c>
    </row>
    <row r="146" spans="1:11" x14ac:dyDescent="0.25">
      <c r="A146" t="s">
        <v>101</v>
      </c>
      <c r="B146" t="s">
        <v>8</v>
      </c>
      <c r="C146" t="s">
        <v>12</v>
      </c>
      <c r="D146">
        <v>40</v>
      </c>
      <c r="E146" s="7">
        <v>44381</v>
      </c>
      <c r="F146">
        <v>104410</v>
      </c>
      <c r="G146" t="s">
        <v>16</v>
      </c>
      <c r="H146" t="s">
        <v>205</v>
      </c>
      <c r="I146" s="8">
        <f ca="1">(TODAY()-Table_Staff[[#This Row],[Date Joined]])/365</f>
        <v>1.9561643835616438</v>
      </c>
      <c r="J146" s="8">
        <f ca="1">IF(Table_Staff[[#This Row],[tenure]]&gt;2,3%,2%)*Table_Staff[[#This Row],[Salary]]</f>
        <v>2088.1999999999998</v>
      </c>
      <c r="K146" s="8">
        <f>_xlfn.XLOOKUP(Table_Staff[[#This Row],[Rating]],'salary vs rating'!$B$4:$B$8,'salary vs rating'!$C$4:$C$8)</f>
        <v>3</v>
      </c>
    </row>
    <row r="147" spans="1:11" x14ac:dyDescent="0.25">
      <c r="A147" t="s">
        <v>194</v>
      </c>
      <c r="B147" t="s">
        <v>8</v>
      </c>
      <c r="C147" t="s">
        <v>12</v>
      </c>
      <c r="D147">
        <v>40</v>
      </c>
      <c r="E147" s="7">
        <v>44320</v>
      </c>
      <c r="F147">
        <v>104410</v>
      </c>
      <c r="G147" t="s">
        <v>16</v>
      </c>
      <c r="H147" t="s">
        <v>206</v>
      </c>
      <c r="I147" s="8">
        <f ca="1">(TODAY()-Table_Staff[[#This Row],[Date Joined]])/365</f>
        <v>2.1232876712328768</v>
      </c>
      <c r="J147" s="8">
        <f ca="1">IF(Table_Staff[[#This Row],[tenure]]&gt;2,3%,2%)*Table_Staff[[#This Row],[Salary]]</f>
        <v>3132.2999999999997</v>
      </c>
      <c r="K147" s="8">
        <f>_xlfn.XLOOKUP(Table_Staff[[#This Row],[Rating]],'salary vs rating'!$B$4:$B$8,'salary vs rating'!$C$4:$C$8)</f>
        <v>3</v>
      </c>
    </row>
    <row r="148" spans="1:11" x14ac:dyDescent="0.25">
      <c r="A148" t="s">
        <v>43</v>
      </c>
      <c r="B148" t="s">
        <v>8</v>
      </c>
      <c r="C148" t="s">
        <v>9</v>
      </c>
      <c r="D148">
        <v>28</v>
      </c>
      <c r="E148" s="7">
        <v>44486</v>
      </c>
      <c r="F148">
        <v>104770</v>
      </c>
      <c r="G148" t="s">
        <v>16</v>
      </c>
      <c r="H148" t="s">
        <v>205</v>
      </c>
      <c r="I148" s="8">
        <f ca="1">(TODAY()-Table_Staff[[#This Row],[Date Joined]])/365</f>
        <v>1.6684931506849314</v>
      </c>
      <c r="J148" s="8">
        <f ca="1">IF(Table_Staff[[#This Row],[tenure]]&gt;2,3%,2%)*Table_Staff[[#This Row],[Salary]]</f>
        <v>2095.4</v>
      </c>
      <c r="K148" s="8">
        <f>_xlfn.XLOOKUP(Table_Staff[[#This Row],[Rating]],'salary vs rating'!$B$4:$B$8,'salary vs rating'!$C$4:$C$8)</f>
        <v>3</v>
      </c>
    </row>
    <row r="149" spans="1:11" x14ac:dyDescent="0.25">
      <c r="A149" t="s">
        <v>136</v>
      </c>
      <c r="B149" t="s">
        <v>8</v>
      </c>
      <c r="C149" t="s">
        <v>9</v>
      </c>
      <c r="D149">
        <v>28</v>
      </c>
      <c r="E149" s="7">
        <v>44425</v>
      </c>
      <c r="F149">
        <v>104770</v>
      </c>
      <c r="G149" t="s">
        <v>16</v>
      </c>
      <c r="H149" t="s">
        <v>206</v>
      </c>
      <c r="I149" s="8">
        <f ca="1">(TODAY()-Table_Staff[[#This Row],[Date Joined]])/365</f>
        <v>1.8356164383561644</v>
      </c>
      <c r="J149" s="8">
        <f ca="1">IF(Table_Staff[[#This Row],[tenure]]&gt;2,3%,2%)*Table_Staff[[#This Row],[Salary]]</f>
        <v>2095.4</v>
      </c>
      <c r="K149" s="8">
        <f>_xlfn.XLOOKUP(Table_Staff[[#This Row],[Rating]],'salary vs rating'!$B$4:$B$8,'salary vs rating'!$C$4:$C$8)</f>
        <v>3</v>
      </c>
    </row>
    <row r="150" spans="1:11" x14ac:dyDescent="0.25">
      <c r="A150" t="s">
        <v>69</v>
      </c>
      <c r="B150" t="s">
        <v>15</v>
      </c>
      <c r="C150" t="s">
        <v>9</v>
      </c>
      <c r="D150">
        <v>23</v>
      </c>
      <c r="E150" s="7">
        <v>44440</v>
      </c>
      <c r="F150">
        <v>106460</v>
      </c>
      <c r="G150" t="s">
        <v>16</v>
      </c>
      <c r="H150" t="s">
        <v>205</v>
      </c>
      <c r="I150" s="8">
        <f ca="1">(TODAY()-Table_Staff[[#This Row],[Date Joined]])/365</f>
        <v>1.7945205479452055</v>
      </c>
      <c r="J150" s="8">
        <f ca="1">IF(Table_Staff[[#This Row],[tenure]]&gt;2,3%,2%)*Table_Staff[[#This Row],[Salary]]</f>
        <v>2129.1999999999998</v>
      </c>
      <c r="K150" s="8">
        <f>_xlfn.XLOOKUP(Table_Staff[[#This Row],[Rating]],'salary vs rating'!$B$4:$B$8,'salary vs rating'!$C$4:$C$8)</f>
        <v>3</v>
      </c>
    </row>
    <row r="151" spans="1:11" x14ac:dyDescent="0.25">
      <c r="A151" t="s">
        <v>161</v>
      </c>
      <c r="B151" t="s">
        <v>15</v>
      </c>
      <c r="C151" t="s">
        <v>9</v>
      </c>
      <c r="D151">
        <v>23</v>
      </c>
      <c r="E151" s="7">
        <v>44378</v>
      </c>
      <c r="F151">
        <v>106460</v>
      </c>
      <c r="G151" t="s">
        <v>16</v>
      </c>
      <c r="H151" t="s">
        <v>206</v>
      </c>
      <c r="I151" s="8">
        <f ca="1">(TODAY()-Table_Staff[[#This Row],[Date Joined]])/365</f>
        <v>1.9643835616438357</v>
      </c>
      <c r="J151" s="8">
        <f ca="1">IF(Table_Staff[[#This Row],[tenure]]&gt;2,3%,2%)*Table_Staff[[#This Row],[Salary]]</f>
        <v>2129.1999999999998</v>
      </c>
      <c r="K151" s="8">
        <f>_xlfn.XLOOKUP(Table_Staff[[#This Row],[Rating]],'salary vs rating'!$B$4:$B$8,'salary vs rating'!$C$4:$C$8)</f>
        <v>3</v>
      </c>
    </row>
    <row r="152" spans="1:11" x14ac:dyDescent="0.25">
      <c r="A152" t="s">
        <v>22</v>
      </c>
      <c r="B152" t="s">
        <v>15</v>
      </c>
      <c r="C152" t="s">
        <v>12</v>
      </c>
      <c r="D152">
        <v>20</v>
      </c>
      <c r="E152" s="7">
        <v>44459</v>
      </c>
      <c r="F152">
        <v>107700</v>
      </c>
      <c r="G152" t="s">
        <v>16</v>
      </c>
      <c r="H152" t="s">
        <v>205</v>
      </c>
      <c r="I152" s="8">
        <f ca="1">(TODAY()-Table_Staff[[#This Row],[Date Joined]])/365</f>
        <v>1.7424657534246575</v>
      </c>
      <c r="J152" s="8">
        <f ca="1">IF(Table_Staff[[#This Row],[tenure]]&gt;2,3%,2%)*Table_Staff[[#This Row],[Salary]]</f>
        <v>2154</v>
      </c>
      <c r="K152" s="8">
        <f>_xlfn.XLOOKUP(Table_Staff[[#This Row],[Rating]],'salary vs rating'!$B$4:$B$8,'salary vs rating'!$C$4:$C$8)</f>
        <v>3</v>
      </c>
    </row>
    <row r="153" spans="1:11" x14ac:dyDescent="0.25">
      <c r="A153" t="s">
        <v>117</v>
      </c>
      <c r="B153" t="s">
        <v>15</v>
      </c>
      <c r="C153" t="s">
        <v>12</v>
      </c>
      <c r="D153">
        <v>20</v>
      </c>
      <c r="E153" s="7">
        <v>44397</v>
      </c>
      <c r="F153">
        <v>107700</v>
      </c>
      <c r="G153" t="s">
        <v>16</v>
      </c>
      <c r="H153" t="s">
        <v>206</v>
      </c>
      <c r="I153" s="8">
        <f ca="1">(TODAY()-Table_Staff[[#This Row],[Date Joined]])/365</f>
        <v>1.9123287671232876</v>
      </c>
      <c r="J153" s="8">
        <f ca="1">IF(Table_Staff[[#This Row],[tenure]]&gt;2,3%,2%)*Table_Staff[[#This Row],[Salary]]</f>
        <v>2154</v>
      </c>
      <c r="K153" s="8">
        <f>_xlfn.XLOOKUP(Table_Staff[[#This Row],[Rating]],'salary vs rating'!$B$4:$B$8,'salary vs rating'!$C$4:$C$8)</f>
        <v>3</v>
      </c>
    </row>
    <row r="154" spans="1:11" x14ac:dyDescent="0.25">
      <c r="A154" t="s">
        <v>33</v>
      </c>
      <c r="B154" t="s">
        <v>8</v>
      </c>
      <c r="C154" t="s">
        <v>19</v>
      </c>
      <c r="D154">
        <v>38</v>
      </c>
      <c r="E154" s="7">
        <v>44377</v>
      </c>
      <c r="F154">
        <v>109160</v>
      </c>
      <c r="G154" t="s">
        <v>10</v>
      </c>
      <c r="H154" t="s">
        <v>205</v>
      </c>
      <c r="I154" s="8">
        <f ca="1">(TODAY()-Table_Staff[[#This Row],[Date Joined]])/365</f>
        <v>1.9671232876712328</v>
      </c>
      <c r="J154" s="8">
        <f ca="1">IF(Table_Staff[[#This Row],[tenure]]&gt;2,3%,2%)*Table_Staff[[#This Row],[Salary]]</f>
        <v>2183.1999999999998</v>
      </c>
      <c r="K154" s="8">
        <f>_xlfn.XLOOKUP(Table_Staff[[#This Row],[Rating]],'salary vs rating'!$B$4:$B$8,'salary vs rating'!$C$4:$C$8)</f>
        <v>4</v>
      </c>
    </row>
    <row r="155" spans="1:11" x14ac:dyDescent="0.25">
      <c r="A155" t="s">
        <v>127</v>
      </c>
      <c r="B155" t="s">
        <v>8</v>
      </c>
      <c r="C155" t="s">
        <v>19</v>
      </c>
      <c r="D155">
        <v>38</v>
      </c>
      <c r="E155" s="7">
        <v>44316</v>
      </c>
      <c r="F155">
        <v>109160</v>
      </c>
      <c r="G155" t="s">
        <v>10</v>
      </c>
      <c r="H155" t="s">
        <v>206</v>
      </c>
      <c r="I155" s="8">
        <f ca="1">(TODAY()-Table_Staff[[#This Row],[Date Joined]])/365</f>
        <v>2.1342465753424658</v>
      </c>
      <c r="J155" s="8">
        <f ca="1">IF(Table_Staff[[#This Row],[tenure]]&gt;2,3%,2%)*Table_Staff[[#This Row],[Salary]]</f>
        <v>3274.7999999999997</v>
      </c>
      <c r="K155" s="8">
        <f>_xlfn.XLOOKUP(Table_Staff[[#This Row],[Rating]],'salary vs rating'!$B$4:$B$8,'salary vs rating'!$C$4:$C$8)</f>
        <v>4</v>
      </c>
    </row>
    <row r="156" spans="1:11" x14ac:dyDescent="0.25">
      <c r="A156" t="s">
        <v>34</v>
      </c>
      <c r="B156" t="s">
        <v>15</v>
      </c>
      <c r="C156" t="s">
        <v>9</v>
      </c>
      <c r="D156">
        <v>25</v>
      </c>
      <c r="E156" s="7">
        <v>44726</v>
      </c>
      <c r="F156">
        <v>109190</v>
      </c>
      <c r="G156" t="s">
        <v>13</v>
      </c>
      <c r="H156" t="s">
        <v>205</v>
      </c>
      <c r="I156" s="8">
        <f ca="1">(TODAY()-Table_Staff[[#This Row],[Date Joined]])/365</f>
        <v>1.010958904109589</v>
      </c>
      <c r="J156" s="8">
        <f ca="1">IF(Table_Staff[[#This Row],[tenure]]&gt;2,3%,2%)*Table_Staff[[#This Row],[Salary]]</f>
        <v>2183.8000000000002</v>
      </c>
      <c r="K156" s="8">
        <f>_xlfn.XLOOKUP(Table_Staff[[#This Row],[Rating]],'salary vs rating'!$B$4:$B$8,'salary vs rating'!$C$4:$C$8)</f>
        <v>5</v>
      </c>
    </row>
    <row r="157" spans="1:11" x14ac:dyDescent="0.25">
      <c r="A157" t="s">
        <v>128</v>
      </c>
      <c r="B157" t="s">
        <v>15</v>
      </c>
      <c r="C157" t="s">
        <v>9</v>
      </c>
      <c r="D157">
        <v>25</v>
      </c>
      <c r="E157" s="7">
        <v>44665</v>
      </c>
      <c r="F157">
        <v>109190</v>
      </c>
      <c r="G157" t="s">
        <v>13</v>
      </c>
      <c r="H157" t="s">
        <v>206</v>
      </c>
      <c r="I157" s="8">
        <f ca="1">(TODAY()-Table_Staff[[#This Row],[Date Joined]])/365</f>
        <v>1.178082191780822</v>
      </c>
      <c r="J157" s="8">
        <f ca="1">IF(Table_Staff[[#This Row],[tenure]]&gt;2,3%,2%)*Table_Staff[[#This Row],[Salary]]</f>
        <v>2183.8000000000002</v>
      </c>
      <c r="K157" s="8">
        <f>_xlfn.XLOOKUP(Table_Staff[[#This Row],[Rating]],'salary vs rating'!$B$4:$B$8,'salary vs rating'!$C$4:$C$8)</f>
        <v>5</v>
      </c>
    </row>
    <row r="158" spans="1:11" x14ac:dyDescent="0.25">
      <c r="A158" t="s">
        <v>87</v>
      </c>
      <c r="B158" t="s">
        <v>15</v>
      </c>
      <c r="C158" t="s">
        <v>12</v>
      </c>
      <c r="D158">
        <v>29</v>
      </c>
      <c r="E158" s="7">
        <v>44180</v>
      </c>
      <c r="F158">
        <v>112110</v>
      </c>
      <c r="G158" t="s">
        <v>24</v>
      </c>
      <c r="H158" t="s">
        <v>205</v>
      </c>
      <c r="I158" s="8">
        <f ca="1">(TODAY()-Table_Staff[[#This Row],[Date Joined]])/365</f>
        <v>2.506849315068493</v>
      </c>
      <c r="J158" s="8">
        <f ca="1">IF(Table_Staff[[#This Row],[tenure]]&gt;2,3%,2%)*Table_Staff[[#This Row],[Salary]]</f>
        <v>3363.2999999999997</v>
      </c>
      <c r="K158" s="8">
        <f>_xlfn.XLOOKUP(Table_Staff[[#This Row],[Rating]],'salary vs rating'!$B$4:$B$8,'salary vs rating'!$C$4:$C$8)</f>
        <v>2</v>
      </c>
    </row>
    <row r="159" spans="1:11" x14ac:dyDescent="0.25">
      <c r="A159" t="s">
        <v>180</v>
      </c>
      <c r="B159" t="s">
        <v>15</v>
      </c>
      <c r="C159" t="s">
        <v>12</v>
      </c>
      <c r="D159">
        <v>29</v>
      </c>
      <c r="E159" s="7">
        <v>44119</v>
      </c>
      <c r="F159">
        <v>112110</v>
      </c>
      <c r="G159" t="s">
        <v>24</v>
      </c>
      <c r="H159" t="s">
        <v>206</v>
      </c>
      <c r="I159" s="8">
        <f ca="1">(TODAY()-Table_Staff[[#This Row],[Date Joined]])/365</f>
        <v>2.6739726027397261</v>
      </c>
      <c r="J159" s="8">
        <f ca="1">IF(Table_Staff[[#This Row],[tenure]]&gt;2,3%,2%)*Table_Staff[[#This Row],[Salary]]</f>
        <v>3363.2999999999997</v>
      </c>
      <c r="K159" s="8">
        <f>_xlfn.XLOOKUP(Table_Staff[[#This Row],[Rating]],'salary vs rating'!$B$4:$B$8,'salary vs rating'!$C$4:$C$8)</f>
        <v>2</v>
      </c>
    </row>
    <row r="160" spans="1:11" x14ac:dyDescent="0.25">
      <c r="A160" t="s">
        <v>81</v>
      </c>
      <c r="B160" t="s">
        <v>8</v>
      </c>
      <c r="C160" t="s">
        <v>9</v>
      </c>
      <c r="D160">
        <v>30</v>
      </c>
      <c r="E160" s="7">
        <v>44861</v>
      </c>
      <c r="F160">
        <v>112570</v>
      </c>
      <c r="G160" t="s">
        <v>16</v>
      </c>
      <c r="H160" t="s">
        <v>205</v>
      </c>
      <c r="I160" s="8">
        <f ca="1">(TODAY()-Table_Staff[[#This Row],[Date Joined]])/365</f>
        <v>0.64109589041095894</v>
      </c>
      <c r="J160" s="8">
        <f ca="1">IF(Table_Staff[[#This Row],[tenure]]&gt;2,3%,2%)*Table_Staff[[#This Row],[Salary]]</f>
        <v>2251.4</v>
      </c>
      <c r="K160" s="8">
        <f>_xlfn.XLOOKUP(Table_Staff[[#This Row],[Rating]],'salary vs rating'!$B$4:$B$8,'salary vs rating'!$C$4:$C$8)</f>
        <v>3</v>
      </c>
    </row>
    <row r="161" spans="1:11" x14ac:dyDescent="0.25">
      <c r="A161" t="s">
        <v>173</v>
      </c>
      <c r="B161" t="s">
        <v>8</v>
      </c>
      <c r="C161" t="s">
        <v>9</v>
      </c>
      <c r="D161">
        <v>30</v>
      </c>
      <c r="E161" s="7">
        <v>44800</v>
      </c>
      <c r="F161">
        <v>112570</v>
      </c>
      <c r="G161" t="s">
        <v>16</v>
      </c>
      <c r="H161" t="s">
        <v>206</v>
      </c>
      <c r="I161" s="8">
        <f ca="1">(TODAY()-Table_Staff[[#This Row],[Date Joined]])/365</f>
        <v>0.80821917808219179</v>
      </c>
      <c r="J161" s="8">
        <f ca="1">IF(Table_Staff[[#This Row],[tenure]]&gt;2,3%,2%)*Table_Staff[[#This Row],[Salary]]</f>
        <v>2251.4</v>
      </c>
      <c r="K161" s="8">
        <f>_xlfn.XLOOKUP(Table_Staff[[#This Row],[Rating]],'salary vs rating'!$B$4:$B$8,'salary vs rating'!$C$4:$C$8)</f>
        <v>3</v>
      </c>
    </row>
    <row r="162" spans="1:11" x14ac:dyDescent="0.25">
      <c r="A162" t="s">
        <v>64</v>
      </c>
      <c r="B162" t="s">
        <v>15</v>
      </c>
      <c r="C162" t="s">
        <v>12</v>
      </c>
      <c r="D162">
        <v>20</v>
      </c>
      <c r="E162" s="7">
        <v>44183</v>
      </c>
      <c r="F162">
        <v>112650</v>
      </c>
      <c r="G162" t="s">
        <v>16</v>
      </c>
      <c r="H162" t="s">
        <v>205</v>
      </c>
      <c r="I162" s="8">
        <f ca="1">(TODAY()-Table_Staff[[#This Row],[Date Joined]])/365</f>
        <v>2.4986301369863013</v>
      </c>
      <c r="J162" s="8">
        <f ca="1">IF(Table_Staff[[#This Row],[tenure]]&gt;2,3%,2%)*Table_Staff[[#This Row],[Salary]]</f>
        <v>3379.5</v>
      </c>
      <c r="K162" s="8">
        <f>_xlfn.XLOOKUP(Table_Staff[[#This Row],[Rating]],'salary vs rating'!$B$4:$B$8,'salary vs rating'!$C$4:$C$8)</f>
        <v>3</v>
      </c>
    </row>
    <row r="163" spans="1:11" x14ac:dyDescent="0.25">
      <c r="A163" t="s">
        <v>156</v>
      </c>
      <c r="B163" t="s">
        <v>15</v>
      </c>
      <c r="C163" t="s">
        <v>12</v>
      </c>
      <c r="D163">
        <v>20</v>
      </c>
      <c r="E163" s="7">
        <v>44122</v>
      </c>
      <c r="F163">
        <v>112650</v>
      </c>
      <c r="G163" t="s">
        <v>16</v>
      </c>
      <c r="H163" t="s">
        <v>206</v>
      </c>
      <c r="I163" s="8">
        <f ca="1">(TODAY()-Table_Staff[[#This Row],[Date Joined]])/365</f>
        <v>2.6657534246575341</v>
      </c>
      <c r="J163" s="8">
        <f ca="1">IF(Table_Staff[[#This Row],[tenure]]&gt;2,3%,2%)*Table_Staff[[#This Row],[Salary]]</f>
        <v>3379.5</v>
      </c>
      <c r="K163" s="8">
        <f>_xlfn.XLOOKUP(Table_Staff[[#This Row],[Rating]],'salary vs rating'!$B$4:$B$8,'salary vs rating'!$C$4:$C$8)</f>
        <v>3</v>
      </c>
    </row>
    <row r="164" spans="1:11" x14ac:dyDescent="0.25">
      <c r="A164" t="s">
        <v>178</v>
      </c>
      <c r="B164" t="s">
        <v>15</v>
      </c>
      <c r="C164" t="s">
        <v>9</v>
      </c>
      <c r="D164">
        <v>34</v>
      </c>
      <c r="E164" s="7">
        <v>44642</v>
      </c>
      <c r="F164">
        <v>112650</v>
      </c>
      <c r="G164" t="s">
        <v>16</v>
      </c>
      <c r="H164" t="s">
        <v>206</v>
      </c>
      <c r="I164" s="8">
        <f ca="1">(TODAY()-Table_Staff[[#This Row],[Date Joined]])/365</f>
        <v>1.2410958904109588</v>
      </c>
      <c r="J164" s="8">
        <f ca="1">IF(Table_Staff[[#This Row],[tenure]]&gt;2,3%,2%)*Table_Staff[[#This Row],[Salary]]</f>
        <v>2253</v>
      </c>
      <c r="K164" s="8">
        <f>_xlfn.XLOOKUP(Table_Staff[[#This Row],[Rating]],'salary vs rating'!$B$4:$B$8,'salary vs rating'!$C$4:$C$8)</f>
        <v>3</v>
      </c>
    </row>
    <row r="165" spans="1:11" x14ac:dyDescent="0.25">
      <c r="A165" t="s">
        <v>58</v>
      </c>
      <c r="B165" t="s">
        <v>15</v>
      </c>
      <c r="C165" t="s">
        <v>19</v>
      </c>
      <c r="D165">
        <v>22</v>
      </c>
      <c r="E165" s="7">
        <v>44446</v>
      </c>
      <c r="F165">
        <v>112780</v>
      </c>
      <c r="G165" t="s">
        <v>13</v>
      </c>
      <c r="H165" t="s">
        <v>205</v>
      </c>
      <c r="I165" s="8">
        <f ca="1">(TODAY()-Table_Staff[[#This Row],[Date Joined]])/365</f>
        <v>1.7780821917808218</v>
      </c>
      <c r="J165" s="8">
        <f ca="1">IF(Table_Staff[[#This Row],[tenure]]&gt;2,3%,2%)*Table_Staff[[#This Row],[Salary]]</f>
        <v>2255.6</v>
      </c>
      <c r="K165" s="8">
        <f>_xlfn.XLOOKUP(Table_Staff[[#This Row],[Rating]],'salary vs rating'!$B$4:$B$8,'salary vs rating'!$C$4:$C$8)</f>
        <v>5</v>
      </c>
    </row>
    <row r="166" spans="1:11" x14ac:dyDescent="0.25">
      <c r="A166" t="s">
        <v>150</v>
      </c>
      <c r="B166" t="s">
        <v>15</v>
      </c>
      <c r="C166" t="s">
        <v>19</v>
      </c>
      <c r="D166">
        <v>22</v>
      </c>
      <c r="E166" s="7">
        <v>44384</v>
      </c>
      <c r="F166">
        <v>112780</v>
      </c>
      <c r="G166" t="s">
        <v>13</v>
      </c>
      <c r="H166" t="s">
        <v>206</v>
      </c>
      <c r="I166" s="8">
        <f ca="1">(TODAY()-Table_Staff[[#This Row],[Date Joined]])/365</f>
        <v>1.9479452054794522</v>
      </c>
      <c r="J166" s="8">
        <f ca="1">IF(Table_Staff[[#This Row],[tenure]]&gt;2,3%,2%)*Table_Staff[[#This Row],[Salary]]</f>
        <v>2255.6</v>
      </c>
      <c r="K166" s="8">
        <f>_xlfn.XLOOKUP(Table_Staff[[#This Row],[Rating]],'salary vs rating'!$B$4:$B$8,'salary vs rating'!$C$4:$C$8)</f>
        <v>5</v>
      </c>
    </row>
    <row r="167" spans="1:11" x14ac:dyDescent="0.25">
      <c r="A167" t="s">
        <v>98</v>
      </c>
      <c r="B167" t="s">
        <v>15</v>
      </c>
      <c r="C167" t="s">
        <v>9</v>
      </c>
      <c r="D167">
        <v>27</v>
      </c>
      <c r="E167" s="7">
        <v>44609</v>
      </c>
      <c r="F167">
        <v>113280</v>
      </c>
      <c r="G167" t="s">
        <v>42</v>
      </c>
      <c r="H167" t="s">
        <v>205</v>
      </c>
      <c r="I167" s="8">
        <f ca="1">(TODAY()-Table_Staff[[#This Row],[Date Joined]])/365</f>
        <v>1.3315068493150686</v>
      </c>
      <c r="J167" s="8">
        <f ca="1">IF(Table_Staff[[#This Row],[tenure]]&gt;2,3%,2%)*Table_Staff[[#This Row],[Salary]]</f>
        <v>2265.6</v>
      </c>
      <c r="K167" s="8">
        <f>_xlfn.XLOOKUP(Table_Staff[[#This Row],[Rating]],'salary vs rating'!$B$4:$B$8,'salary vs rating'!$C$4:$C$8)</f>
        <v>1</v>
      </c>
    </row>
    <row r="168" spans="1:11" x14ac:dyDescent="0.25">
      <c r="A168" t="s">
        <v>191</v>
      </c>
      <c r="B168" t="s">
        <v>15</v>
      </c>
      <c r="C168" t="s">
        <v>9</v>
      </c>
      <c r="D168">
        <v>27</v>
      </c>
      <c r="E168" s="7">
        <v>44547</v>
      </c>
      <c r="F168">
        <v>113280</v>
      </c>
      <c r="G168" t="s">
        <v>42</v>
      </c>
      <c r="H168" t="s">
        <v>206</v>
      </c>
      <c r="I168" s="8">
        <f ca="1">(TODAY()-Table_Staff[[#This Row],[Date Joined]])/365</f>
        <v>1.5013698630136987</v>
      </c>
      <c r="J168" s="8">
        <f ca="1">IF(Table_Staff[[#This Row],[tenure]]&gt;2,3%,2%)*Table_Staff[[#This Row],[Salary]]</f>
        <v>2265.6</v>
      </c>
      <c r="K168" s="8">
        <f>_xlfn.XLOOKUP(Table_Staff[[#This Row],[Rating]],'salary vs rating'!$B$4:$B$8,'salary vs rating'!$C$4:$C$8)</f>
        <v>1</v>
      </c>
    </row>
    <row r="169" spans="1:11" x14ac:dyDescent="0.25">
      <c r="A169" t="s">
        <v>54</v>
      </c>
      <c r="B169" t="s">
        <v>8</v>
      </c>
      <c r="C169" t="s">
        <v>9</v>
      </c>
      <c r="D169">
        <v>30</v>
      </c>
      <c r="E169" s="7">
        <v>44850</v>
      </c>
      <c r="F169">
        <v>114180</v>
      </c>
      <c r="G169" t="s">
        <v>16</v>
      </c>
      <c r="H169" t="s">
        <v>205</v>
      </c>
      <c r="I169" s="8">
        <f ca="1">(TODAY()-Table_Staff[[#This Row],[Date Joined]])/365</f>
        <v>0.67123287671232879</v>
      </c>
      <c r="J169" s="8">
        <f ca="1">IF(Table_Staff[[#This Row],[tenure]]&gt;2,3%,2%)*Table_Staff[[#This Row],[Salary]]</f>
        <v>2283.6</v>
      </c>
      <c r="K169" s="8">
        <f>_xlfn.XLOOKUP(Table_Staff[[#This Row],[Rating]],'salary vs rating'!$B$4:$B$8,'salary vs rating'!$C$4:$C$8)</f>
        <v>3</v>
      </c>
    </row>
    <row r="170" spans="1:11" x14ac:dyDescent="0.25">
      <c r="A170" t="s">
        <v>147</v>
      </c>
      <c r="B170" t="s">
        <v>8</v>
      </c>
      <c r="C170" t="s">
        <v>9</v>
      </c>
      <c r="D170">
        <v>30</v>
      </c>
      <c r="E170" s="7">
        <v>44789</v>
      </c>
      <c r="F170">
        <v>114180</v>
      </c>
      <c r="G170" t="s">
        <v>16</v>
      </c>
      <c r="H170" t="s">
        <v>206</v>
      </c>
      <c r="I170" s="8">
        <f ca="1">(TODAY()-Table_Staff[[#This Row],[Date Joined]])/365</f>
        <v>0.83835616438356164</v>
      </c>
      <c r="J170" s="8">
        <f ca="1">IF(Table_Staff[[#This Row],[tenure]]&gt;2,3%,2%)*Table_Staff[[#This Row],[Salary]]</f>
        <v>2283.6</v>
      </c>
      <c r="K170" s="8">
        <f>_xlfn.XLOOKUP(Table_Staff[[#This Row],[Rating]],'salary vs rating'!$B$4:$B$8,'salary vs rating'!$C$4:$C$8)</f>
        <v>3</v>
      </c>
    </row>
    <row r="171" spans="1:11" x14ac:dyDescent="0.25">
      <c r="A171" t="s">
        <v>17</v>
      </c>
      <c r="B171" t="s">
        <v>8</v>
      </c>
      <c r="C171" t="s">
        <v>12</v>
      </c>
      <c r="D171">
        <v>43</v>
      </c>
      <c r="E171" s="7">
        <v>45045</v>
      </c>
      <c r="F171">
        <v>114870</v>
      </c>
      <c r="G171" t="s">
        <v>16</v>
      </c>
      <c r="H171" t="s">
        <v>205</v>
      </c>
      <c r="I171" s="8">
        <f ca="1">(TODAY()-Table_Staff[[#This Row],[Date Joined]])/365</f>
        <v>0.13698630136986301</v>
      </c>
      <c r="J171" s="8">
        <f ca="1">IF(Table_Staff[[#This Row],[tenure]]&gt;2,3%,2%)*Table_Staff[[#This Row],[Salary]]</f>
        <v>2297.4</v>
      </c>
      <c r="K171" s="8">
        <f>_xlfn.XLOOKUP(Table_Staff[[#This Row],[Rating]],'salary vs rating'!$B$4:$B$8,'salary vs rating'!$C$4:$C$8)</f>
        <v>3</v>
      </c>
    </row>
    <row r="172" spans="1:11" x14ac:dyDescent="0.25">
      <c r="A172" t="s">
        <v>114</v>
      </c>
      <c r="B172" t="s">
        <v>8</v>
      </c>
      <c r="C172" t="s">
        <v>12</v>
      </c>
      <c r="D172">
        <v>44</v>
      </c>
      <c r="E172" s="7">
        <v>44985</v>
      </c>
      <c r="F172">
        <v>114870</v>
      </c>
      <c r="G172" t="s">
        <v>16</v>
      </c>
      <c r="H172" t="s">
        <v>206</v>
      </c>
      <c r="I172" s="8">
        <f ca="1">(TODAY()-Table_Staff[[#This Row],[Date Joined]])/365</f>
        <v>0.30136986301369861</v>
      </c>
      <c r="J172" s="8">
        <f ca="1">IF(Table_Staff[[#This Row],[tenure]]&gt;2,3%,2%)*Table_Staff[[#This Row],[Salary]]</f>
        <v>2297.4</v>
      </c>
      <c r="K172" s="8">
        <f>_xlfn.XLOOKUP(Table_Staff[[#This Row],[Rating]],'salary vs rating'!$B$4:$B$8,'salary vs rating'!$C$4:$C$8)</f>
        <v>3</v>
      </c>
    </row>
    <row r="173" spans="1:11" x14ac:dyDescent="0.25">
      <c r="A173" t="s">
        <v>83</v>
      </c>
      <c r="B173" t="s">
        <v>8</v>
      </c>
      <c r="C173" t="s">
        <v>9</v>
      </c>
      <c r="D173">
        <v>36</v>
      </c>
      <c r="E173" s="7">
        <v>44085</v>
      </c>
      <c r="F173">
        <v>114890</v>
      </c>
      <c r="G173" t="s">
        <v>16</v>
      </c>
      <c r="H173" t="s">
        <v>205</v>
      </c>
      <c r="I173" s="8">
        <f ca="1">(TODAY()-Table_Staff[[#This Row],[Date Joined]])/365</f>
        <v>2.7671232876712328</v>
      </c>
      <c r="J173" s="8">
        <f ca="1">IF(Table_Staff[[#This Row],[tenure]]&gt;2,3%,2%)*Table_Staff[[#This Row],[Salary]]</f>
        <v>3446.7</v>
      </c>
      <c r="K173" s="8">
        <f>_xlfn.XLOOKUP(Table_Staff[[#This Row],[Rating]],'salary vs rating'!$B$4:$B$8,'salary vs rating'!$C$4:$C$8)</f>
        <v>3</v>
      </c>
    </row>
    <row r="174" spans="1:11" x14ac:dyDescent="0.25">
      <c r="A174" t="s">
        <v>175</v>
      </c>
      <c r="B174" t="s">
        <v>8</v>
      </c>
      <c r="C174" t="s">
        <v>9</v>
      </c>
      <c r="D174">
        <v>36</v>
      </c>
      <c r="E174" s="7">
        <v>44023</v>
      </c>
      <c r="F174">
        <v>114890</v>
      </c>
      <c r="G174" t="s">
        <v>16</v>
      </c>
      <c r="H174" t="s">
        <v>206</v>
      </c>
      <c r="I174" s="8">
        <f ca="1">(TODAY()-Table_Staff[[#This Row],[Date Joined]])/365</f>
        <v>2.9369863013698629</v>
      </c>
      <c r="J174" s="8">
        <f ca="1">IF(Table_Staff[[#This Row],[tenure]]&gt;2,3%,2%)*Table_Staff[[#This Row],[Salary]]</f>
        <v>3446.7</v>
      </c>
      <c r="K174" s="8">
        <f>_xlfn.XLOOKUP(Table_Staff[[#This Row],[Rating]],'salary vs rating'!$B$4:$B$8,'salary vs rating'!$C$4:$C$8)</f>
        <v>3</v>
      </c>
    </row>
    <row r="175" spans="1:11" x14ac:dyDescent="0.25">
      <c r="A175" t="s">
        <v>49</v>
      </c>
      <c r="B175" t="s">
        <v>203</v>
      </c>
      <c r="C175" t="s">
        <v>21</v>
      </c>
      <c r="D175">
        <v>37</v>
      </c>
      <c r="E175" s="7">
        <v>44146</v>
      </c>
      <c r="F175">
        <v>115440</v>
      </c>
      <c r="G175" t="s">
        <v>24</v>
      </c>
      <c r="H175" t="s">
        <v>205</v>
      </c>
      <c r="I175" s="8">
        <f ca="1">(TODAY()-Table_Staff[[#This Row],[Date Joined]])/365</f>
        <v>2.6</v>
      </c>
      <c r="J175" s="8">
        <f ca="1">IF(Table_Staff[[#This Row],[tenure]]&gt;2,3%,2%)*Table_Staff[[#This Row],[Salary]]</f>
        <v>3463.2</v>
      </c>
      <c r="K175" s="8">
        <f>_xlfn.XLOOKUP(Table_Staff[[#This Row],[Rating]],'salary vs rating'!$B$4:$B$8,'salary vs rating'!$C$4:$C$8)</f>
        <v>2</v>
      </c>
    </row>
    <row r="176" spans="1:11" x14ac:dyDescent="0.25">
      <c r="A176" t="s">
        <v>142</v>
      </c>
      <c r="B176" t="s">
        <v>203</v>
      </c>
      <c r="C176" t="s">
        <v>21</v>
      </c>
      <c r="D176">
        <v>37</v>
      </c>
      <c r="E176" s="7">
        <v>44085</v>
      </c>
      <c r="F176">
        <v>115440</v>
      </c>
      <c r="G176" t="s">
        <v>24</v>
      </c>
      <c r="H176" t="s">
        <v>206</v>
      </c>
      <c r="I176" s="8">
        <f ca="1">(TODAY()-Table_Staff[[#This Row],[Date Joined]])/365</f>
        <v>2.7671232876712328</v>
      </c>
      <c r="J176" s="8">
        <f ca="1">IF(Table_Staff[[#This Row],[tenure]]&gt;2,3%,2%)*Table_Staff[[#This Row],[Salary]]</f>
        <v>3463.2</v>
      </c>
      <c r="K176" s="8">
        <f>_xlfn.XLOOKUP(Table_Staff[[#This Row],[Rating]],'salary vs rating'!$B$4:$B$8,'salary vs rating'!$C$4:$C$8)</f>
        <v>2</v>
      </c>
    </row>
    <row r="177" spans="1:11" x14ac:dyDescent="0.25">
      <c r="A177" t="s">
        <v>40</v>
      </c>
      <c r="B177" t="s">
        <v>15</v>
      </c>
      <c r="C177" t="s">
        <v>9</v>
      </c>
      <c r="D177">
        <v>33</v>
      </c>
      <c r="E177" s="7">
        <v>44164</v>
      </c>
      <c r="F177">
        <v>115920</v>
      </c>
      <c r="G177" t="s">
        <v>16</v>
      </c>
      <c r="H177" t="s">
        <v>205</v>
      </c>
      <c r="I177" s="8">
        <f ca="1">(TODAY()-Table_Staff[[#This Row],[Date Joined]])/365</f>
        <v>2.5506849315068494</v>
      </c>
      <c r="J177" s="8">
        <f ca="1">IF(Table_Staff[[#This Row],[tenure]]&gt;2,3%,2%)*Table_Staff[[#This Row],[Salary]]</f>
        <v>3477.6</v>
      </c>
      <c r="K177" s="8">
        <f>_xlfn.XLOOKUP(Table_Staff[[#This Row],[Rating]],'salary vs rating'!$B$4:$B$8,'salary vs rating'!$C$4:$C$8)</f>
        <v>3</v>
      </c>
    </row>
    <row r="178" spans="1:11" x14ac:dyDescent="0.25">
      <c r="A178" t="s">
        <v>134</v>
      </c>
      <c r="B178" t="s">
        <v>15</v>
      </c>
      <c r="C178" t="s">
        <v>9</v>
      </c>
      <c r="D178">
        <v>33</v>
      </c>
      <c r="E178" s="7">
        <v>44103</v>
      </c>
      <c r="F178">
        <v>115920</v>
      </c>
      <c r="G178" t="s">
        <v>16</v>
      </c>
      <c r="H178" t="s">
        <v>206</v>
      </c>
      <c r="I178" s="8">
        <f ca="1">(TODAY()-Table_Staff[[#This Row],[Date Joined]])/365</f>
        <v>2.7178082191780821</v>
      </c>
      <c r="J178" s="8">
        <f ca="1">IF(Table_Staff[[#This Row],[tenure]]&gt;2,3%,2%)*Table_Staff[[#This Row],[Salary]]</f>
        <v>3477.6</v>
      </c>
      <c r="K178" s="8">
        <f>_xlfn.XLOOKUP(Table_Staff[[#This Row],[Rating]],'salary vs rating'!$B$4:$B$8,'salary vs rating'!$C$4:$C$8)</f>
        <v>3</v>
      </c>
    </row>
    <row r="179" spans="1:11" x14ac:dyDescent="0.25">
      <c r="A179" t="s">
        <v>55</v>
      </c>
      <c r="B179" t="s">
        <v>8</v>
      </c>
      <c r="C179" t="s">
        <v>56</v>
      </c>
      <c r="D179">
        <v>37</v>
      </c>
      <c r="E179" s="7">
        <v>44451</v>
      </c>
      <c r="F179">
        <v>118100</v>
      </c>
      <c r="G179" t="s">
        <v>16</v>
      </c>
      <c r="H179" t="s">
        <v>205</v>
      </c>
      <c r="I179" s="8">
        <f ca="1">(TODAY()-Table_Staff[[#This Row],[Date Joined]])/365</f>
        <v>1.7643835616438357</v>
      </c>
      <c r="J179" s="8">
        <f ca="1">IF(Table_Staff[[#This Row],[tenure]]&gt;2,3%,2%)*Table_Staff[[#This Row],[Salary]]</f>
        <v>2362</v>
      </c>
      <c r="K179" s="8">
        <f>_xlfn.XLOOKUP(Table_Staff[[#This Row],[Rating]],'salary vs rating'!$B$4:$B$8,'salary vs rating'!$C$4:$C$8)</f>
        <v>3</v>
      </c>
    </row>
    <row r="180" spans="1:11" x14ac:dyDescent="0.25">
      <c r="A180" t="s">
        <v>148</v>
      </c>
      <c r="B180" t="s">
        <v>8</v>
      </c>
      <c r="C180" t="s">
        <v>56</v>
      </c>
      <c r="D180">
        <v>37</v>
      </c>
      <c r="E180" s="7">
        <v>44389</v>
      </c>
      <c r="F180">
        <v>118100</v>
      </c>
      <c r="G180" t="s">
        <v>16</v>
      </c>
      <c r="H180" t="s">
        <v>206</v>
      </c>
      <c r="I180" s="8">
        <f ca="1">(TODAY()-Table_Staff[[#This Row],[Date Joined]])/365</f>
        <v>1.9342465753424658</v>
      </c>
      <c r="J180" s="8">
        <f ca="1">IF(Table_Staff[[#This Row],[tenure]]&gt;2,3%,2%)*Table_Staff[[#This Row],[Salary]]</f>
        <v>2362</v>
      </c>
      <c r="K180" s="8">
        <f>_xlfn.XLOOKUP(Table_Staff[[#This Row],[Rating]],'salary vs rating'!$B$4:$B$8,'salary vs rating'!$C$4:$C$8)</f>
        <v>3</v>
      </c>
    </row>
    <row r="181" spans="1:11" x14ac:dyDescent="0.25">
      <c r="A181" t="s">
        <v>106</v>
      </c>
      <c r="B181" t="s">
        <v>15</v>
      </c>
      <c r="C181" t="s">
        <v>12</v>
      </c>
      <c r="D181">
        <v>36</v>
      </c>
      <c r="E181" s="7">
        <v>44019</v>
      </c>
      <c r="F181">
        <v>118840</v>
      </c>
      <c r="G181" t="s">
        <v>16</v>
      </c>
      <c r="H181" t="s">
        <v>205</v>
      </c>
      <c r="I181" s="8">
        <f ca="1">(TODAY()-Table_Staff[[#This Row],[Date Joined]])/365</f>
        <v>2.9479452054794519</v>
      </c>
      <c r="J181" s="8">
        <f ca="1">IF(Table_Staff[[#This Row],[tenure]]&gt;2,3%,2%)*Table_Staff[[#This Row],[Salary]]</f>
        <v>3565.2</v>
      </c>
      <c r="K181" s="8">
        <f>_xlfn.XLOOKUP(Table_Staff[[#This Row],[Rating]],'salary vs rating'!$B$4:$B$8,'salary vs rating'!$C$4:$C$8)</f>
        <v>3</v>
      </c>
    </row>
    <row r="182" spans="1:11" x14ac:dyDescent="0.25">
      <c r="A182" t="s">
        <v>199</v>
      </c>
      <c r="B182" t="s">
        <v>15</v>
      </c>
      <c r="C182" t="s">
        <v>12</v>
      </c>
      <c r="D182">
        <v>36</v>
      </c>
      <c r="E182" s="7">
        <v>43958</v>
      </c>
      <c r="F182">
        <v>118840</v>
      </c>
      <c r="G182" t="s">
        <v>16</v>
      </c>
      <c r="H182" t="s">
        <v>206</v>
      </c>
      <c r="I182" s="8">
        <f ca="1">(TODAY()-Table_Staff[[#This Row],[Date Joined]])/365</f>
        <v>3.1150684931506851</v>
      </c>
      <c r="J182" s="8">
        <f ca="1">IF(Table_Staff[[#This Row],[tenure]]&gt;2,3%,2%)*Table_Staff[[#This Row],[Salary]]</f>
        <v>3565.2</v>
      </c>
      <c r="K182" s="8">
        <f>_xlfn.XLOOKUP(Table_Staff[[#This Row],[Rating]],'salary vs rating'!$B$4:$B$8,'salary vs rating'!$C$4:$C$8)</f>
        <v>3</v>
      </c>
    </row>
    <row r="183" spans="1:11" x14ac:dyDescent="0.25">
      <c r="A183" t="s">
        <v>60</v>
      </c>
      <c r="B183" t="s">
        <v>8</v>
      </c>
      <c r="C183" t="s">
        <v>56</v>
      </c>
      <c r="D183">
        <v>27</v>
      </c>
      <c r="E183" s="7">
        <v>44122</v>
      </c>
      <c r="F183">
        <v>119110</v>
      </c>
      <c r="G183" t="s">
        <v>16</v>
      </c>
      <c r="H183" t="s">
        <v>205</v>
      </c>
      <c r="I183" s="8">
        <f ca="1">(TODAY()-Table_Staff[[#This Row],[Date Joined]])/365</f>
        <v>2.6657534246575341</v>
      </c>
      <c r="J183" s="8">
        <f ca="1">IF(Table_Staff[[#This Row],[tenure]]&gt;2,3%,2%)*Table_Staff[[#This Row],[Salary]]</f>
        <v>3573.2999999999997</v>
      </c>
      <c r="K183" s="8">
        <f>_xlfn.XLOOKUP(Table_Staff[[#This Row],[Rating]],'salary vs rating'!$B$4:$B$8,'salary vs rating'!$C$4:$C$8)</f>
        <v>3</v>
      </c>
    </row>
    <row r="184" spans="1:11" x14ac:dyDescent="0.25">
      <c r="A184" t="s">
        <v>152</v>
      </c>
      <c r="B184" t="s">
        <v>8</v>
      </c>
      <c r="C184" t="s">
        <v>56</v>
      </c>
      <c r="D184">
        <v>27</v>
      </c>
      <c r="E184" s="7">
        <v>44061</v>
      </c>
      <c r="F184">
        <v>119110</v>
      </c>
      <c r="G184" t="s">
        <v>16</v>
      </c>
      <c r="H184" t="s">
        <v>206</v>
      </c>
      <c r="I184" s="8">
        <f ca="1">(TODAY()-Table_Staff[[#This Row],[Date Joined]])/365</f>
        <v>2.8328767123287673</v>
      </c>
      <c r="J184" s="8">
        <f ca="1">IF(Table_Staff[[#This Row],[tenure]]&gt;2,3%,2%)*Table_Staff[[#This Row],[Salary]]</f>
        <v>3573.2999999999997</v>
      </c>
      <c r="K184" s="8">
        <f>_xlfn.XLOOKUP(Table_Staff[[#This Row],[Rating]],'salary vs rating'!$B$4:$B$8,'salary vs rating'!$C$4:$C$8)</f>
        <v>3</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F8715-2824-46F0-AB31-A3B27E4BB2DF}">
  <dimension ref="A1:C7"/>
  <sheetViews>
    <sheetView zoomScale="115" zoomScaleNormal="115" workbookViewId="0">
      <selection activeCell="D13" sqref="D13:F18"/>
    </sheetView>
  </sheetViews>
  <sheetFormatPr defaultRowHeight="15" x14ac:dyDescent="0.25"/>
  <cols>
    <col min="1" max="1" width="14.28515625" bestFit="1" customWidth="1"/>
    <col min="2" max="2" width="14.42578125" bestFit="1" customWidth="1"/>
    <col min="3" max="3" width="16.42578125" bestFit="1" customWidth="1"/>
  </cols>
  <sheetData>
    <row r="1" spans="1:3" x14ac:dyDescent="0.25">
      <c r="A1" s="14" t="s">
        <v>227</v>
      </c>
      <c r="B1" t="s">
        <v>218</v>
      </c>
      <c r="C1" t="s">
        <v>220</v>
      </c>
    </row>
    <row r="2" spans="1:3" x14ac:dyDescent="0.25">
      <c r="A2" s="15" t="s">
        <v>13</v>
      </c>
      <c r="B2">
        <v>20</v>
      </c>
      <c r="C2" s="19">
        <v>75933</v>
      </c>
    </row>
    <row r="3" spans="1:3" x14ac:dyDescent="0.25">
      <c r="A3" s="15" t="s">
        <v>10</v>
      </c>
      <c r="B3">
        <v>4</v>
      </c>
      <c r="C3" s="19">
        <v>92080</v>
      </c>
    </row>
    <row r="4" spans="1:3" x14ac:dyDescent="0.25">
      <c r="A4" s="15" t="s">
        <v>16</v>
      </c>
      <c r="B4">
        <v>137</v>
      </c>
      <c r="C4" s="19">
        <v>76798.759124087592</v>
      </c>
    </row>
    <row r="5" spans="1:3" x14ac:dyDescent="0.25">
      <c r="A5" s="15" t="s">
        <v>24</v>
      </c>
      <c r="B5">
        <v>16</v>
      </c>
      <c r="C5" s="19">
        <v>78115</v>
      </c>
    </row>
    <row r="6" spans="1:3" x14ac:dyDescent="0.25">
      <c r="A6" s="15" t="s">
        <v>42</v>
      </c>
      <c r="B6">
        <v>6</v>
      </c>
      <c r="C6" s="19">
        <v>77423.333333333328</v>
      </c>
    </row>
    <row r="7" spans="1:3" x14ac:dyDescent="0.25">
      <c r="A7" s="15" t="s">
        <v>217</v>
      </c>
      <c r="B7">
        <v>183</v>
      </c>
      <c r="C7">
        <v>77173.715846994543</v>
      </c>
    </row>
  </sheetData>
  <conditionalFormatting pivot="1" sqref="C2:C6">
    <cfRule type="dataBar" priority="1">
      <dataBar>
        <cfvo type="min"/>
        <cfvo type="max"/>
        <color rgb="FF008AEF"/>
      </dataBar>
      <extLst>
        <ext xmlns:x14="http://schemas.microsoft.com/office/spreadsheetml/2009/9/main" uri="{B025F937-C7B1-47D3-B67F-A62EFF666E3E}">
          <x14:id>{B12FF93D-A2A5-4C53-9D1E-772B1246B67D}</x14:id>
        </ext>
      </extLst>
    </cfRule>
  </conditionalFormatting>
  <pageMargins left="0.7" right="0.7" top="0.75" bottom="0.75" header="0.3" footer="0.3"/>
  <pageSetup orientation="portrait" r:id="rId2"/>
  <extLst>
    <ext xmlns:x14="http://schemas.microsoft.com/office/spreadsheetml/2009/9/main" uri="{78C0D931-6437-407d-A8EE-F0AAD7539E65}">
      <x14:conditionalFormattings>
        <x14:conditionalFormatting xmlns:xm="http://schemas.microsoft.com/office/excel/2006/main" pivot="1">
          <x14:cfRule type="dataBar" id="{B12FF93D-A2A5-4C53-9D1E-772B1246B67D}">
            <x14:dataBar minLength="0" maxLength="100" border="1" negativeBarBorderColorSameAsPositive="0">
              <x14:cfvo type="autoMin"/>
              <x14:cfvo type="autoMax"/>
              <x14:borderColor rgb="FF008AEF"/>
              <x14:negativeFillColor rgb="FFFF0000"/>
              <x14:negativeBorderColor rgb="FFFF0000"/>
              <x14:axisColor rgb="FF000000"/>
            </x14:dataBar>
          </x14:cfRule>
          <xm:sqref>C2:C6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3DB55-42BB-4877-AA1A-5CEDE0D778B4}">
  <dimension ref="B3:C8"/>
  <sheetViews>
    <sheetView workbookViewId="0">
      <selection activeCell="B5" sqref="B5"/>
    </sheetView>
  </sheetViews>
  <sheetFormatPr defaultRowHeight="15" x14ac:dyDescent="0.25"/>
  <cols>
    <col min="2" max="2" width="14.28515625" bestFit="1" customWidth="1"/>
    <col min="3" max="3" width="9.7109375" customWidth="1"/>
  </cols>
  <sheetData>
    <row r="3" spans="2:3" ht="15.75" thickBot="1" x14ac:dyDescent="0.3"/>
    <row r="4" spans="2:3" x14ac:dyDescent="0.25">
      <c r="B4" s="21" t="s">
        <v>13</v>
      </c>
      <c r="C4" s="22">
        <v>5</v>
      </c>
    </row>
    <row r="5" spans="2:3" x14ac:dyDescent="0.25">
      <c r="B5" s="23" t="s">
        <v>10</v>
      </c>
      <c r="C5" s="24">
        <v>4</v>
      </c>
    </row>
    <row r="6" spans="2:3" x14ac:dyDescent="0.25">
      <c r="B6" s="23" t="s">
        <v>16</v>
      </c>
      <c r="C6" s="24">
        <v>3</v>
      </c>
    </row>
    <row r="7" spans="2:3" x14ac:dyDescent="0.25">
      <c r="B7" s="23" t="s">
        <v>24</v>
      </c>
      <c r="C7" s="24">
        <v>2</v>
      </c>
    </row>
    <row r="8" spans="2:3" ht="15.75" thickBot="1" x14ac:dyDescent="0.3">
      <c r="B8" s="25" t="s">
        <v>42</v>
      </c>
      <c r="C8" s="26">
        <v>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72982-8708-42BF-8529-EE7ADAFA58B6}">
  <dimension ref="A1:H113"/>
  <sheetViews>
    <sheetView workbookViewId="0"/>
  </sheetViews>
  <sheetFormatPr defaultRowHeight="15" x14ac:dyDescent="0.25"/>
  <cols>
    <col min="1" max="1" width="30" bestFit="1" customWidth="1"/>
    <col min="2" max="2" width="10" bestFit="1" customWidth="1"/>
    <col min="3" max="3" width="6.7109375" bestFit="1" customWidth="1"/>
    <col min="4" max="4" width="14.28515625" bestFit="1" customWidth="1"/>
    <col min="5" max="5" width="15.5703125" bestFit="1" customWidth="1"/>
    <col min="6" max="6" width="14" bestFit="1" customWidth="1"/>
    <col min="7" max="7" width="8.5703125" bestFit="1" customWidth="1"/>
    <col min="8" max="8" width="10" bestFit="1" customWidth="1"/>
  </cols>
  <sheetData>
    <row r="1" spans="1:8" x14ac:dyDescent="0.25">
      <c r="A1" t="s">
        <v>0</v>
      </c>
      <c r="B1" t="s">
        <v>1</v>
      </c>
      <c r="C1" t="s">
        <v>3</v>
      </c>
      <c r="D1" t="s">
        <v>6</v>
      </c>
      <c r="E1" t="s">
        <v>4</v>
      </c>
      <c r="F1" t="s">
        <v>2</v>
      </c>
      <c r="G1" t="s">
        <v>5</v>
      </c>
      <c r="H1" t="s">
        <v>204</v>
      </c>
    </row>
    <row r="2" spans="1:8" x14ac:dyDescent="0.25">
      <c r="A2" t="s">
        <v>156</v>
      </c>
      <c r="B2" t="s">
        <v>15</v>
      </c>
      <c r="C2">
        <v>20</v>
      </c>
      <c r="D2" t="s">
        <v>16</v>
      </c>
      <c r="E2" s="6">
        <v>44122</v>
      </c>
      <c r="F2" t="s">
        <v>12</v>
      </c>
      <c r="G2">
        <v>112650</v>
      </c>
      <c r="H2" t="s">
        <v>206</v>
      </c>
    </row>
    <row r="3" spans="1:8" x14ac:dyDescent="0.25">
      <c r="A3" t="s">
        <v>176</v>
      </c>
      <c r="B3" t="s">
        <v>8</v>
      </c>
      <c r="C3">
        <v>32</v>
      </c>
      <c r="D3" t="s">
        <v>13</v>
      </c>
      <c r="E3" s="6">
        <v>44293</v>
      </c>
      <c r="F3" t="s">
        <v>12</v>
      </c>
      <c r="G3">
        <v>43840</v>
      </c>
      <c r="H3" t="s">
        <v>206</v>
      </c>
    </row>
    <row r="4" spans="1:8" x14ac:dyDescent="0.25">
      <c r="A4" t="s">
        <v>143</v>
      </c>
      <c r="B4" t="s">
        <v>15</v>
      </c>
      <c r="C4">
        <v>31</v>
      </c>
      <c r="D4" t="s">
        <v>16</v>
      </c>
      <c r="E4" s="6">
        <v>44663</v>
      </c>
      <c r="F4" t="s">
        <v>9</v>
      </c>
      <c r="G4">
        <v>103550</v>
      </c>
      <c r="H4" t="s">
        <v>206</v>
      </c>
    </row>
    <row r="5" spans="1:8" x14ac:dyDescent="0.25">
      <c r="A5" t="s">
        <v>201</v>
      </c>
      <c r="B5" t="s">
        <v>8</v>
      </c>
      <c r="C5">
        <v>32</v>
      </c>
      <c r="D5" t="s">
        <v>16</v>
      </c>
      <c r="E5" s="6">
        <v>44339</v>
      </c>
      <c r="F5" t="s">
        <v>56</v>
      </c>
      <c r="G5">
        <v>45510</v>
      </c>
      <c r="H5" t="s">
        <v>206</v>
      </c>
    </row>
    <row r="6" spans="1:8" x14ac:dyDescent="0.25">
      <c r="A6" t="s">
        <v>142</v>
      </c>
      <c r="C6">
        <v>37</v>
      </c>
      <c r="D6" t="s">
        <v>24</v>
      </c>
      <c r="E6" s="6">
        <v>44085</v>
      </c>
      <c r="F6" t="s">
        <v>21</v>
      </c>
      <c r="G6">
        <v>115440</v>
      </c>
      <c r="H6" t="s">
        <v>206</v>
      </c>
    </row>
    <row r="7" spans="1:8" x14ac:dyDescent="0.25">
      <c r="A7" t="s">
        <v>202</v>
      </c>
      <c r="B7" t="s">
        <v>8</v>
      </c>
      <c r="C7">
        <v>38</v>
      </c>
      <c r="D7" t="s">
        <v>13</v>
      </c>
      <c r="E7" s="6">
        <v>44268</v>
      </c>
      <c r="F7" t="s">
        <v>19</v>
      </c>
      <c r="G7">
        <v>56870</v>
      </c>
      <c r="H7" t="s">
        <v>206</v>
      </c>
    </row>
    <row r="8" spans="1:8" x14ac:dyDescent="0.25">
      <c r="A8" t="s">
        <v>169</v>
      </c>
      <c r="B8" t="s">
        <v>8</v>
      </c>
      <c r="C8">
        <v>25</v>
      </c>
      <c r="D8" t="s">
        <v>16</v>
      </c>
      <c r="E8" s="6">
        <v>44144</v>
      </c>
      <c r="F8" t="s">
        <v>19</v>
      </c>
      <c r="G8">
        <v>92700</v>
      </c>
      <c r="H8" t="s">
        <v>206</v>
      </c>
    </row>
    <row r="9" spans="1:8" x14ac:dyDescent="0.25">
      <c r="A9" t="s">
        <v>145</v>
      </c>
      <c r="C9">
        <v>32</v>
      </c>
      <c r="D9" t="s">
        <v>16</v>
      </c>
      <c r="E9" s="6">
        <v>44713</v>
      </c>
      <c r="F9" t="s">
        <v>12</v>
      </c>
      <c r="G9">
        <v>91310</v>
      </c>
      <c r="H9" t="s">
        <v>206</v>
      </c>
    </row>
    <row r="10" spans="1:8" x14ac:dyDescent="0.25">
      <c r="A10" t="s">
        <v>115</v>
      </c>
      <c r="B10" t="s">
        <v>15</v>
      </c>
      <c r="C10">
        <v>33</v>
      </c>
      <c r="D10" t="s">
        <v>16</v>
      </c>
      <c r="E10" s="6">
        <v>44324</v>
      </c>
      <c r="F10" t="s">
        <v>19</v>
      </c>
      <c r="G10">
        <v>74550</v>
      </c>
      <c r="H10" t="s">
        <v>206</v>
      </c>
    </row>
    <row r="11" spans="1:8" x14ac:dyDescent="0.25">
      <c r="A11" t="s">
        <v>128</v>
      </c>
      <c r="B11" t="s">
        <v>15</v>
      </c>
      <c r="C11">
        <v>25</v>
      </c>
      <c r="D11" t="s">
        <v>13</v>
      </c>
      <c r="E11" s="6">
        <v>44665</v>
      </c>
      <c r="F11" t="s">
        <v>9</v>
      </c>
      <c r="G11">
        <v>109190</v>
      </c>
      <c r="H11" t="s">
        <v>206</v>
      </c>
    </row>
    <row r="12" spans="1:8" x14ac:dyDescent="0.25">
      <c r="A12" t="s">
        <v>194</v>
      </c>
      <c r="B12" t="s">
        <v>8</v>
      </c>
      <c r="C12">
        <v>40</v>
      </c>
      <c r="D12" t="s">
        <v>16</v>
      </c>
      <c r="E12" s="6">
        <v>44320</v>
      </c>
      <c r="F12" t="s">
        <v>12</v>
      </c>
      <c r="G12">
        <v>104410</v>
      </c>
      <c r="H12" t="s">
        <v>206</v>
      </c>
    </row>
    <row r="13" spans="1:8" x14ac:dyDescent="0.25">
      <c r="A13" t="s">
        <v>177</v>
      </c>
      <c r="B13" t="s">
        <v>15</v>
      </c>
      <c r="C13">
        <v>30</v>
      </c>
      <c r="D13" t="s">
        <v>16</v>
      </c>
      <c r="E13" s="6">
        <v>44544</v>
      </c>
      <c r="F13" t="s">
        <v>21</v>
      </c>
      <c r="G13">
        <v>96800</v>
      </c>
      <c r="H13" t="s">
        <v>206</v>
      </c>
    </row>
    <row r="14" spans="1:8" x14ac:dyDescent="0.25">
      <c r="A14" t="s">
        <v>123</v>
      </c>
      <c r="B14" t="s">
        <v>15</v>
      </c>
      <c r="C14">
        <v>28</v>
      </c>
      <c r="D14" t="s">
        <v>13</v>
      </c>
      <c r="E14" s="6">
        <v>43980</v>
      </c>
      <c r="F14" t="s">
        <v>21</v>
      </c>
      <c r="G14">
        <v>48170</v>
      </c>
      <c r="H14" t="s">
        <v>206</v>
      </c>
    </row>
    <row r="15" spans="1:8" x14ac:dyDescent="0.25">
      <c r="A15" t="s">
        <v>140</v>
      </c>
      <c r="B15" t="s">
        <v>15</v>
      </c>
      <c r="C15">
        <v>21</v>
      </c>
      <c r="D15" t="s">
        <v>16</v>
      </c>
      <c r="E15" s="6">
        <v>44042</v>
      </c>
      <c r="F15" t="s">
        <v>9</v>
      </c>
      <c r="G15">
        <v>37920</v>
      </c>
      <c r="H15" t="s">
        <v>206</v>
      </c>
    </row>
    <row r="16" spans="1:8" x14ac:dyDescent="0.25">
      <c r="A16" t="s">
        <v>178</v>
      </c>
      <c r="B16" t="s">
        <v>15</v>
      </c>
      <c r="C16">
        <v>34</v>
      </c>
      <c r="D16" t="s">
        <v>16</v>
      </c>
      <c r="E16" s="6">
        <v>44642</v>
      </c>
      <c r="F16" t="s">
        <v>9</v>
      </c>
      <c r="G16">
        <v>112650</v>
      </c>
      <c r="H16" t="s">
        <v>206</v>
      </c>
    </row>
    <row r="17" spans="1:8" x14ac:dyDescent="0.25">
      <c r="A17" t="s">
        <v>165</v>
      </c>
      <c r="B17" t="s">
        <v>8</v>
      </c>
      <c r="C17">
        <v>34</v>
      </c>
      <c r="D17" t="s">
        <v>24</v>
      </c>
      <c r="E17" s="6">
        <v>44660</v>
      </c>
      <c r="F17" t="s">
        <v>19</v>
      </c>
      <c r="G17">
        <v>49630</v>
      </c>
      <c r="H17" t="s">
        <v>206</v>
      </c>
    </row>
    <row r="18" spans="1:8" x14ac:dyDescent="0.25">
      <c r="A18" t="s">
        <v>199</v>
      </c>
      <c r="B18" t="s">
        <v>15</v>
      </c>
      <c r="C18">
        <v>36</v>
      </c>
      <c r="D18" t="s">
        <v>16</v>
      </c>
      <c r="E18" s="6">
        <v>43958</v>
      </c>
      <c r="F18" t="s">
        <v>12</v>
      </c>
      <c r="G18">
        <v>118840</v>
      </c>
      <c r="H18" t="s">
        <v>206</v>
      </c>
    </row>
    <row r="19" spans="1:8" x14ac:dyDescent="0.25">
      <c r="A19" t="s">
        <v>159</v>
      </c>
      <c r="B19" t="s">
        <v>15</v>
      </c>
      <c r="C19">
        <v>30</v>
      </c>
      <c r="D19" t="s">
        <v>16</v>
      </c>
      <c r="E19" s="6">
        <v>44789</v>
      </c>
      <c r="F19" t="s">
        <v>12</v>
      </c>
      <c r="G19">
        <v>69710</v>
      </c>
      <c r="H19" t="s">
        <v>206</v>
      </c>
    </row>
    <row r="20" spans="1:8" x14ac:dyDescent="0.25">
      <c r="A20" t="s">
        <v>197</v>
      </c>
      <c r="B20" t="s">
        <v>15</v>
      </c>
      <c r="C20">
        <v>20</v>
      </c>
      <c r="D20" t="s">
        <v>16</v>
      </c>
      <c r="E20" s="6">
        <v>44683</v>
      </c>
      <c r="F20" t="s">
        <v>9</v>
      </c>
      <c r="G20">
        <v>79570</v>
      </c>
      <c r="H20" t="s">
        <v>206</v>
      </c>
    </row>
    <row r="21" spans="1:8" x14ac:dyDescent="0.25">
      <c r="A21" t="s">
        <v>154</v>
      </c>
      <c r="B21" t="s">
        <v>8</v>
      </c>
      <c r="C21">
        <v>22</v>
      </c>
      <c r="D21" t="s">
        <v>13</v>
      </c>
      <c r="E21" s="6">
        <v>44388</v>
      </c>
      <c r="F21" t="s">
        <v>9</v>
      </c>
      <c r="G21">
        <v>76900</v>
      </c>
      <c r="H21" t="s">
        <v>206</v>
      </c>
    </row>
    <row r="22" spans="1:8" x14ac:dyDescent="0.25">
      <c r="A22" t="s">
        <v>182</v>
      </c>
      <c r="B22" t="s">
        <v>15</v>
      </c>
      <c r="C22">
        <v>27</v>
      </c>
      <c r="D22" t="s">
        <v>16</v>
      </c>
      <c r="E22" s="6">
        <v>44073</v>
      </c>
      <c r="F22" t="s">
        <v>19</v>
      </c>
      <c r="G22">
        <v>54970</v>
      </c>
      <c r="H22" t="s">
        <v>206</v>
      </c>
    </row>
    <row r="23" spans="1:8" x14ac:dyDescent="0.25">
      <c r="A23" t="s">
        <v>118</v>
      </c>
      <c r="B23" t="s">
        <v>15</v>
      </c>
      <c r="C23">
        <v>37</v>
      </c>
      <c r="D23" t="s">
        <v>24</v>
      </c>
      <c r="E23" s="6">
        <v>44277</v>
      </c>
      <c r="F23" t="s">
        <v>12</v>
      </c>
      <c r="G23">
        <v>88050</v>
      </c>
      <c r="H23" t="s">
        <v>206</v>
      </c>
    </row>
    <row r="24" spans="1:8" x14ac:dyDescent="0.25">
      <c r="A24" t="s">
        <v>192</v>
      </c>
      <c r="B24" t="s">
        <v>15</v>
      </c>
      <c r="C24">
        <v>43</v>
      </c>
      <c r="D24" t="s">
        <v>16</v>
      </c>
      <c r="E24" s="6">
        <v>44558</v>
      </c>
      <c r="F24" t="s">
        <v>19</v>
      </c>
      <c r="G24">
        <v>36040</v>
      </c>
      <c r="H24" t="s">
        <v>206</v>
      </c>
    </row>
    <row r="25" spans="1:8" x14ac:dyDescent="0.25">
      <c r="A25" t="s">
        <v>111</v>
      </c>
      <c r="B25" t="s">
        <v>8</v>
      </c>
      <c r="C25">
        <v>42</v>
      </c>
      <c r="D25" t="s">
        <v>10</v>
      </c>
      <c r="E25" s="6">
        <v>44718</v>
      </c>
      <c r="F25" t="s">
        <v>9</v>
      </c>
      <c r="G25">
        <v>75000</v>
      </c>
      <c r="H25" t="s">
        <v>206</v>
      </c>
    </row>
    <row r="26" spans="1:8" x14ac:dyDescent="0.25">
      <c r="A26" t="s">
        <v>149</v>
      </c>
      <c r="B26" t="s">
        <v>15</v>
      </c>
      <c r="C26">
        <v>35</v>
      </c>
      <c r="D26" t="s">
        <v>16</v>
      </c>
      <c r="E26" s="6">
        <v>44666</v>
      </c>
      <c r="F26" t="s">
        <v>9</v>
      </c>
      <c r="G26">
        <v>40400</v>
      </c>
      <c r="H26" t="s">
        <v>206</v>
      </c>
    </row>
    <row r="27" spans="1:8" x14ac:dyDescent="0.25">
      <c r="A27" t="s">
        <v>196</v>
      </c>
      <c r="B27" t="s">
        <v>15</v>
      </c>
      <c r="C27">
        <v>24</v>
      </c>
      <c r="D27" t="s">
        <v>16</v>
      </c>
      <c r="E27" s="6">
        <v>44625</v>
      </c>
      <c r="F27" t="s">
        <v>12</v>
      </c>
      <c r="G27">
        <v>100420</v>
      </c>
      <c r="H27" t="s">
        <v>206</v>
      </c>
    </row>
    <row r="28" spans="1:8" x14ac:dyDescent="0.25">
      <c r="A28" t="s">
        <v>120</v>
      </c>
      <c r="B28" t="s">
        <v>8</v>
      </c>
      <c r="C28">
        <v>31</v>
      </c>
      <c r="D28" t="s">
        <v>16</v>
      </c>
      <c r="E28" s="6">
        <v>44604</v>
      </c>
      <c r="F28" t="s">
        <v>12</v>
      </c>
      <c r="G28">
        <v>58100</v>
      </c>
      <c r="H28" t="s">
        <v>206</v>
      </c>
    </row>
    <row r="29" spans="1:8" x14ac:dyDescent="0.25">
      <c r="A29" t="s">
        <v>114</v>
      </c>
      <c r="B29" t="s">
        <v>8</v>
      </c>
      <c r="C29">
        <v>44</v>
      </c>
      <c r="D29" t="s">
        <v>16</v>
      </c>
      <c r="E29" s="6">
        <v>44985</v>
      </c>
      <c r="F29" t="s">
        <v>12</v>
      </c>
      <c r="G29">
        <v>114870</v>
      </c>
      <c r="H29" t="s">
        <v>206</v>
      </c>
    </row>
    <row r="30" spans="1:8" x14ac:dyDescent="0.25">
      <c r="A30" t="s">
        <v>158</v>
      </c>
      <c r="B30" t="s">
        <v>8</v>
      </c>
      <c r="C30">
        <v>32</v>
      </c>
      <c r="D30" t="s">
        <v>16</v>
      </c>
      <c r="E30" s="6">
        <v>44549</v>
      </c>
      <c r="F30" t="s">
        <v>9</v>
      </c>
      <c r="G30">
        <v>41570</v>
      </c>
      <c r="H30" t="s">
        <v>206</v>
      </c>
    </row>
    <row r="31" spans="1:8" x14ac:dyDescent="0.25">
      <c r="A31" t="s">
        <v>173</v>
      </c>
      <c r="B31" t="s">
        <v>8</v>
      </c>
      <c r="C31">
        <v>30</v>
      </c>
      <c r="D31" t="s">
        <v>16</v>
      </c>
      <c r="E31" s="6">
        <v>44800</v>
      </c>
      <c r="F31" t="s">
        <v>9</v>
      </c>
      <c r="G31">
        <v>112570</v>
      </c>
      <c r="H31" t="s">
        <v>206</v>
      </c>
    </row>
    <row r="32" spans="1:8" x14ac:dyDescent="0.25">
      <c r="A32" t="s">
        <v>151</v>
      </c>
      <c r="B32" t="s">
        <v>15</v>
      </c>
      <c r="C32">
        <v>26</v>
      </c>
      <c r="D32" t="s">
        <v>16</v>
      </c>
      <c r="E32" s="6">
        <v>44164</v>
      </c>
      <c r="F32" t="s">
        <v>9</v>
      </c>
      <c r="G32">
        <v>47360</v>
      </c>
      <c r="H32" t="s">
        <v>206</v>
      </c>
    </row>
    <row r="33" spans="1:8" x14ac:dyDescent="0.25">
      <c r="A33" t="s">
        <v>126</v>
      </c>
      <c r="B33" t="s">
        <v>8</v>
      </c>
      <c r="C33">
        <v>21</v>
      </c>
      <c r="D33" t="s">
        <v>16</v>
      </c>
      <c r="E33" s="6">
        <v>44256</v>
      </c>
      <c r="F33" t="s">
        <v>21</v>
      </c>
      <c r="G33">
        <v>65920</v>
      </c>
      <c r="H33" t="s">
        <v>206</v>
      </c>
    </row>
    <row r="34" spans="1:8" x14ac:dyDescent="0.25">
      <c r="A34" t="s">
        <v>200</v>
      </c>
      <c r="B34" t="s">
        <v>8</v>
      </c>
      <c r="C34">
        <v>28</v>
      </c>
      <c r="D34" t="s">
        <v>16</v>
      </c>
      <c r="E34" s="6">
        <v>44571</v>
      </c>
      <c r="F34" t="s">
        <v>9</v>
      </c>
      <c r="G34">
        <v>99970</v>
      </c>
      <c r="H34" t="s">
        <v>206</v>
      </c>
    </row>
    <row r="35" spans="1:8" x14ac:dyDescent="0.25">
      <c r="A35" t="s">
        <v>133</v>
      </c>
      <c r="B35" t="s">
        <v>8</v>
      </c>
      <c r="C35">
        <v>25</v>
      </c>
      <c r="D35" t="s">
        <v>13</v>
      </c>
      <c r="E35" s="6">
        <v>44633</v>
      </c>
      <c r="F35" t="s">
        <v>12</v>
      </c>
      <c r="G35">
        <v>80700</v>
      </c>
      <c r="H35" t="s">
        <v>206</v>
      </c>
    </row>
    <row r="36" spans="1:8" x14ac:dyDescent="0.25">
      <c r="A36" t="s">
        <v>155</v>
      </c>
      <c r="B36" t="s">
        <v>15</v>
      </c>
      <c r="C36">
        <v>24</v>
      </c>
      <c r="D36" t="s">
        <v>24</v>
      </c>
      <c r="E36" s="6">
        <v>44375</v>
      </c>
      <c r="F36" t="s">
        <v>21</v>
      </c>
      <c r="G36">
        <v>52610</v>
      </c>
      <c r="H36" t="s">
        <v>206</v>
      </c>
    </row>
    <row r="37" spans="1:8" x14ac:dyDescent="0.25">
      <c r="A37" t="s">
        <v>180</v>
      </c>
      <c r="B37" t="s">
        <v>15</v>
      </c>
      <c r="C37">
        <v>29</v>
      </c>
      <c r="D37" t="s">
        <v>24</v>
      </c>
      <c r="E37" s="6">
        <v>44119</v>
      </c>
      <c r="F37" t="s">
        <v>12</v>
      </c>
      <c r="G37">
        <v>112110</v>
      </c>
      <c r="H37" t="s">
        <v>206</v>
      </c>
    </row>
    <row r="38" spans="1:8" x14ac:dyDescent="0.25">
      <c r="A38" t="s">
        <v>152</v>
      </c>
      <c r="B38" t="s">
        <v>8</v>
      </c>
      <c r="C38">
        <v>27</v>
      </c>
      <c r="D38" t="s">
        <v>16</v>
      </c>
      <c r="E38" s="6">
        <v>44061</v>
      </c>
      <c r="F38" t="s">
        <v>56</v>
      </c>
      <c r="G38">
        <v>119110</v>
      </c>
      <c r="H38" t="s">
        <v>206</v>
      </c>
    </row>
    <row r="39" spans="1:8" x14ac:dyDescent="0.25">
      <c r="A39" t="s">
        <v>150</v>
      </c>
      <c r="B39" t="s">
        <v>15</v>
      </c>
      <c r="C39">
        <v>22</v>
      </c>
      <c r="D39" t="s">
        <v>13</v>
      </c>
      <c r="E39" s="6">
        <v>44384</v>
      </c>
      <c r="F39" t="s">
        <v>19</v>
      </c>
      <c r="G39">
        <v>112780</v>
      </c>
      <c r="H39" t="s">
        <v>206</v>
      </c>
    </row>
    <row r="40" spans="1:8" x14ac:dyDescent="0.25">
      <c r="A40" t="s">
        <v>175</v>
      </c>
      <c r="B40" t="s">
        <v>8</v>
      </c>
      <c r="C40">
        <v>36</v>
      </c>
      <c r="D40" t="s">
        <v>16</v>
      </c>
      <c r="E40" s="6">
        <v>44023</v>
      </c>
      <c r="F40" t="s">
        <v>9</v>
      </c>
      <c r="G40">
        <v>114890</v>
      </c>
      <c r="H40" t="s">
        <v>206</v>
      </c>
    </row>
    <row r="41" spans="1:8" x14ac:dyDescent="0.25">
      <c r="A41" t="s">
        <v>146</v>
      </c>
      <c r="B41" t="s">
        <v>15</v>
      </c>
      <c r="C41">
        <v>27</v>
      </c>
      <c r="D41" t="s">
        <v>16</v>
      </c>
      <c r="E41" s="6">
        <v>44506</v>
      </c>
      <c r="F41" t="s">
        <v>21</v>
      </c>
      <c r="G41">
        <v>48980</v>
      </c>
      <c r="H41" t="s">
        <v>206</v>
      </c>
    </row>
    <row r="42" spans="1:8" x14ac:dyDescent="0.25">
      <c r="A42" t="s">
        <v>170</v>
      </c>
      <c r="B42" t="s">
        <v>15</v>
      </c>
      <c r="C42">
        <v>21</v>
      </c>
      <c r="D42" t="s">
        <v>16</v>
      </c>
      <c r="E42" s="6">
        <v>44180</v>
      </c>
      <c r="F42" t="s">
        <v>56</v>
      </c>
      <c r="G42">
        <v>75880</v>
      </c>
      <c r="H42" t="s">
        <v>206</v>
      </c>
    </row>
    <row r="43" spans="1:8" x14ac:dyDescent="0.25">
      <c r="A43" t="s">
        <v>167</v>
      </c>
      <c r="B43" t="s">
        <v>8</v>
      </c>
      <c r="C43">
        <v>28</v>
      </c>
      <c r="D43" t="s">
        <v>16</v>
      </c>
      <c r="E43" s="6">
        <v>44296</v>
      </c>
      <c r="F43" t="s">
        <v>19</v>
      </c>
      <c r="G43">
        <v>53240</v>
      </c>
      <c r="H43" t="s">
        <v>206</v>
      </c>
    </row>
    <row r="44" spans="1:8" x14ac:dyDescent="0.25">
      <c r="A44" t="s">
        <v>122</v>
      </c>
      <c r="B44" t="s">
        <v>8</v>
      </c>
      <c r="C44">
        <v>34</v>
      </c>
      <c r="D44" t="s">
        <v>16</v>
      </c>
      <c r="E44" s="6">
        <v>44397</v>
      </c>
      <c r="F44" t="s">
        <v>21</v>
      </c>
      <c r="G44">
        <v>85000</v>
      </c>
      <c r="H44" t="s">
        <v>206</v>
      </c>
    </row>
    <row r="45" spans="1:8" x14ac:dyDescent="0.25">
      <c r="A45" t="s">
        <v>179</v>
      </c>
      <c r="B45" t="s">
        <v>8</v>
      </c>
      <c r="C45">
        <v>21</v>
      </c>
      <c r="D45" t="s">
        <v>16</v>
      </c>
      <c r="E45" s="6">
        <v>44619</v>
      </c>
      <c r="F45" t="s">
        <v>12</v>
      </c>
      <c r="G45">
        <v>33920</v>
      </c>
      <c r="H45" t="s">
        <v>206</v>
      </c>
    </row>
    <row r="46" spans="1:8" x14ac:dyDescent="0.25">
      <c r="A46" t="s">
        <v>188</v>
      </c>
      <c r="B46" t="s">
        <v>8</v>
      </c>
      <c r="C46">
        <v>33</v>
      </c>
      <c r="D46" t="s">
        <v>16</v>
      </c>
      <c r="E46" s="6">
        <v>44253</v>
      </c>
      <c r="F46" t="s">
        <v>12</v>
      </c>
      <c r="G46">
        <v>75280</v>
      </c>
      <c r="H46" t="s">
        <v>206</v>
      </c>
    </row>
    <row r="47" spans="1:8" x14ac:dyDescent="0.25">
      <c r="A47" t="s">
        <v>130</v>
      </c>
      <c r="B47" t="s">
        <v>8</v>
      </c>
      <c r="C47">
        <v>34</v>
      </c>
      <c r="D47" t="s">
        <v>16</v>
      </c>
      <c r="E47" s="6">
        <v>44594</v>
      </c>
      <c r="F47" t="s">
        <v>21</v>
      </c>
      <c r="G47">
        <v>58940</v>
      </c>
      <c r="H47" t="s">
        <v>206</v>
      </c>
    </row>
    <row r="48" spans="1:8" x14ac:dyDescent="0.25">
      <c r="A48" t="s">
        <v>136</v>
      </c>
      <c r="B48" t="s">
        <v>8</v>
      </c>
      <c r="C48">
        <v>28</v>
      </c>
      <c r="D48" t="s">
        <v>16</v>
      </c>
      <c r="E48" s="6">
        <v>44425</v>
      </c>
      <c r="F48" t="s">
        <v>9</v>
      </c>
      <c r="G48">
        <v>104770</v>
      </c>
      <c r="H48" t="s">
        <v>206</v>
      </c>
    </row>
    <row r="49" spans="1:8" x14ac:dyDescent="0.25">
      <c r="A49" t="s">
        <v>125</v>
      </c>
      <c r="B49" t="s">
        <v>15</v>
      </c>
      <c r="C49">
        <v>21</v>
      </c>
      <c r="D49" t="s">
        <v>16</v>
      </c>
      <c r="E49" s="6">
        <v>44701</v>
      </c>
      <c r="F49" t="s">
        <v>9</v>
      </c>
      <c r="G49">
        <v>57090</v>
      </c>
      <c r="H49" t="s">
        <v>206</v>
      </c>
    </row>
    <row r="50" spans="1:8" x14ac:dyDescent="0.25">
      <c r="A50" t="s">
        <v>160</v>
      </c>
      <c r="B50" t="s">
        <v>15</v>
      </c>
      <c r="C50">
        <v>27</v>
      </c>
      <c r="D50" t="s">
        <v>13</v>
      </c>
      <c r="E50" s="6">
        <v>44174</v>
      </c>
      <c r="F50" t="s">
        <v>21</v>
      </c>
      <c r="G50">
        <v>91650</v>
      </c>
      <c r="H50" t="s">
        <v>206</v>
      </c>
    </row>
    <row r="51" spans="1:8" x14ac:dyDescent="0.25">
      <c r="A51" t="s">
        <v>183</v>
      </c>
      <c r="B51" t="s">
        <v>15</v>
      </c>
      <c r="C51">
        <v>42</v>
      </c>
      <c r="D51" t="s">
        <v>24</v>
      </c>
      <c r="E51" s="6">
        <v>44670</v>
      </c>
      <c r="F51" t="s">
        <v>21</v>
      </c>
      <c r="G51">
        <v>70270</v>
      </c>
      <c r="H51" t="s">
        <v>206</v>
      </c>
    </row>
    <row r="52" spans="1:8" x14ac:dyDescent="0.25">
      <c r="A52" t="s">
        <v>129</v>
      </c>
      <c r="B52" t="s">
        <v>8</v>
      </c>
      <c r="C52">
        <v>28</v>
      </c>
      <c r="D52" t="s">
        <v>16</v>
      </c>
      <c r="E52" s="6">
        <v>44124</v>
      </c>
      <c r="F52" t="s">
        <v>21</v>
      </c>
      <c r="G52">
        <v>75970</v>
      </c>
      <c r="H52" t="s">
        <v>206</v>
      </c>
    </row>
    <row r="53" spans="1:8" x14ac:dyDescent="0.25">
      <c r="A53" t="s">
        <v>112</v>
      </c>
      <c r="C53">
        <v>27</v>
      </c>
      <c r="D53" t="s">
        <v>13</v>
      </c>
      <c r="E53" s="6">
        <v>44212</v>
      </c>
      <c r="F53" t="s">
        <v>12</v>
      </c>
      <c r="G53">
        <v>90700</v>
      </c>
      <c r="H53" t="s">
        <v>206</v>
      </c>
    </row>
    <row r="54" spans="1:8" x14ac:dyDescent="0.25">
      <c r="A54" t="s">
        <v>131</v>
      </c>
      <c r="B54" t="s">
        <v>15</v>
      </c>
      <c r="C54">
        <v>30</v>
      </c>
      <c r="D54" t="s">
        <v>16</v>
      </c>
      <c r="E54" s="6">
        <v>44607</v>
      </c>
      <c r="F54" t="s">
        <v>9</v>
      </c>
      <c r="G54">
        <v>60570</v>
      </c>
      <c r="H54" t="s">
        <v>206</v>
      </c>
    </row>
    <row r="55" spans="1:8" x14ac:dyDescent="0.25">
      <c r="A55" t="s">
        <v>134</v>
      </c>
      <c r="B55" t="s">
        <v>15</v>
      </c>
      <c r="C55">
        <v>33</v>
      </c>
      <c r="D55" t="s">
        <v>16</v>
      </c>
      <c r="E55" s="6">
        <v>44103</v>
      </c>
      <c r="F55" t="s">
        <v>9</v>
      </c>
      <c r="G55">
        <v>115920</v>
      </c>
      <c r="H55" t="s">
        <v>206</v>
      </c>
    </row>
    <row r="56" spans="1:8" x14ac:dyDescent="0.25">
      <c r="A56" t="s">
        <v>186</v>
      </c>
      <c r="B56" t="s">
        <v>8</v>
      </c>
      <c r="C56">
        <v>33</v>
      </c>
      <c r="D56" t="s">
        <v>16</v>
      </c>
      <c r="E56" s="6">
        <v>44006</v>
      </c>
      <c r="F56" t="s">
        <v>21</v>
      </c>
      <c r="G56">
        <v>65360</v>
      </c>
      <c r="H56" t="s">
        <v>206</v>
      </c>
    </row>
    <row r="57" spans="1:8" x14ac:dyDescent="0.25">
      <c r="A57" t="s">
        <v>116</v>
      </c>
      <c r="C57">
        <v>30</v>
      </c>
      <c r="D57" t="s">
        <v>16</v>
      </c>
      <c r="E57" s="6">
        <v>44535</v>
      </c>
      <c r="F57" t="s">
        <v>21</v>
      </c>
      <c r="G57">
        <v>64000</v>
      </c>
      <c r="H57" t="s">
        <v>206</v>
      </c>
    </row>
    <row r="58" spans="1:8" x14ac:dyDescent="0.25">
      <c r="A58" t="s">
        <v>195</v>
      </c>
      <c r="B58" t="s">
        <v>8</v>
      </c>
      <c r="C58">
        <v>34</v>
      </c>
      <c r="D58" t="s">
        <v>16</v>
      </c>
      <c r="E58" s="6">
        <v>44383</v>
      </c>
      <c r="F58" t="s">
        <v>21</v>
      </c>
      <c r="G58">
        <v>92450</v>
      </c>
      <c r="H58" t="s">
        <v>206</v>
      </c>
    </row>
    <row r="59" spans="1:8" x14ac:dyDescent="0.25">
      <c r="A59" t="s">
        <v>113</v>
      </c>
      <c r="B59" t="s">
        <v>15</v>
      </c>
      <c r="C59">
        <v>31</v>
      </c>
      <c r="D59" t="s">
        <v>16</v>
      </c>
      <c r="E59" s="6">
        <v>44450</v>
      </c>
      <c r="F59" t="s">
        <v>12</v>
      </c>
      <c r="G59">
        <v>48950</v>
      </c>
      <c r="H59" t="s">
        <v>206</v>
      </c>
    </row>
    <row r="60" spans="1:8" x14ac:dyDescent="0.25">
      <c r="A60" t="s">
        <v>185</v>
      </c>
      <c r="B60" t="s">
        <v>8</v>
      </c>
      <c r="C60">
        <v>27</v>
      </c>
      <c r="D60" t="s">
        <v>16</v>
      </c>
      <c r="E60" s="6">
        <v>44625</v>
      </c>
      <c r="F60" t="s">
        <v>12</v>
      </c>
      <c r="G60">
        <v>83750</v>
      </c>
      <c r="H60" t="s">
        <v>206</v>
      </c>
    </row>
    <row r="61" spans="1:8" x14ac:dyDescent="0.25">
      <c r="A61" t="s">
        <v>166</v>
      </c>
      <c r="B61" t="s">
        <v>8</v>
      </c>
      <c r="C61">
        <v>40</v>
      </c>
      <c r="D61" t="s">
        <v>16</v>
      </c>
      <c r="E61" s="6">
        <v>44276</v>
      </c>
      <c r="F61" t="s">
        <v>12</v>
      </c>
      <c r="G61">
        <v>87620</v>
      </c>
      <c r="H61" t="s">
        <v>206</v>
      </c>
    </row>
    <row r="62" spans="1:8" x14ac:dyDescent="0.25">
      <c r="A62" t="s">
        <v>184</v>
      </c>
      <c r="B62" t="s">
        <v>8</v>
      </c>
      <c r="C62">
        <v>20</v>
      </c>
      <c r="D62" t="s">
        <v>24</v>
      </c>
      <c r="E62" s="6">
        <v>44476</v>
      </c>
      <c r="F62" t="s">
        <v>19</v>
      </c>
      <c r="G62">
        <v>68900</v>
      </c>
      <c r="H62" t="s">
        <v>206</v>
      </c>
    </row>
    <row r="63" spans="1:8" x14ac:dyDescent="0.25">
      <c r="A63" t="s">
        <v>157</v>
      </c>
      <c r="B63" t="s">
        <v>15</v>
      </c>
      <c r="C63">
        <v>32</v>
      </c>
      <c r="D63" t="s">
        <v>16</v>
      </c>
      <c r="E63" s="6">
        <v>44403</v>
      </c>
      <c r="F63" t="s">
        <v>19</v>
      </c>
      <c r="G63">
        <v>53540</v>
      </c>
      <c r="H63" t="s">
        <v>206</v>
      </c>
    </row>
    <row r="64" spans="1:8" x14ac:dyDescent="0.25">
      <c r="A64" t="s">
        <v>172</v>
      </c>
      <c r="B64" t="s">
        <v>15</v>
      </c>
      <c r="C64">
        <v>28</v>
      </c>
      <c r="D64" t="s">
        <v>42</v>
      </c>
      <c r="E64" s="6">
        <v>44758</v>
      </c>
      <c r="F64" t="s">
        <v>19</v>
      </c>
      <c r="G64">
        <v>43510</v>
      </c>
      <c r="H64" t="s">
        <v>206</v>
      </c>
    </row>
    <row r="65" spans="1:8" x14ac:dyDescent="0.25">
      <c r="A65" t="s">
        <v>127</v>
      </c>
      <c r="B65" t="s">
        <v>8</v>
      </c>
      <c r="C65">
        <v>38</v>
      </c>
      <c r="D65" t="s">
        <v>10</v>
      </c>
      <c r="E65" s="6">
        <v>44316</v>
      </c>
      <c r="F65" t="s">
        <v>19</v>
      </c>
      <c r="G65">
        <v>109160</v>
      </c>
      <c r="H65" t="s">
        <v>206</v>
      </c>
    </row>
    <row r="66" spans="1:8" x14ac:dyDescent="0.25">
      <c r="A66" t="s">
        <v>198</v>
      </c>
      <c r="B66" t="s">
        <v>15</v>
      </c>
      <c r="C66">
        <v>40</v>
      </c>
      <c r="D66" t="s">
        <v>16</v>
      </c>
      <c r="E66" s="6">
        <v>44204</v>
      </c>
      <c r="F66" t="s">
        <v>9</v>
      </c>
      <c r="G66">
        <v>99750</v>
      </c>
      <c r="H66" t="s">
        <v>206</v>
      </c>
    </row>
    <row r="67" spans="1:8" x14ac:dyDescent="0.25">
      <c r="A67" t="s">
        <v>124</v>
      </c>
      <c r="B67" t="s">
        <v>8</v>
      </c>
      <c r="C67">
        <v>31</v>
      </c>
      <c r="D67" t="s">
        <v>16</v>
      </c>
      <c r="E67" s="6">
        <v>44084</v>
      </c>
      <c r="F67" t="s">
        <v>12</v>
      </c>
      <c r="G67">
        <v>41980</v>
      </c>
      <c r="H67" t="s">
        <v>206</v>
      </c>
    </row>
    <row r="68" spans="1:8" x14ac:dyDescent="0.25">
      <c r="A68" t="s">
        <v>187</v>
      </c>
      <c r="B68" t="s">
        <v>15</v>
      </c>
      <c r="C68">
        <v>36</v>
      </c>
      <c r="D68" t="s">
        <v>16</v>
      </c>
      <c r="E68" s="6">
        <v>44272</v>
      </c>
      <c r="F68" t="s">
        <v>21</v>
      </c>
      <c r="G68">
        <v>71380</v>
      </c>
      <c r="H68" t="s">
        <v>206</v>
      </c>
    </row>
    <row r="69" spans="1:8" x14ac:dyDescent="0.25">
      <c r="A69" t="s">
        <v>191</v>
      </c>
      <c r="B69" t="s">
        <v>15</v>
      </c>
      <c r="C69">
        <v>27</v>
      </c>
      <c r="D69" t="s">
        <v>42</v>
      </c>
      <c r="E69" s="6">
        <v>44547</v>
      </c>
      <c r="F69" t="s">
        <v>9</v>
      </c>
      <c r="G69">
        <v>113280</v>
      </c>
      <c r="H69" t="s">
        <v>206</v>
      </c>
    </row>
    <row r="70" spans="1:8" x14ac:dyDescent="0.25">
      <c r="A70" t="s">
        <v>181</v>
      </c>
      <c r="B70" t="s">
        <v>8</v>
      </c>
      <c r="C70">
        <v>33</v>
      </c>
      <c r="D70" t="s">
        <v>16</v>
      </c>
      <c r="E70" s="6">
        <v>44747</v>
      </c>
      <c r="F70" t="s">
        <v>21</v>
      </c>
      <c r="G70">
        <v>86570</v>
      </c>
      <c r="H70" t="s">
        <v>206</v>
      </c>
    </row>
    <row r="71" spans="1:8" x14ac:dyDescent="0.25">
      <c r="A71" t="s">
        <v>139</v>
      </c>
      <c r="B71" t="s">
        <v>15</v>
      </c>
      <c r="C71">
        <v>26</v>
      </c>
      <c r="D71" t="s">
        <v>16</v>
      </c>
      <c r="E71" s="6">
        <v>44350</v>
      </c>
      <c r="F71" t="s">
        <v>9</v>
      </c>
      <c r="G71">
        <v>53540</v>
      </c>
      <c r="H71" t="s">
        <v>206</v>
      </c>
    </row>
    <row r="72" spans="1:8" x14ac:dyDescent="0.25">
      <c r="A72" t="s">
        <v>190</v>
      </c>
      <c r="B72" t="s">
        <v>15</v>
      </c>
      <c r="C72">
        <v>37</v>
      </c>
      <c r="D72" t="s">
        <v>16</v>
      </c>
      <c r="E72" s="6">
        <v>44640</v>
      </c>
      <c r="F72" t="s">
        <v>12</v>
      </c>
      <c r="G72">
        <v>69070</v>
      </c>
      <c r="H72" t="s">
        <v>206</v>
      </c>
    </row>
    <row r="73" spans="1:8" x14ac:dyDescent="0.25">
      <c r="A73" t="s">
        <v>121</v>
      </c>
      <c r="B73" t="s">
        <v>8</v>
      </c>
      <c r="C73">
        <v>30</v>
      </c>
      <c r="D73" t="s">
        <v>24</v>
      </c>
      <c r="E73" s="6">
        <v>44328</v>
      </c>
      <c r="F73" t="s">
        <v>21</v>
      </c>
      <c r="G73">
        <v>67910</v>
      </c>
      <c r="H73" t="s">
        <v>206</v>
      </c>
    </row>
    <row r="74" spans="1:8" x14ac:dyDescent="0.25">
      <c r="A74" t="s">
        <v>119</v>
      </c>
      <c r="B74" t="s">
        <v>15</v>
      </c>
      <c r="C74">
        <v>30</v>
      </c>
      <c r="D74" t="s">
        <v>16</v>
      </c>
      <c r="E74" s="6">
        <v>44214</v>
      </c>
      <c r="F74" t="s">
        <v>12</v>
      </c>
      <c r="G74">
        <v>69120</v>
      </c>
      <c r="H74" t="s">
        <v>206</v>
      </c>
    </row>
    <row r="75" spans="1:8" x14ac:dyDescent="0.25">
      <c r="A75" t="s">
        <v>132</v>
      </c>
      <c r="B75" t="s">
        <v>8</v>
      </c>
      <c r="C75">
        <v>34</v>
      </c>
      <c r="D75" t="s">
        <v>16</v>
      </c>
      <c r="E75" s="6">
        <v>44550</v>
      </c>
      <c r="F75" t="s">
        <v>21</v>
      </c>
      <c r="G75">
        <v>60130</v>
      </c>
      <c r="H75" t="s">
        <v>206</v>
      </c>
    </row>
    <row r="76" spans="1:8" x14ac:dyDescent="0.25">
      <c r="A76" t="s">
        <v>161</v>
      </c>
      <c r="B76" t="s">
        <v>15</v>
      </c>
      <c r="C76">
        <v>23</v>
      </c>
      <c r="D76" t="s">
        <v>16</v>
      </c>
      <c r="E76" s="6">
        <v>44378</v>
      </c>
      <c r="F76" t="s">
        <v>9</v>
      </c>
      <c r="G76">
        <v>106460</v>
      </c>
      <c r="H76" t="s">
        <v>206</v>
      </c>
    </row>
    <row r="77" spans="1:8" x14ac:dyDescent="0.25">
      <c r="A77" t="s">
        <v>148</v>
      </c>
      <c r="B77" t="s">
        <v>8</v>
      </c>
      <c r="C77">
        <v>37</v>
      </c>
      <c r="D77" t="s">
        <v>16</v>
      </c>
      <c r="E77" s="6">
        <v>44389</v>
      </c>
      <c r="F77" t="s">
        <v>56</v>
      </c>
      <c r="G77">
        <v>118100</v>
      </c>
      <c r="H77" t="s">
        <v>206</v>
      </c>
    </row>
    <row r="78" spans="1:8" x14ac:dyDescent="0.25">
      <c r="A78" t="s">
        <v>164</v>
      </c>
      <c r="B78" t="s">
        <v>8</v>
      </c>
      <c r="C78">
        <v>36</v>
      </c>
      <c r="D78" t="s">
        <v>16</v>
      </c>
      <c r="E78" s="6">
        <v>44468</v>
      </c>
      <c r="F78" t="s">
        <v>9</v>
      </c>
      <c r="G78">
        <v>78390</v>
      </c>
      <c r="H78" t="s">
        <v>206</v>
      </c>
    </row>
    <row r="79" spans="1:8" x14ac:dyDescent="0.25">
      <c r="A79" t="s">
        <v>147</v>
      </c>
      <c r="B79" t="s">
        <v>8</v>
      </c>
      <c r="C79">
        <v>30</v>
      </c>
      <c r="D79" t="s">
        <v>16</v>
      </c>
      <c r="E79" s="6">
        <v>44789</v>
      </c>
      <c r="F79" t="s">
        <v>9</v>
      </c>
      <c r="G79">
        <v>114180</v>
      </c>
      <c r="H79" t="s">
        <v>206</v>
      </c>
    </row>
    <row r="80" spans="1:8" x14ac:dyDescent="0.25">
      <c r="A80" t="s">
        <v>189</v>
      </c>
      <c r="B80" t="s">
        <v>8</v>
      </c>
      <c r="C80">
        <v>28</v>
      </c>
      <c r="D80" t="s">
        <v>16</v>
      </c>
      <c r="E80" s="6">
        <v>44590</v>
      </c>
      <c r="F80" t="s">
        <v>9</v>
      </c>
      <c r="G80">
        <v>104120</v>
      </c>
      <c r="H80" t="s">
        <v>206</v>
      </c>
    </row>
    <row r="81" spans="1:8" x14ac:dyDescent="0.25">
      <c r="A81" t="s">
        <v>138</v>
      </c>
      <c r="B81" t="s">
        <v>15</v>
      </c>
      <c r="C81">
        <v>30</v>
      </c>
      <c r="D81" t="s">
        <v>16</v>
      </c>
      <c r="E81" s="6">
        <v>44640</v>
      </c>
      <c r="F81" t="s">
        <v>9</v>
      </c>
      <c r="G81">
        <v>67950</v>
      </c>
      <c r="H81" t="s">
        <v>206</v>
      </c>
    </row>
    <row r="82" spans="1:8" x14ac:dyDescent="0.25">
      <c r="A82" t="s">
        <v>137</v>
      </c>
      <c r="B82" t="s">
        <v>8</v>
      </c>
      <c r="C82">
        <v>29</v>
      </c>
      <c r="D82" t="s">
        <v>16</v>
      </c>
      <c r="E82" s="6">
        <v>43962</v>
      </c>
      <c r="F82" t="s">
        <v>12</v>
      </c>
      <c r="G82">
        <v>34980</v>
      </c>
      <c r="H82" t="s">
        <v>206</v>
      </c>
    </row>
    <row r="83" spans="1:8" x14ac:dyDescent="0.25">
      <c r="A83" t="s">
        <v>153</v>
      </c>
      <c r="B83" t="s">
        <v>8</v>
      </c>
      <c r="C83">
        <v>24</v>
      </c>
      <c r="D83" t="s">
        <v>16</v>
      </c>
      <c r="E83" s="6">
        <v>44087</v>
      </c>
      <c r="F83" t="s">
        <v>12</v>
      </c>
      <c r="G83">
        <v>62780</v>
      </c>
      <c r="H83" t="s">
        <v>206</v>
      </c>
    </row>
    <row r="84" spans="1:8" x14ac:dyDescent="0.25">
      <c r="A84" t="s">
        <v>117</v>
      </c>
      <c r="B84" t="s">
        <v>15</v>
      </c>
      <c r="C84">
        <v>20</v>
      </c>
      <c r="D84" t="s">
        <v>16</v>
      </c>
      <c r="E84" s="6">
        <v>44397</v>
      </c>
      <c r="F84" t="s">
        <v>12</v>
      </c>
      <c r="G84">
        <v>107700</v>
      </c>
      <c r="H84" t="s">
        <v>206</v>
      </c>
    </row>
    <row r="85" spans="1:8" x14ac:dyDescent="0.25">
      <c r="A85" t="s">
        <v>168</v>
      </c>
      <c r="B85" t="s">
        <v>15</v>
      </c>
      <c r="C85">
        <v>25</v>
      </c>
      <c r="D85" t="s">
        <v>16</v>
      </c>
      <c r="E85" s="6">
        <v>44322</v>
      </c>
      <c r="F85" t="s">
        <v>19</v>
      </c>
      <c r="G85">
        <v>65700</v>
      </c>
      <c r="H85" t="s">
        <v>206</v>
      </c>
    </row>
    <row r="86" spans="1:8" x14ac:dyDescent="0.25">
      <c r="A86" t="s">
        <v>135</v>
      </c>
      <c r="B86" t="s">
        <v>8</v>
      </c>
      <c r="C86">
        <v>33</v>
      </c>
      <c r="D86" t="s">
        <v>42</v>
      </c>
      <c r="E86" s="6">
        <v>44313</v>
      </c>
      <c r="F86" t="s">
        <v>12</v>
      </c>
      <c r="G86">
        <v>75480</v>
      </c>
      <c r="H86" t="s">
        <v>206</v>
      </c>
    </row>
    <row r="87" spans="1:8" x14ac:dyDescent="0.25">
      <c r="A87" t="s">
        <v>174</v>
      </c>
      <c r="B87" t="s">
        <v>15</v>
      </c>
      <c r="C87">
        <v>33</v>
      </c>
      <c r="D87" t="s">
        <v>16</v>
      </c>
      <c r="E87" s="6">
        <v>44448</v>
      </c>
      <c r="F87" t="s">
        <v>12</v>
      </c>
      <c r="G87">
        <v>53870</v>
      </c>
      <c r="H87" t="s">
        <v>206</v>
      </c>
    </row>
    <row r="88" spans="1:8" x14ac:dyDescent="0.25">
      <c r="A88" t="s">
        <v>141</v>
      </c>
      <c r="B88" t="s">
        <v>8</v>
      </c>
      <c r="C88">
        <v>36</v>
      </c>
      <c r="D88" t="s">
        <v>16</v>
      </c>
      <c r="E88" s="6">
        <v>44433</v>
      </c>
      <c r="F88" t="s">
        <v>19</v>
      </c>
      <c r="G88">
        <v>78540</v>
      </c>
      <c r="H88" t="s">
        <v>206</v>
      </c>
    </row>
    <row r="89" spans="1:8" x14ac:dyDescent="0.25">
      <c r="A89" t="s">
        <v>193</v>
      </c>
      <c r="B89" t="s">
        <v>15</v>
      </c>
      <c r="C89">
        <v>19</v>
      </c>
      <c r="D89" t="s">
        <v>16</v>
      </c>
      <c r="E89" s="6">
        <v>44218</v>
      </c>
      <c r="F89" t="s">
        <v>9</v>
      </c>
      <c r="G89">
        <v>58960</v>
      </c>
      <c r="H89" t="s">
        <v>206</v>
      </c>
    </row>
    <row r="90" spans="1:8" x14ac:dyDescent="0.25">
      <c r="A90" t="s">
        <v>162</v>
      </c>
      <c r="B90" t="s">
        <v>15</v>
      </c>
      <c r="C90">
        <v>46</v>
      </c>
      <c r="D90" t="s">
        <v>16</v>
      </c>
      <c r="E90" s="6">
        <v>44697</v>
      </c>
      <c r="F90" t="s">
        <v>9</v>
      </c>
      <c r="G90">
        <v>70610</v>
      </c>
      <c r="H90" t="s">
        <v>206</v>
      </c>
    </row>
    <row r="91" spans="1:8" x14ac:dyDescent="0.25">
      <c r="A91" t="s">
        <v>171</v>
      </c>
      <c r="B91" t="s">
        <v>15</v>
      </c>
      <c r="C91">
        <v>33</v>
      </c>
      <c r="D91" t="s">
        <v>16</v>
      </c>
      <c r="E91" s="6">
        <v>44181</v>
      </c>
      <c r="F91" t="s">
        <v>21</v>
      </c>
      <c r="G91">
        <v>59430</v>
      </c>
      <c r="H91" t="s">
        <v>206</v>
      </c>
    </row>
    <row r="92" spans="1:8" x14ac:dyDescent="0.25">
      <c r="A92" t="s">
        <v>144</v>
      </c>
      <c r="B92" t="s">
        <v>15</v>
      </c>
      <c r="C92">
        <v>33</v>
      </c>
      <c r="D92" t="s">
        <v>13</v>
      </c>
      <c r="E92" s="6">
        <v>44640</v>
      </c>
      <c r="F92" t="s">
        <v>9</v>
      </c>
      <c r="G92">
        <v>48530</v>
      </c>
      <c r="H92" t="s">
        <v>206</v>
      </c>
    </row>
    <row r="93" spans="1:8" x14ac:dyDescent="0.25">
      <c r="A93" t="s">
        <v>163</v>
      </c>
      <c r="B93" t="s">
        <v>8</v>
      </c>
      <c r="C93">
        <v>33</v>
      </c>
      <c r="D93" t="s">
        <v>16</v>
      </c>
      <c r="E93" s="6">
        <v>44129</v>
      </c>
      <c r="F93" t="s">
        <v>12</v>
      </c>
      <c r="G93">
        <v>96140</v>
      </c>
      <c r="H93" t="s">
        <v>206</v>
      </c>
    </row>
    <row r="94" spans="1:8" x14ac:dyDescent="0.25">
      <c r="A94" t="s">
        <v>156</v>
      </c>
      <c r="B94" t="s">
        <v>15</v>
      </c>
      <c r="C94">
        <v>20</v>
      </c>
      <c r="D94" t="s">
        <v>16</v>
      </c>
      <c r="E94" s="6">
        <v>44122</v>
      </c>
      <c r="F94" t="s">
        <v>12</v>
      </c>
      <c r="G94">
        <v>112650</v>
      </c>
      <c r="H94" t="s">
        <v>206</v>
      </c>
    </row>
    <row r="95" spans="1:8" x14ac:dyDescent="0.25">
      <c r="A95" t="s">
        <v>176</v>
      </c>
      <c r="B95" t="s">
        <v>8</v>
      </c>
      <c r="C95">
        <v>32</v>
      </c>
      <c r="D95" t="s">
        <v>13</v>
      </c>
      <c r="E95" s="6">
        <v>44293</v>
      </c>
      <c r="F95" t="s">
        <v>12</v>
      </c>
      <c r="G95">
        <v>43840</v>
      </c>
      <c r="H95" t="s">
        <v>206</v>
      </c>
    </row>
    <row r="96" spans="1:8" x14ac:dyDescent="0.25">
      <c r="A96" t="s">
        <v>143</v>
      </c>
      <c r="B96" t="s">
        <v>15</v>
      </c>
      <c r="C96">
        <v>31</v>
      </c>
      <c r="D96" t="s">
        <v>16</v>
      </c>
      <c r="E96" s="6">
        <v>44663</v>
      </c>
      <c r="F96" t="s">
        <v>9</v>
      </c>
      <c r="G96">
        <v>103550</v>
      </c>
      <c r="H96" t="s">
        <v>206</v>
      </c>
    </row>
    <row r="97" spans="1:8" x14ac:dyDescent="0.25">
      <c r="A97" t="s">
        <v>201</v>
      </c>
      <c r="B97" t="s">
        <v>8</v>
      </c>
      <c r="C97">
        <v>32</v>
      </c>
      <c r="D97" t="s">
        <v>16</v>
      </c>
      <c r="E97" s="6">
        <v>44339</v>
      </c>
      <c r="F97" t="s">
        <v>56</v>
      </c>
      <c r="G97">
        <v>45510</v>
      </c>
      <c r="H97" t="s">
        <v>206</v>
      </c>
    </row>
    <row r="98" spans="1:8" x14ac:dyDescent="0.25">
      <c r="A98" t="s">
        <v>142</v>
      </c>
      <c r="C98">
        <v>37</v>
      </c>
      <c r="D98" t="s">
        <v>24</v>
      </c>
      <c r="E98" s="6">
        <v>44085</v>
      </c>
      <c r="F98" t="s">
        <v>21</v>
      </c>
      <c r="G98">
        <v>115440</v>
      </c>
      <c r="H98" t="s">
        <v>206</v>
      </c>
    </row>
    <row r="99" spans="1:8" x14ac:dyDescent="0.25">
      <c r="A99" t="s">
        <v>202</v>
      </c>
      <c r="B99" t="s">
        <v>8</v>
      </c>
      <c r="C99">
        <v>38</v>
      </c>
      <c r="D99" t="s">
        <v>13</v>
      </c>
      <c r="E99" s="6">
        <v>44268</v>
      </c>
      <c r="F99" t="s">
        <v>19</v>
      </c>
      <c r="G99">
        <v>56870</v>
      </c>
      <c r="H99" t="s">
        <v>206</v>
      </c>
    </row>
    <row r="100" spans="1:8" x14ac:dyDescent="0.25">
      <c r="A100" t="s">
        <v>169</v>
      </c>
      <c r="B100" t="s">
        <v>8</v>
      </c>
      <c r="C100">
        <v>25</v>
      </c>
      <c r="D100" t="s">
        <v>16</v>
      </c>
      <c r="E100" s="6">
        <v>44144</v>
      </c>
      <c r="F100" t="s">
        <v>19</v>
      </c>
      <c r="G100">
        <v>92700</v>
      </c>
      <c r="H100" t="s">
        <v>206</v>
      </c>
    </row>
    <row r="101" spans="1:8" x14ac:dyDescent="0.25">
      <c r="A101" t="s">
        <v>145</v>
      </c>
      <c r="C101">
        <v>32</v>
      </c>
      <c r="D101" t="s">
        <v>16</v>
      </c>
      <c r="E101" s="6">
        <v>44713</v>
      </c>
      <c r="F101" t="s">
        <v>12</v>
      </c>
      <c r="G101">
        <v>91310</v>
      </c>
      <c r="H101" t="s">
        <v>206</v>
      </c>
    </row>
    <row r="102" spans="1:8" x14ac:dyDescent="0.25">
      <c r="A102" t="s">
        <v>115</v>
      </c>
      <c r="B102" t="s">
        <v>15</v>
      </c>
      <c r="C102">
        <v>33</v>
      </c>
      <c r="D102" t="s">
        <v>16</v>
      </c>
      <c r="E102" s="6">
        <v>44324</v>
      </c>
      <c r="F102" t="s">
        <v>19</v>
      </c>
      <c r="G102">
        <v>74550</v>
      </c>
      <c r="H102" t="s">
        <v>206</v>
      </c>
    </row>
    <row r="103" spans="1:8" x14ac:dyDescent="0.25">
      <c r="A103" t="s">
        <v>128</v>
      </c>
      <c r="B103" t="s">
        <v>15</v>
      </c>
      <c r="C103">
        <v>25</v>
      </c>
      <c r="D103" t="s">
        <v>13</v>
      </c>
      <c r="E103" s="6">
        <v>44665</v>
      </c>
      <c r="F103" t="s">
        <v>9</v>
      </c>
      <c r="G103">
        <v>109190</v>
      </c>
      <c r="H103" t="s">
        <v>206</v>
      </c>
    </row>
    <row r="104" spans="1:8" x14ac:dyDescent="0.25">
      <c r="A104" t="s">
        <v>194</v>
      </c>
      <c r="B104" t="s">
        <v>8</v>
      </c>
      <c r="C104">
        <v>40</v>
      </c>
      <c r="D104" t="s">
        <v>16</v>
      </c>
      <c r="E104" s="6">
        <v>44320</v>
      </c>
      <c r="F104" t="s">
        <v>12</v>
      </c>
      <c r="G104">
        <v>104410</v>
      </c>
      <c r="H104" t="s">
        <v>206</v>
      </c>
    </row>
    <row r="105" spans="1:8" x14ac:dyDescent="0.25">
      <c r="A105" t="s">
        <v>177</v>
      </c>
      <c r="B105" t="s">
        <v>15</v>
      </c>
      <c r="C105">
        <v>30</v>
      </c>
      <c r="D105" t="s">
        <v>16</v>
      </c>
      <c r="E105" s="6">
        <v>44544</v>
      </c>
      <c r="F105" t="s">
        <v>21</v>
      </c>
      <c r="G105">
        <v>96800</v>
      </c>
      <c r="H105" t="s">
        <v>206</v>
      </c>
    </row>
    <row r="106" spans="1:8" x14ac:dyDescent="0.25">
      <c r="A106" t="s">
        <v>123</v>
      </c>
      <c r="B106" t="s">
        <v>15</v>
      </c>
      <c r="C106">
        <v>28</v>
      </c>
      <c r="D106" t="s">
        <v>13</v>
      </c>
      <c r="E106" s="6">
        <v>43980</v>
      </c>
      <c r="F106" t="s">
        <v>21</v>
      </c>
      <c r="G106">
        <v>48170</v>
      </c>
      <c r="H106" t="s">
        <v>206</v>
      </c>
    </row>
    <row r="107" spans="1:8" x14ac:dyDescent="0.25">
      <c r="A107" t="s">
        <v>140</v>
      </c>
      <c r="B107" t="s">
        <v>15</v>
      </c>
      <c r="C107">
        <v>21</v>
      </c>
      <c r="D107" t="s">
        <v>16</v>
      </c>
      <c r="E107" s="6">
        <v>44042</v>
      </c>
      <c r="F107" t="s">
        <v>9</v>
      </c>
      <c r="G107">
        <v>37920</v>
      </c>
      <c r="H107" t="s">
        <v>206</v>
      </c>
    </row>
    <row r="108" spans="1:8" x14ac:dyDescent="0.25">
      <c r="A108" t="s">
        <v>178</v>
      </c>
      <c r="B108" t="s">
        <v>15</v>
      </c>
      <c r="C108">
        <v>34</v>
      </c>
      <c r="D108" t="s">
        <v>16</v>
      </c>
      <c r="E108" s="6">
        <v>44642</v>
      </c>
      <c r="F108" t="s">
        <v>9</v>
      </c>
      <c r="G108">
        <v>112650</v>
      </c>
      <c r="H108" t="s">
        <v>206</v>
      </c>
    </row>
    <row r="109" spans="1:8" x14ac:dyDescent="0.25">
      <c r="A109" t="s">
        <v>165</v>
      </c>
      <c r="B109" t="s">
        <v>8</v>
      </c>
      <c r="C109">
        <v>34</v>
      </c>
      <c r="D109" t="s">
        <v>24</v>
      </c>
      <c r="E109" s="6">
        <v>44660</v>
      </c>
      <c r="F109" t="s">
        <v>19</v>
      </c>
      <c r="G109">
        <v>49630</v>
      </c>
      <c r="H109" t="s">
        <v>206</v>
      </c>
    </row>
    <row r="110" spans="1:8" x14ac:dyDescent="0.25">
      <c r="A110" t="s">
        <v>199</v>
      </c>
      <c r="B110" t="s">
        <v>15</v>
      </c>
      <c r="C110">
        <v>36</v>
      </c>
      <c r="D110" t="s">
        <v>16</v>
      </c>
      <c r="E110" s="6">
        <v>43958</v>
      </c>
      <c r="F110" t="s">
        <v>12</v>
      </c>
      <c r="G110">
        <v>118840</v>
      </c>
      <c r="H110" t="s">
        <v>206</v>
      </c>
    </row>
    <row r="111" spans="1:8" x14ac:dyDescent="0.25">
      <c r="A111" t="s">
        <v>159</v>
      </c>
      <c r="B111" t="s">
        <v>15</v>
      </c>
      <c r="C111">
        <v>30</v>
      </c>
      <c r="D111" t="s">
        <v>16</v>
      </c>
      <c r="E111" s="6">
        <v>44789</v>
      </c>
      <c r="F111" t="s">
        <v>12</v>
      </c>
      <c r="G111">
        <v>69710</v>
      </c>
      <c r="H111" t="s">
        <v>206</v>
      </c>
    </row>
    <row r="112" spans="1:8" x14ac:dyDescent="0.25">
      <c r="A112" t="s">
        <v>197</v>
      </c>
      <c r="B112" t="s">
        <v>15</v>
      </c>
      <c r="C112">
        <v>20</v>
      </c>
      <c r="D112" t="s">
        <v>16</v>
      </c>
      <c r="E112" s="6">
        <v>44683</v>
      </c>
      <c r="F112" t="s">
        <v>9</v>
      </c>
      <c r="G112">
        <v>79570</v>
      </c>
      <c r="H112" t="s">
        <v>206</v>
      </c>
    </row>
    <row r="113" spans="1:8" x14ac:dyDescent="0.25">
      <c r="A113" t="s">
        <v>154</v>
      </c>
      <c r="B113" t="s">
        <v>8</v>
      </c>
      <c r="C113">
        <v>22</v>
      </c>
      <c r="D113" t="s">
        <v>13</v>
      </c>
      <c r="E113" s="6">
        <v>44388</v>
      </c>
      <c r="F113" t="s">
        <v>9</v>
      </c>
      <c r="G113">
        <v>76900</v>
      </c>
      <c r="H113" t="s">
        <v>206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A9AB9-8015-484F-9D7B-EE0C6B080D4B}">
  <dimension ref="A1:H101"/>
  <sheetViews>
    <sheetView workbookViewId="0"/>
  </sheetViews>
  <sheetFormatPr defaultRowHeight="15" x14ac:dyDescent="0.25"/>
  <cols>
    <col min="1" max="1" width="21.42578125" bestFit="1" customWidth="1"/>
    <col min="2" max="2" width="10" bestFit="1" customWidth="1"/>
    <col min="3" max="3" width="14" bestFit="1" customWidth="1"/>
    <col min="4" max="4" width="6.7109375" bestFit="1" customWidth="1"/>
    <col min="5" max="5" width="15.5703125" bestFit="1" customWidth="1"/>
    <col min="6" max="6" width="8.5703125" bestFit="1" customWidth="1"/>
    <col min="7" max="7" width="14.28515625" bestFit="1" customWidth="1"/>
    <col min="8" max="8" width="10" bestFit="1" customWidth="1"/>
  </cols>
  <sheetData>
    <row r="1" spans="1:8" x14ac:dyDescent="0.25">
      <c r="A1" t="s">
        <v>0</v>
      </c>
      <c r="B1" t="s">
        <v>1</v>
      </c>
      <c r="C1" t="s">
        <v>2</v>
      </c>
      <c r="D1" t="s">
        <v>3</v>
      </c>
      <c r="E1" t="s">
        <v>4</v>
      </c>
      <c r="F1" t="s">
        <v>5</v>
      </c>
      <c r="G1" t="s">
        <v>6</v>
      </c>
      <c r="H1" t="s">
        <v>204</v>
      </c>
    </row>
    <row r="2" spans="1:8" x14ac:dyDescent="0.25">
      <c r="A2" t="s">
        <v>58</v>
      </c>
      <c r="B2" t="s">
        <v>15</v>
      </c>
      <c r="C2" t="s">
        <v>19</v>
      </c>
      <c r="D2">
        <v>22</v>
      </c>
      <c r="E2" s="6">
        <v>44446</v>
      </c>
      <c r="F2">
        <v>112780</v>
      </c>
      <c r="G2" t="s">
        <v>13</v>
      </c>
      <c r="H2" t="s">
        <v>205</v>
      </c>
    </row>
    <row r="3" spans="1:8" x14ac:dyDescent="0.25">
      <c r="A3" t="s">
        <v>70</v>
      </c>
      <c r="B3" t="s">
        <v>15</v>
      </c>
      <c r="C3" t="s">
        <v>9</v>
      </c>
      <c r="D3">
        <v>46</v>
      </c>
      <c r="E3" s="6">
        <v>44758</v>
      </c>
      <c r="F3">
        <v>70610</v>
      </c>
      <c r="G3" t="s">
        <v>16</v>
      </c>
      <c r="H3" t="s">
        <v>205</v>
      </c>
    </row>
    <row r="4" spans="1:8" x14ac:dyDescent="0.25">
      <c r="A4" t="s">
        <v>75</v>
      </c>
      <c r="B4" t="s">
        <v>8</v>
      </c>
      <c r="C4" t="s">
        <v>19</v>
      </c>
      <c r="D4">
        <v>28</v>
      </c>
      <c r="E4" s="6">
        <v>44357</v>
      </c>
      <c r="F4">
        <v>53240</v>
      </c>
      <c r="G4" t="s">
        <v>16</v>
      </c>
      <c r="H4" t="s">
        <v>205</v>
      </c>
    </row>
    <row r="5" spans="1:8" x14ac:dyDescent="0.25">
      <c r="A5" t="s">
        <v>49</v>
      </c>
      <c r="C5" t="s">
        <v>21</v>
      </c>
      <c r="D5">
        <v>37</v>
      </c>
      <c r="E5" s="6">
        <v>44146</v>
      </c>
      <c r="F5">
        <v>115440</v>
      </c>
      <c r="G5" t="s">
        <v>24</v>
      </c>
      <c r="H5" t="s">
        <v>205</v>
      </c>
    </row>
    <row r="6" spans="1:8" x14ac:dyDescent="0.25">
      <c r="A6" t="s">
        <v>65</v>
      </c>
      <c r="B6" t="s">
        <v>15</v>
      </c>
      <c r="C6" t="s">
        <v>19</v>
      </c>
      <c r="D6">
        <v>32</v>
      </c>
      <c r="E6" s="6">
        <v>44465</v>
      </c>
      <c r="F6">
        <v>53540</v>
      </c>
      <c r="G6" t="s">
        <v>16</v>
      </c>
      <c r="H6" t="s">
        <v>205</v>
      </c>
    </row>
    <row r="7" spans="1:8" x14ac:dyDescent="0.25">
      <c r="A7" t="s">
        <v>81</v>
      </c>
      <c r="B7" t="s">
        <v>8</v>
      </c>
      <c r="C7" t="s">
        <v>9</v>
      </c>
      <c r="D7">
        <v>30</v>
      </c>
      <c r="E7" s="6">
        <v>44861</v>
      </c>
      <c r="F7">
        <v>112570</v>
      </c>
      <c r="G7" t="s">
        <v>16</v>
      </c>
      <c r="H7" t="s">
        <v>205</v>
      </c>
    </row>
    <row r="8" spans="1:8" x14ac:dyDescent="0.25">
      <c r="A8" t="s">
        <v>51</v>
      </c>
      <c r="B8" t="s">
        <v>15</v>
      </c>
      <c r="C8" t="s">
        <v>9</v>
      </c>
      <c r="D8">
        <v>33</v>
      </c>
      <c r="E8" s="6">
        <v>44701</v>
      </c>
      <c r="F8">
        <v>48530</v>
      </c>
      <c r="G8" t="s">
        <v>13</v>
      </c>
      <c r="H8" t="s">
        <v>205</v>
      </c>
    </row>
    <row r="9" spans="1:8" x14ac:dyDescent="0.25">
      <c r="A9" t="s">
        <v>61</v>
      </c>
      <c r="B9" t="s">
        <v>8</v>
      </c>
      <c r="C9" t="s">
        <v>12</v>
      </c>
      <c r="D9">
        <v>24</v>
      </c>
      <c r="E9" s="6">
        <v>44148</v>
      </c>
      <c r="F9">
        <v>62780</v>
      </c>
      <c r="G9" t="s">
        <v>16</v>
      </c>
      <c r="H9" t="s">
        <v>205</v>
      </c>
    </row>
    <row r="10" spans="1:8" x14ac:dyDescent="0.25">
      <c r="A10" t="s">
        <v>82</v>
      </c>
      <c r="B10" t="s">
        <v>15</v>
      </c>
      <c r="C10" t="s">
        <v>12</v>
      </c>
      <c r="D10">
        <v>33</v>
      </c>
      <c r="E10" s="6">
        <v>44509</v>
      </c>
      <c r="F10">
        <v>53870</v>
      </c>
      <c r="G10" t="s">
        <v>16</v>
      </c>
      <c r="H10" t="s">
        <v>205</v>
      </c>
    </row>
    <row r="11" spans="1:8" x14ac:dyDescent="0.25">
      <c r="A11" t="s">
        <v>60</v>
      </c>
      <c r="B11" t="s">
        <v>8</v>
      </c>
      <c r="C11" t="s">
        <v>56</v>
      </c>
      <c r="D11">
        <v>27</v>
      </c>
      <c r="E11" s="6">
        <v>44122</v>
      </c>
      <c r="F11">
        <v>119110</v>
      </c>
      <c r="G11" t="s">
        <v>16</v>
      </c>
      <c r="H11" t="s">
        <v>205</v>
      </c>
    </row>
    <row r="12" spans="1:8" x14ac:dyDescent="0.25">
      <c r="A12" t="s">
        <v>87</v>
      </c>
      <c r="B12" t="s">
        <v>15</v>
      </c>
      <c r="C12" t="s">
        <v>12</v>
      </c>
      <c r="D12">
        <v>29</v>
      </c>
      <c r="E12" s="6">
        <v>44180</v>
      </c>
      <c r="F12">
        <v>112110</v>
      </c>
      <c r="G12" t="s">
        <v>24</v>
      </c>
      <c r="H12" t="s">
        <v>205</v>
      </c>
    </row>
    <row r="13" spans="1:8" x14ac:dyDescent="0.25">
      <c r="A13" t="s">
        <v>76</v>
      </c>
      <c r="B13" t="s">
        <v>15</v>
      </c>
      <c r="C13" t="s">
        <v>19</v>
      </c>
      <c r="D13">
        <v>25</v>
      </c>
      <c r="E13" s="6">
        <v>44383</v>
      </c>
      <c r="F13">
        <v>65700</v>
      </c>
      <c r="G13" t="s">
        <v>16</v>
      </c>
      <c r="H13" t="s">
        <v>205</v>
      </c>
    </row>
    <row r="14" spans="1:8" x14ac:dyDescent="0.25">
      <c r="A14" t="s">
        <v>97</v>
      </c>
      <c r="B14" t="s">
        <v>15</v>
      </c>
      <c r="C14" t="s">
        <v>12</v>
      </c>
      <c r="D14">
        <v>37</v>
      </c>
      <c r="E14" s="6">
        <v>44701</v>
      </c>
      <c r="F14">
        <v>69070</v>
      </c>
      <c r="G14" t="s">
        <v>16</v>
      </c>
      <c r="H14" t="s">
        <v>205</v>
      </c>
    </row>
    <row r="15" spans="1:8" x14ac:dyDescent="0.25">
      <c r="A15" t="s">
        <v>22</v>
      </c>
      <c r="B15" t="s">
        <v>15</v>
      </c>
      <c r="C15" t="s">
        <v>12</v>
      </c>
      <c r="D15">
        <v>20</v>
      </c>
      <c r="E15" s="6">
        <v>44459</v>
      </c>
      <c r="F15">
        <v>107700</v>
      </c>
      <c r="G15" t="s">
        <v>16</v>
      </c>
      <c r="H15" t="s">
        <v>205</v>
      </c>
    </row>
    <row r="16" spans="1:8" x14ac:dyDescent="0.25">
      <c r="A16" t="s">
        <v>84</v>
      </c>
      <c r="B16" t="s">
        <v>8</v>
      </c>
      <c r="C16" t="s">
        <v>12</v>
      </c>
      <c r="D16">
        <v>32</v>
      </c>
      <c r="E16" s="6">
        <v>44354</v>
      </c>
      <c r="F16">
        <v>43840</v>
      </c>
      <c r="G16" t="s">
        <v>13</v>
      </c>
      <c r="H16" t="s">
        <v>205</v>
      </c>
    </row>
    <row r="17" spans="1:8" x14ac:dyDescent="0.25">
      <c r="A17" t="s">
        <v>105</v>
      </c>
      <c r="B17" t="s">
        <v>15</v>
      </c>
      <c r="C17" t="s">
        <v>9</v>
      </c>
      <c r="D17">
        <v>40</v>
      </c>
      <c r="E17" s="6">
        <v>44263</v>
      </c>
      <c r="F17">
        <v>99750</v>
      </c>
      <c r="G17" t="s">
        <v>16</v>
      </c>
      <c r="H17" t="s">
        <v>205</v>
      </c>
    </row>
    <row r="18" spans="1:8" x14ac:dyDescent="0.25">
      <c r="A18" t="s">
        <v>47</v>
      </c>
      <c r="B18" t="s">
        <v>15</v>
      </c>
      <c r="C18" t="s">
        <v>9</v>
      </c>
      <c r="D18">
        <v>21</v>
      </c>
      <c r="E18" s="6">
        <v>44104</v>
      </c>
      <c r="F18">
        <v>37920</v>
      </c>
      <c r="G18" t="s">
        <v>16</v>
      </c>
      <c r="H18" t="s">
        <v>205</v>
      </c>
    </row>
    <row r="19" spans="1:8" x14ac:dyDescent="0.25">
      <c r="A19" t="s">
        <v>31</v>
      </c>
      <c r="B19" t="s">
        <v>15</v>
      </c>
      <c r="C19" t="s">
        <v>9</v>
      </c>
      <c r="D19">
        <v>21</v>
      </c>
      <c r="E19" s="6">
        <v>44762</v>
      </c>
      <c r="F19">
        <v>57090</v>
      </c>
      <c r="G19" t="s">
        <v>16</v>
      </c>
      <c r="H19" t="s">
        <v>205</v>
      </c>
    </row>
    <row r="20" spans="1:8" x14ac:dyDescent="0.25">
      <c r="A20" t="s">
        <v>30</v>
      </c>
      <c r="B20" t="s">
        <v>8</v>
      </c>
      <c r="C20" t="s">
        <v>12</v>
      </c>
      <c r="D20">
        <v>31</v>
      </c>
      <c r="E20" s="6">
        <v>44145</v>
      </c>
      <c r="F20">
        <v>41980</v>
      </c>
      <c r="G20" t="s">
        <v>16</v>
      </c>
      <c r="H20" t="s">
        <v>205</v>
      </c>
    </row>
    <row r="21" spans="1:8" x14ac:dyDescent="0.25">
      <c r="A21" t="s">
        <v>78</v>
      </c>
      <c r="B21" t="s">
        <v>15</v>
      </c>
      <c r="C21" t="s">
        <v>56</v>
      </c>
      <c r="D21">
        <v>21</v>
      </c>
      <c r="E21" s="6">
        <v>44242</v>
      </c>
      <c r="F21">
        <v>75880</v>
      </c>
      <c r="G21" t="s">
        <v>16</v>
      </c>
      <c r="H21" t="s">
        <v>205</v>
      </c>
    </row>
    <row r="22" spans="1:8" x14ac:dyDescent="0.25">
      <c r="A22" t="s">
        <v>36</v>
      </c>
      <c r="B22" t="s">
        <v>8</v>
      </c>
      <c r="C22" t="s">
        <v>21</v>
      </c>
      <c r="D22">
        <v>34</v>
      </c>
      <c r="E22" s="6">
        <v>44653</v>
      </c>
      <c r="F22">
        <v>58940</v>
      </c>
      <c r="G22" t="s">
        <v>16</v>
      </c>
      <c r="H22" t="s">
        <v>205</v>
      </c>
    </row>
    <row r="23" spans="1:8" x14ac:dyDescent="0.25">
      <c r="A23" t="s">
        <v>27</v>
      </c>
      <c r="B23" t="s">
        <v>8</v>
      </c>
      <c r="C23" t="s">
        <v>21</v>
      </c>
      <c r="D23">
        <v>30</v>
      </c>
      <c r="E23" s="6">
        <v>44389</v>
      </c>
      <c r="F23">
        <v>67910</v>
      </c>
      <c r="G23" t="s">
        <v>24</v>
      </c>
      <c r="H23" t="s">
        <v>205</v>
      </c>
    </row>
    <row r="24" spans="1:8" x14ac:dyDescent="0.25">
      <c r="A24" t="s">
        <v>26</v>
      </c>
      <c r="B24" t="s">
        <v>8</v>
      </c>
      <c r="C24" t="s">
        <v>12</v>
      </c>
      <c r="D24">
        <v>31</v>
      </c>
      <c r="E24" s="6">
        <v>44663</v>
      </c>
      <c r="F24">
        <v>58100</v>
      </c>
      <c r="G24" t="s">
        <v>16</v>
      </c>
      <c r="H24" t="s">
        <v>205</v>
      </c>
    </row>
    <row r="25" spans="1:8" x14ac:dyDescent="0.25">
      <c r="A25" t="s">
        <v>53</v>
      </c>
      <c r="B25" t="s">
        <v>15</v>
      </c>
      <c r="C25" t="s">
        <v>21</v>
      </c>
      <c r="D25">
        <v>27</v>
      </c>
      <c r="E25" s="6">
        <v>44567</v>
      </c>
      <c r="F25">
        <v>48980</v>
      </c>
      <c r="G25" t="s">
        <v>16</v>
      </c>
      <c r="H25" t="s">
        <v>205</v>
      </c>
    </row>
    <row r="26" spans="1:8" x14ac:dyDescent="0.25">
      <c r="A26" t="s">
        <v>20</v>
      </c>
      <c r="C26" t="s">
        <v>21</v>
      </c>
      <c r="D26">
        <v>30</v>
      </c>
      <c r="E26" s="6">
        <v>44597</v>
      </c>
      <c r="F26">
        <v>64000</v>
      </c>
      <c r="G26" t="s">
        <v>16</v>
      </c>
      <c r="H26" t="s">
        <v>205</v>
      </c>
    </row>
    <row r="27" spans="1:8" x14ac:dyDescent="0.25">
      <c r="A27" t="s">
        <v>7</v>
      </c>
      <c r="B27" t="s">
        <v>8</v>
      </c>
      <c r="C27" t="s">
        <v>9</v>
      </c>
      <c r="D27">
        <v>42</v>
      </c>
      <c r="E27" s="6">
        <v>44779</v>
      </c>
      <c r="F27">
        <v>75000</v>
      </c>
      <c r="G27" t="s">
        <v>10</v>
      </c>
      <c r="H27" t="s">
        <v>205</v>
      </c>
    </row>
    <row r="28" spans="1:8" x14ac:dyDescent="0.25">
      <c r="A28" t="s">
        <v>74</v>
      </c>
      <c r="B28" t="s">
        <v>8</v>
      </c>
      <c r="C28" t="s">
        <v>12</v>
      </c>
      <c r="D28">
        <v>40</v>
      </c>
      <c r="E28" s="6">
        <v>44337</v>
      </c>
      <c r="F28">
        <v>87620</v>
      </c>
      <c r="G28" t="s">
        <v>16</v>
      </c>
      <c r="H28" t="s">
        <v>205</v>
      </c>
    </row>
    <row r="29" spans="1:8" x14ac:dyDescent="0.25">
      <c r="A29" t="s">
        <v>44</v>
      </c>
      <c r="B29" t="s">
        <v>8</v>
      </c>
      <c r="C29" t="s">
        <v>12</v>
      </c>
      <c r="D29">
        <v>29</v>
      </c>
      <c r="E29" s="6">
        <v>44023</v>
      </c>
      <c r="F29">
        <v>34980</v>
      </c>
      <c r="G29" t="s">
        <v>16</v>
      </c>
      <c r="H29" t="s">
        <v>205</v>
      </c>
    </row>
    <row r="30" spans="1:8" x14ac:dyDescent="0.25">
      <c r="A30" t="s">
        <v>35</v>
      </c>
      <c r="B30" t="s">
        <v>8</v>
      </c>
      <c r="C30" t="s">
        <v>21</v>
      </c>
      <c r="D30">
        <v>28</v>
      </c>
      <c r="E30" s="6">
        <v>44185</v>
      </c>
      <c r="F30">
        <v>75970</v>
      </c>
      <c r="G30" t="s">
        <v>16</v>
      </c>
      <c r="H30" t="s">
        <v>205</v>
      </c>
    </row>
    <row r="31" spans="1:8" x14ac:dyDescent="0.25">
      <c r="A31" t="s">
        <v>38</v>
      </c>
      <c r="B31" t="s">
        <v>8</v>
      </c>
      <c r="C31" t="s">
        <v>21</v>
      </c>
      <c r="D31">
        <v>34</v>
      </c>
      <c r="E31" s="6">
        <v>44612</v>
      </c>
      <c r="F31">
        <v>60130</v>
      </c>
      <c r="G31" t="s">
        <v>16</v>
      </c>
      <c r="H31" t="s">
        <v>205</v>
      </c>
    </row>
    <row r="32" spans="1:8" x14ac:dyDescent="0.25">
      <c r="A32" t="s">
        <v>41</v>
      </c>
      <c r="B32" t="s">
        <v>8</v>
      </c>
      <c r="C32" t="s">
        <v>12</v>
      </c>
      <c r="D32">
        <v>33</v>
      </c>
      <c r="E32" s="6">
        <v>44374</v>
      </c>
      <c r="F32">
        <v>75480</v>
      </c>
      <c r="G32" t="s">
        <v>42</v>
      </c>
      <c r="H32" t="s">
        <v>205</v>
      </c>
    </row>
    <row r="33" spans="1:8" x14ac:dyDescent="0.25">
      <c r="A33" t="s">
        <v>40</v>
      </c>
      <c r="B33" t="s">
        <v>15</v>
      </c>
      <c r="C33" t="s">
        <v>9</v>
      </c>
      <c r="D33">
        <v>33</v>
      </c>
      <c r="E33" s="6">
        <v>44164</v>
      </c>
      <c r="F33">
        <v>115920</v>
      </c>
      <c r="G33" t="s">
        <v>16</v>
      </c>
      <c r="H33" t="s">
        <v>205</v>
      </c>
    </row>
    <row r="34" spans="1:8" x14ac:dyDescent="0.25">
      <c r="A34" t="s">
        <v>48</v>
      </c>
      <c r="B34" t="s">
        <v>8</v>
      </c>
      <c r="C34" t="s">
        <v>19</v>
      </c>
      <c r="D34">
        <v>36</v>
      </c>
      <c r="E34" s="6">
        <v>44494</v>
      </c>
      <c r="F34">
        <v>78540</v>
      </c>
      <c r="G34" t="s">
        <v>16</v>
      </c>
      <c r="H34" t="s">
        <v>205</v>
      </c>
    </row>
    <row r="35" spans="1:8" x14ac:dyDescent="0.25">
      <c r="A35" t="s">
        <v>34</v>
      </c>
      <c r="B35" t="s">
        <v>15</v>
      </c>
      <c r="C35" t="s">
        <v>9</v>
      </c>
      <c r="D35">
        <v>25</v>
      </c>
      <c r="E35" s="6">
        <v>44726</v>
      </c>
      <c r="F35">
        <v>109190</v>
      </c>
      <c r="G35" t="s">
        <v>13</v>
      </c>
      <c r="H35" t="s">
        <v>205</v>
      </c>
    </row>
    <row r="36" spans="1:8" x14ac:dyDescent="0.25">
      <c r="A36" t="s">
        <v>73</v>
      </c>
      <c r="B36" t="s">
        <v>8</v>
      </c>
      <c r="C36" t="s">
        <v>19</v>
      </c>
      <c r="D36">
        <v>34</v>
      </c>
      <c r="E36" s="6">
        <v>44721</v>
      </c>
      <c r="F36">
        <v>49630</v>
      </c>
      <c r="G36" t="s">
        <v>24</v>
      </c>
      <c r="H36" t="s">
        <v>205</v>
      </c>
    </row>
    <row r="37" spans="1:8" x14ac:dyDescent="0.25">
      <c r="A37" t="s">
        <v>107</v>
      </c>
      <c r="B37" t="s">
        <v>8</v>
      </c>
      <c r="C37" t="s">
        <v>9</v>
      </c>
      <c r="D37">
        <v>28</v>
      </c>
      <c r="E37" s="6">
        <v>44630</v>
      </c>
      <c r="F37">
        <v>99970</v>
      </c>
      <c r="G37" t="s">
        <v>16</v>
      </c>
      <c r="H37" t="s">
        <v>205</v>
      </c>
    </row>
    <row r="38" spans="1:8" x14ac:dyDescent="0.25">
      <c r="A38" t="s">
        <v>71</v>
      </c>
      <c r="B38" t="s">
        <v>8</v>
      </c>
      <c r="C38" t="s">
        <v>12</v>
      </c>
      <c r="D38">
        <v>33</v>
      </c>
      <c r="E38" s="6">
        <v>44190</v>
      </c>
      <c r="F38">
        <v>96140</v>
      </c>
      <c r="G38" t="s">
        <v>16</v>
      </c>
      <c r="H38" t="s">
        <v>205</v>
      </c>
    </row>
    <row r="39" spans="1:8" x14ac:dyDescent="0.25">
      <c r="A39" t="s">
        <v>50</v>
      </c>
      <c r="B39" t="s">
        <v>15</v>
      </c>
      <c r="C39" t="s">
        <v>9</v>
      </c>
      <c r="D39">
        <v>31</v>
      </c>
      <c r="E39" s="6">
        <v>44724</v>
      </c>
      <c r="F39">
        <v>103550</v>
      </c>
      <c r="G39" t="s">
        <v>16</v>
      </c>
      <c r="H39" t="s">
        <v>205</v>
      </c>
    </row>
    <row r="40" spans="1:8" x14ac:dyDescent="0.25">
      <c r="A40" t="s">
        <v>14</v>
      </c>
      <c r="B40" t="s">
        <v>15</v>
      </c>
      <c r="C40" t="s">
        <v>12</v>
      </c>
      <c r="D40">
        <v>31</v>
      </c>
      <c r="E40" s="6">
        <v>44511</v>
      </c>
      <c r="F40">
        <v>48950</v>
      </c>
      <c r="G40" t="s">
        <v>16</v>
      </c>
      <c r="H40" t="s">
        <v>205</v>
      </c>
    </row>
    <row r="41" spans="1:8" x14ac:dyDescent="0.25">
      <c r="A41" t="s">
        <v>63</v>
      </c>
      <c r="B41" t="s">
        <v>15</v>
      </c>
      <c r="C41" t="s">
        <v>21</v>
      </c>
      <c r="D41">
        <v>24</v>
      </c>
      <c r="E41" s="6">
        <v>44436</v>
      </c>
      <c r="F41">
        <v>52610</v>
      </c>
      <c r="G41" t="s">
        <v>24</v>
      </c>
      <c r="H41" t="s">
        <v>205</v>
      </c>
    </row>
    <row r="42" spans="1:8" x14ac:dyDescent="0.25">
      <c r="A42" t="s">
        <v>72</v>
      </c>
      <c r="B42" t="s">
        <v>8</v>
      </c>
      <c r="C42" t="s">
        <v>9</v>
      </c>
      <c r="D42">
        <v>36</v>
      </c>
      <c r="E42" s="6">
        <v>44529</v>
      </c>
      <c r="F42">
        <v>78390</v>
      </c>
      <c r="G42" t="s">
        <v>16</v>
      </c>
      <c r="H42" t="s">
        <v>205</v>
      </c>
    </row>
    <row r="43" spans="1:8" x14ac:dyDescent="0.25">
      <c r="A43" t="s">
        <v>88</v>
      </c>
      <c r="B43" t="s">
        <v>8</v>
      </c>
      <c r="C43" t="s">
        <v>21</v>
      </c>
      <c r="D43">
        <v>33</v>
      </c>
      <c r="E43" s="6">
        <v>44809</v>
      </c>
      <c r="F43">
        <v>86570</v>
      </c>
      <c r="G43" t="s">
        <v>16</v>
      </c>
      <c r="H43" t="s">
        <v>205</v>
      </c>
    </row>
    <row r="44" spans="1:8" x14ac:dyDescent="0.25">
      <c r="A44" t="s">
        <v>92</v>
      </c>
      <c r="B44" t="s">
        <v>8</v>
      </c>
      <c r="C44" t="s">
        <v>12</v>
      </c>
      <c r="D44">
        <v>27</v>
      </c>
      <c r="E44" s="6">
        <v>44686</v>
      </c>
      <c r="F44">
        <v>83750</v>
      </c>
      <c r="G44" t="s">
        <v>16</v>
      </c>
      <c r="H44" t="s">
        <v>205</v>
      </c>
    </row>
    <row r="45" spans="1:8" x14ac:dyDescent="0.25">
      <c r="A45" t="s">
        <v>102</v>
      </c>
      <c r="B45" t="s">
        <v>8</v>
      </c>
      <c r="C45" t="s">
        <v>21</v>
      </c>
      <c r="D45">
        <v>34</v>
      </c>
      <c r="E45" s="6">
        <v>44445</v>
      </c>
      <c r="F45">
        <v>92450</v>
      </c>
      <c r="G45" t="s">
        <v>16</v>
      </c>
      <c r="H45" t="s">
        <v>205</v>
      </c>
    </row>
    <row r="46" spans="1:8" x14ac:dyDescent="0.25">
      <c r="A46" t="s">
        <v>64</v>
      </c>
      <c r="B46" t="s">
        <v>15</v>
      </c>
      <c r="C46" t="s">
        <v>12</v>
      </c>
      <c r="D46">
        <v>20</v>
      </c>
      <c r="E46" s="6">
        <v>44183</v>
      </c>
      <c r="F46">
        <v>112650</v>
      </c>
      <c r="G46" t="s">
        <v>16</v>
      </c>
      <c r="H46" t="s">
        <v>205</v>
      </c>
    </row>
    <row r="47" spans="1:8" x14ac:dyDescent="0.25">
      <c r="A47" t="s">
        <v>104</v>
      </c>
      <c r="B47" t="s">
        <v>15</v>
      </c>
      <c r="C47" t="s">
        <v>9</v>
      </c>
      <c r="D47">
        <v>20</v>
      </c>
      <c r="E47" s="6">
        <v>44744</v>
      </c>
      <c r="F47">
        <v>79570</v>
      </c>
      <c r="G47" t="s">
        <v>16</v>
      </c>
      <c r="H47" t="s">
        <v>205</v>
      </c>
    </row>
    <row r="48" spans="1:8" x14ac:dyDescent="0.25">
      <c r="A48" t="s">
        <v>91</v>
      </c>
      <c r="B48" t="s">
        <v>8</v>
      </c>
      <c r="C48" t="s">
        <v>19</v>
      </c>
      <c r="D48">
        <v>20</v>
      </c>
      <c r="E48" s="6">
        <v>44537</v>
      </c>
      <c r="F48">
        <v>68900</v>
      </c>
      <c r="G48" t="s">
        <v>24</v>
      </c>
      <c r="H48" t="s">
        <v>205</v>
      </c>
    </row>
    <row r="49" spans="1:8" x14ac:dyDescent="0.25">
      <c r="A49" t="s">
        <v>39</v>
      </c>
      <c r="B49" t="s">
        <v>8</v>
      </c>
      <c r="C49" t="s">
        <v>12</v>
      </c>
      <c r="D49">
        <v>25</v>
      </c>
      <c r="E49" s="6">
        <v>44694</v>
      </c>
      <c r="F49">
        <v>80700</v>
      </c>
      <c r="G49" t="s">
        <v>13</v>
      </c>
      <c r="H49" t="s">
        <v>205</v>
      </c>
    </row>
    <row r="50" spans="1:8" x14ac:dyDescent="0.25">
      <c r="A50" t="s">
        <v>100</v>
      </c>
      <c r="B50" t="s">
        <v>15</v>
      </c>
      <c r="C50" t="s">
        <v>9</v>
      </c>
      <c r="D50">
        <v>19</v>
      </c>
      <c r="E50" s="6">
        <v>44277</v>
      </c>
      <c r="F50">
        <v>58960</v>
      </c>
      <c r="G50" t="s">
        <v>16</v>
      </c>
      <c r="H50" t="s">
        <v>205</v>
      </c>
    </row>
    <row r="51" spans="1:8" x14ac:dyDescent="0.25">
      <c r="A51" t="s">
        <v>106</v>
      </c>
      <c r="B51" t="s">
        <v>15</v>
      </c>
      <c r="C51" t="s">
        <v>12</v>
      </c>
      <c r="D51">
        <v>36</v>
      </c>
      <c r="E51" s="6">
        <v>44019</v>
      </c>
      <c r="F51">
        <v>118840</v>
      </c>
      <c r="G51" t="s">
        <v>16</v>
      </c>
      <c r="H51" t="s">
        <v>205</v>
      </c>
    </row>
    <row r="52" spans="1:8" x14ac:dyDescent="0.25">
      <c r="A52" t="s">
        <v>29</v>
      </c>
      <c r="B52" t="s">
        <v>15</v>
      </c>
      <c r="C52" t="s">
        <v>21</v>
      </c>
      <c r="D52">
        <v>28</v>
      </c>
      <c r="E52" s="6">
        <v>44041</v>
      </c>
      <c r="F52">
        <v>48170</v>
      </c>
      <c r="G52" t="s">
        <v>13</v>
      </c>
      <c r="H52" t="s">
        <v>205</v>
      </c>
    </row>
    <row r="53" spans="1:8" x14ac:dyDescent="0.25">
      <c r="A53" t="s">
        <v>108</v>
      </c>
      <c r="B53" t="s">
        <v>8</v>
      </c>
      <c r="C53" t="s">
        <v>56</v>
      </c>
      <c r="D53">
        <v>32</v>
      </c>
      <c r="E53" s="6">
        <v>44400</v>
      </c>
      <c r="F53">
        <v>45510</v>
      </c>
      <c r="G53" t="s">
        <v>16</v>
      </c>
      <c r="H53" t="s">
        <v>205</v>
      </c>
    </row>
    <row r="54" spans="1:8" x14ac:dyDescent="0.25">
      <c r="A54" t="s">
        <v>64</v>
      </c>
      <c r="B54" t="s">
        <v>15</v>
      </c>
      <c r="C54" t="s">
        <v>9</v>
      </c>
      <c r="D54">
        <v>34</v>
      </c>
      <c r="E54" s="6">
        <v>44703</v>
      </c>
      <c r="F54">
        <v>112650</v>
      </c>
      <c r="G54" t="s">
        <v>16</v>
      </c>
      <c r="H54" t="s">
        <v>205</v>
      </c>
    </row>
    <row r="55" spans="1:8" x14ac:dyDescent="0.25">
      <c r="A55" t="s">
        <v>83</v>
      </c>
      <c r="B55" t="s">
        <v>8</v>
      </c>
      <c r="C55" t="s">
        <v>9</v>
      </c>
      <c r="D55">
        <v>36</v>
      </c>
      <c r="E55" s="6">
        <v>44085</v>
      </c>
      <c r="F55">
        <v>114890</v>
      </c>
      <c r="G55" t="s">
        <v>16</v>
      </c>
      <c r="H55" t="s">
        <v>205</v>
      </c>
    </row>
    <row r="56" spans="1:8" x14ac:dyDescent="0.25">
      <c r="A56" t="s">
        <v>67</v>
      </c>
      <c r="B56" t="s">
        <v>15</v>
      </c>
      <c r="C56" t="s">
        <v>12</v>
      </c>
      <c r="D56">
        <v>30</v>
      </c>
      <c r="E56" s="6">
        <v>44850</v>
      </c>
      <c r="F56">
        <v>69710</v>
      </c>
      <c r="G56" t="s">
        <v>16</v>
      </c>
      <c r="H56" t="s">
        <v>205</v>
      </c>
    </row>
    <row r="57" spans="1:8" x14ac:dyDescent="0.25">
      <c r="A57" t="s">
        <v>94</v>
      </c>
      <c r="B57" t="s">
        <v>15</v>
      </c>
      <c r="C57" t="s">
        <v>21</v>
      </c>
      <c r="D57">
        <v>36</v>
      </c>
      <c r="E57" s="6">
        <v>44333</v>
      </c>
      <c r="F57">
        <v>71380</v>
      </c>
      <c r="G57" t="s">
        <v>16</v>
      </c>
      <c r="H57" t="s">
        <v>205</v>
      </c>
    </row>
    <row r="58" spans="1:8" x14ac:dyDescent="0.25">
      <c r="A58" t="s">
        <v>33</v>
      </c>
      <c r="B58" t="s">
        <v>8</v>
      </c>
      <c r="C58" t="s">
        <v>19</v>
      </c>
      <c r="D58">
        <v>38</v>
      </c>
      <c r="E58" s="6">
        <v>44377</v>
      </c>
      <c r="F58">
        <v>109160</v>
      </c>
      <c r="G58" t="s">
        <v>10</v>
      </c>
      <c r="H58" t="s">
        <v>205</v>
      </c>
    </row>
    <row r="59" spans="1:8" x14ac:dyDescent="0.25">
      <c r="A59" t="s">
        <v>98</v>
      </c>
      <c r="B59" t="s">
        <v>15</v>
      </c>
      <c r="C59" t="s">
        <v>9</v>
      </c>
      <c r="D59">
        <v>27</v>
      </c>
      <c r="E59" s="6">
        <v>44609</v>
      </c>
      <c r="F59">
        <v>113280</v>
      </c>
      <c r="G59" t="s">
        <v>42</v>
      </c>
      <c r="H59" t="s">
        <v>205</v>
      </c>
    </row>
    <row r="60" spans="1:8" x14ac:dyDescent="0.25">
      <c r="A60" t="s">
        <v>25</v>
      </c>
      <c r="B60" t="s">
        <v>15</v>
      </c>
      <c r="C60" t="s">
        <v>12</v>
      </c>
      <c r="D60">
        <v>30</v>
      </c>
      <c r="E60" s="6">
        <v>44273</v>
      </c>
      <c r="F60">
        <v>69120</v>
      </c>
      <c r="G60" t="s">
        <v>16</v>
      </c>
      <c r="H60" t="s">
        <v>205</v>
      </c>
    </row>
    <row r="61" spans="1:8" x14ac:dyDescent="0.25">
      <c r="A61" t="s">
        <v>55</v>
      </c>
      <c r="B61" t="s">
        <v>8</v>
      </c>
      <c r="C61" t="s">
        <v>56</v>
      </c>
      <c r="D61">
        <v>37</v>
      </c>
      <c r="E61" s="6">
        <v>44451</v>
      </c>
      <c r="F61">
        <v>118100</v>
      </c>
      <c r="G61" t="s">
        <v>16</v>
      </c>
      <c r="H61" t="s">
        <v>205</v>
      </c>
    </row>
    <row r="62" spans="1:8" x14ac:dyDescent="0.25">
      <c r="A62" t="s">
        <v>62</v>
      </c>
      <c r="B62" t="s">
        <v>8</v>
      </c>
      <c r="C62" t="s">
        <v>9</v>
      </c>
      <c r="D62">
        <v>22</v>
      </c>
      <c r="E62" s="6">
        <v>44450</v>
      </c>
      <c r="F62">
        <v>76900</v>
      </c>
      <c r="G62" t="s">
        <v>13</v>
      </c>
      <c r="H62" t="s">
        <v>205</v>
      </c>
    </row>
    <row r="63" spans="1:8" x14ac:dyDescent="0.25">
      <c r="A63" t="s">
        <v>17</v>
      </c>
      <c r="B63" t="s">
        <v>8</v>
      </c>
      <c r="C63" t="s">
        <v>12</v>
      </c>
      <c r="D63">
        <v>43</v>
      </c>
      <c r="E63" s="6">
        <v>45045</v>
      </c>
      <c r="F63">
        <v>114870</v>
      </c>
      <c r="G63" t="s">
        <v>16</v>
      </c>
      <c r="H63" t="s">
        <v>205</v>
      </c>
    </row>
    <row r="64" spans="1:8" x14ac:dyDescent="0.25">
      <c r="A64" t="s">
        <v>52</v>
      </c>
      <c r="C64" t="s">
        <v>12</v>
      </c>
      <c r="D64">
        <v>32</v>
      </c>
      <c r="E64" s="6">
        <v>44774</v>
      </c>
      <c r="F64">
        <v>91310</v>
      </c>
      <c r="G64" t="s">
        <v>16</v>
      </c>
      <c r="H64" t="s">
        <v>205</v>
      </c>
    </row>
    <row r="65" spans="1:8" x14ac:dyDescent="0.25">
      <c r="A65" t="s">
        <v>43</v>
      </c>
      <c r="B65" t="s">
        <v>8</v>
      </c>
      <c r="C65" t="s">
        <v>9</v>
      </c>
      <c r="D65">
        <v>28</v>
      </c>
      <c r="E65" s="6">
        <v>44486</v>
      </c>
      <c r="F65">
        <v>104770</v>
      </c>
      <c r="G65" t="s">
        <v>16</v>
      </c>
      <c r="H65" t="s">
        <v>205</v>
      </c>
    </row>
    <row r="66" spans="1:8" x14ac:dyDescent="0.25">
      <c r="A66" t="s">
        <v>89</v>
      </c>
      <c r="B66" t="s">
        <v>15</v>
      </c>
      <c r="C66" t="s">
        <v>19</v>
      </c>
      <c r="D66">
        <v>27</v>
      </c>
      <c r="E66" s="6">
        <v>44134</v>
      </c>
      <c r="F66">
        <v>54970</v>
      </c>
      <c r="G66" t="s">
        <v>16</v>
      </c>
      <c r="H66" t="s">
        <v>205</v>
      </c>
    </row>
    <row r="67" spans="1:8" x14ac:dyDescent="0.25">
      <c r="A67" t="s">
        <v>11</v>
      </c>
      <c r="C67" t="s">
        <v>12</v>
      </c>
      <c r="D67">
        <v>26</v>
      </c>
      <c r="E67" s="6">
        <v>44271</v>
      </c>
      <c r="F67">
        <v>90700</v>
      </c>
      <c r="G67" t="s">
        <v>13</v>
      </c>
      <c r="H67" t="s">
        <v>205</v>
      </c>
    </row>
    <row r="68" spans="1:8" x14ac:dyDescent="0.25">
      <c r="A68" t="s">
        <v>109</v>
      </c>
      <c r="B68" t="s">
        <v>8</v>
      </c>
      <c r="C68" t="s">
        <v>19</v>
      </c>
      <c r="D68">
        <v>38</v>
      </c>
      <c r="E68" s="6">
        <v>44329</v>
      </c>
      <c r="F68">
        <v>56870</v>
      </c>
      <c r="G68" t="s">
        <v>13</v>
      </c>
      <c r="H68" t="s">
        <v>205</v>
      </c>
    </row>
    <row r="69" spans="1:8" x14ac:dyDescent="0.25">
      <c r="A69" t="s">
        <v>77</v>
      </c>
      <c r="B69" t="s">
        <v>8</v>
      </c>
      <c r="C69" t="s">
        <v>19</v>
      </c>
      <c r="D69">
        <v>25</v>
      </c>
      <c r="E69" s="6">
        <v>44205</v>
      </c>
      <c r="F69">
        <v>92700</v>
      </c>
      <c r="G69" t="s">
        <v>16</v>
      </c>
      <c r="H69" t="s">
        <v>205</v>
      </c>
    </row>
    <row r="70" spans="1:8" x14ac:dyDescent="0.25">
      <c r="A70" t="s">
        <v>32</v>
      </c>
      <c r="B70" t="s">
        <v>8</v>
      </c>
      <c r="C70" t="s">
        <v>21</v>
      </c>
      <c r="D70">
        <v>21</v>
      </c>
      <c r="E70" s="6">
        <v>44317</v>
      </c>
      <c r="F70">
        <v>65920</v>
      </c>
      <c r="G70" t="s">
        <v>16</v>
      </c>
      <c r="H70" t="s">
        <v>205</v>
      </c>
    </row>
    <row r="71" spans="1:8" x14ac:dyDescent="0.25">
      <c r="A71" t="s">
        <v>59</v>
      </c>
      <c r="B71" t="s">
        <v>15</v>
      </c>
      <c r="C71" t="s">
        <v>9</v>
      </c>
      <c r="D71">
        <v>26</v>
      </c>
      <c r="E71" s="6">
        <v>44225</v>
      </c>
      <c r="F71">
        <v>47360</v>
      </c>
      <c r="G71" t="s">
        <v>16</v>
      </c>
      <c r="H71" t="s">
        <v>205</v>
      </c>
    </row>
    <row r="72" spans="1:8" x14ac:dyDescent="0.25">
      <c r="A72" t="s">
        <v>37</v>
      </c>
      <c r="B72" t="s">
        <v>15</v>
      </c>
      <c r="C72" t="s">
        <v>9</v>
      </c>
      <c r="D72">
        <v>30</v>
      </c>
      <c r="E72" s="6">
        <v>44666</v>
      </c>
      <c r="F72">
        <v>60570</v>
      </c>
      <c r="G72" t="s">
        <v>16</v>
      </c>
      <c r="H72" t="s">
        <v>205</v>
      </c>
    </row>
    <row r="73" spans="1:8" x14ac:dyDescent="0.25">
      <c r="A73" t="s">
        <v>96</v>
      </c>
      <c r="B73" t="s">
        <v>8</v>
      </c>
      <c r="C73" t="s">
        <v>9</v>
      </c>
      <c r="D73">
        <v>28</v>
      </c>
      <c r="E73" s="6">
        <v>44649</v>
      </c>
      <c r="F73">
        <v>104120</v>
      </c>
      <c r="G73" t="s">
        <v>16</v>
      </c>
      <c r="H73" t="s">
        <v>205</v>
      </c>
    </row>
    <row r="74" spans="1:8" x14ac:dyDescent="0.25">
      <c r="A74" t="s">
        <v>23</v>
      </c>
      <c r="B74" t="s">
        <v>15</v>
      </c>
      <c r="C74" t="s">
        <v>12</v>
      </c>
      <c r="D74">
        <v>37</v>
      </c>
      <c r="E74" s="6">
        <v>44338</v>
      </c>
      <c r="F74">
        <v>88050</v>
      </c>
      <c r="G74" t="s">
        <v>24</v>
      </c>
      <c r="H74" t="s">
        <v>205</v>
      </c>
    </row>
    <row r="75" spans="1:8" x14ac:dyDescent="0.25">
      <c r="A75" t="s">
        <v>103</v>
      </c>
      <c r="B75" t="s">
        <v>15</v>
      </c>
      <c r="C75" t="s">
        <v>12</v>
      </c>
      <c r="D75">
        <v>24</v>
      </c>
      <c r="E75" s="6">
        <v>44686</v>
      </c>
      <c r="F75">
        <v>100420</v>
      </c>
      <c r="G75" t="s">
        <v>16</v>
      </c>
      <c r="H75" t="s">
        <v>205</v>
      </c>
    </row>
    <row r="76" spans="1:8" x14ac:dyDescent="0.25">
      <c r="A76" t="s">
        <v>54</v>
      </c>
      <c r="B76" t="s">
        <v>8</v>
      </c>
      <c r="C76" t="s">
        <v>9</v>
      </c>
      <c r="D76">
        <v>30</v>
      </c>
      <c r="E76" s="6">
        <v>44850</v>
      </c>
      <c r="F76">
        <v>114180</v>
      </c>
      <c r="G76" t="s">
        <v>16</v>
      </c>
      <c r="H76" t="s">
        <v>205</v>
      </c>
    </row>
    <row r="77" spans="1:8" x14ac:dyDescent="0.25">
      <c r="A77" t="s">
        <v>86</v>
      </c>
      <c r="B77" t="s">
        <v>8</v>
      </c>
      <c r="C77" t="s">
        <v>12</v>
      </c>
      <c r="D77">
        <v>21</v>
      </c>
      <c r="E77" s="6">
        <v>44678</v>
      </c>
      <c r="F77">
        <v>33920</v>
      </c>
      <c r="G77" t="s">
        <v>16</v>
      </c>
      <c r="H77" t="s">
        <v>205</v>
      </c>
    </row>
    <row r="78" spans="1:8" x14ac:dyDescent="0.25">
      <c r="A78" t="s">
        <v>69</v>
      </c>
      <c r="B78" t="s">
        <v>15</v>
      </c>
      <c r="C78" t="s">
        <v>9</v>
      </c>
      <c r="D78">
        <v>23</v>
      </c>
      <c r="E78" s="6">
        <v>44440</v>
      </c>
      <c r="F78">
        <v>106460</v>
      </c>
      <c r="G78" t="s">
        <v>16</v>
      </c>
      <c r="H78" t="s">
        <v>205</v>
      </c>
    </row>
    <row r="79" spans="1:8" x14ac:dyDescent="0.25">
      <c r="A79" t="s">
        <v>57</v>
      </c>
      <c r="B79" t="s">
        <v>15</v>
      </c>
      <c r="C79" t="s">
        <v>9</v>
      </c>
      <c r="D79">
        <v>35</v>
      </c>
      <c r="E79" s="6">
        <v>44727</v>
      </c>
      <c r="F79">
        <v>40400</v>
      </c>
      <c r="G79" t="s">
        <v>16</v>
      </c>
      <c r="H79" t="s">
        <v>205</v>
      </c>
    </row>
    <row r="80" spans="1:8" x14ac:dyDescent="0.25">
      <c r="A80" t="s">
        <v>68</v>
      </c>
      <c r="B80" t="s">
        <v>15</v>
      </c>
      <c r="C80" t="s">
        <v>21</v>
      </c>
      <c r="D80">
        <v>27</v>
      </c>
      <c r="E80" s="6">
        <v>44236</v>
      </c>
      <c r="F80">
        <v>91650</v>
      </c>
      <c r="G80" t="s">
        <v>13</v>
      </c>
      <c r="H80" t="s">
        <v>205</v>
      </c>
    </row>
    <row r="81" spans="1:8" x14ac:dyDescent="0.25">
      <c r="A81" t="s">
        <v>99</v>
      </c>
      <c r="B81" t="s">
        <v>15</v>
      </c>
      <c r="C81" t="s">
        <v>19</v>
      </c>
      <c r="D81">
        <v>43</v>
      </c>
      <c r="E81" s="6">
        <v>44620</v>
      </c>
      <c r="F81">
        <v>36040</v>
      </c>
      <c r="G81" t="s">
        <v>16</v>
      </c>
      <c r="H81" t="s">
        <v>205</v>
      </c>
    </row>
    <row r="82" spans="1:8" x14ac:dyDescent="0.25">
      <c r="A82" t="s">
        <v>101</v>
      </c>
      <c r="B82" t="s">
        <v>8</v>
      </c>
      <c r="C82" t="s">
        <v>12</v>
      </c>
      <c r="D82">
        <v>40</v>
      </c>
      <c r="E82" s="6">
        <v>44381</v>
      </c>
      <c r="F82">
        <v>104410</v>
      </c>
      <c r="G82" t="s">
        <v>16</v>
      </c>
      <c r="H82" t="s">
        <v>205</v>
      </c>
    </row>
    <row r="83" spans="1:8" x14ac:dyDescent="0.25">
      <c r="A83" t="s">
        <v>85</v>
      </c>
      <c r="B83" t="s">
        <v>15</v>
      </c>
      <c r="C83" t="s">
        <v>21</v>
      </c>
      <c r="D83">
        <v>30</v>
      </c>
      <c r="E83" s="6">
        <v>44606</v>
      </c>
      <c r="F83">
        <v>96800</v>
      </c>
      <c r="G83" t="s">
        <v>16</v>
      </c>
      <c r="H83" t="s">
        <v>205</v>
      </c>
    </row>
    <row r="84" spans="1:8" x14ac:dyDescent="0.25">
      <c r="A84" t="s">
        <v>28</v>
      </c>
      <c r="B84" t="s">
        <v>8</v>
      </c>
      <c r="C84" t="s">
        <v>21</v>
      </c>
      <c r="D84">
        <v>34</v>
      </c>
      <c r="E84" s="6">
        <v>44459</v>
      </c>
      <c r="F84">
        <v>85000</v>
      </c>
      <c r="G84" t="s">
        <v>16</v>
      </c>
      <c r="H84" t="s">
        <v>205</v>
      </c>
    </row>
    <row r="85" spans="1:8" x14ac:dyDescent="0.25">
      <c r="A85" t="s">
        <v>80</v>
      </c>
      <c r="B85" t="s">
        <v>15</v>
      </c>
      <c r="C85" t="s">
        <v>19</v>
      </c>
      <c r="D85">
        <v>28</v>
      </c>
      <c r="E85" s="6">
        <v>44820</v>
      </c>
      <c r="F85">
        <v>43510</v>
      </c>
      <c r="G85" t="s">
        <v>42</v>
      </c>
      <c r="H85" t="s">
        <v>205</v>
      </c>
    </row>
    <row r="86" spans="1:8" x14ac:dyDescent="0.25">
      <c r="A86" t="s">
        <v>79</v>
      </c>
      <c r="B86" t="s">
        <v>15</v>
      </c>
      <c r="C86" t="s">
        <v>21</v>
      </c>
      <c r="D86">
        <v>33</v>
      </c>
      <c r="E86" s="6">
        <v>44243</v>
      </c>
      <c r="F86">
        <v>59430</v>
      </c>
      <c r="G86" t="s">
        <v>16</v>
      </c>
      <c r="H86" t="s">
        <v>205</v>
      </c>
    </row>
    <row r="87" spans="1:8" x14ac:dyDescent="0.25">
      <c r="A87" t="s">
        <v>93</v>
      </c>
      <c r="B87" t="s">
        <v>8</v>
      </c>
      <c r="C87" t="s">
        <v>21</v>
      </c>
      <c r="D87">
        <v>33</v>
      </c>
      <c r="E87" s="6">
        <v>44067</v>
      </c>
      <c r="F87">
        <v>65360</v>
      </c>
      <c r="G87" t="s">
        <v>16</v>
      </c>
      <c r="H87" t="s">
        <v>205</v>
      </c>
    </row>
    <row r="88" spans="1:8" x14ac:dyDescent="0.25">
      <c r="A88" t="s">
        <v>66</v>
      </c>
      <c r="B88" t="s">
        <v>8</v>
      </c>
      <c r="C88" t="s">
        <v>9</v>
      </c>
      <c r="D88">
        <v>32</v>
      </c>
      <c r="E88" s="6">
        <v>44611</v>
      </c>
      <c r="F88">
        <v>41570</v>
      </c>
      <c r="G88" t="s">
        <v>16</v>
      </c>
      <c r="H88" t="s">
        <v>205</v>
      </c>
    </row>
    <row r="89" spans="1:8" x14ac:dyDescent="0.25">
      <c r="A89" t="s">
        <v>95</v>
      </c>
      <c r="B89" t="s">
        <v>8</v>
      </c>
      <c r="C89" t="s">
        <v>12</v>
      </c>
      <c r="D89">
        <v>33</v>
      </c>
      <c r="E89" s="6">
        <v>44312</v>
      </c>
      <c r="F89">
        <v>75280</v>
      </c>
      <c r="G89" t="s">
        <v>16</v>
      </c>
      <c r="H89" t="s">
        <v>205</v>
      </c>
    </row>
    <row r="90" spans="1:8" x14ac:dyDescent="0.25">
      <c r="A90" t="s">
        <v>18</v>
      </c>
      <c r="B90" t="s">
        <v>15</v>
      </c>
      <c r="C90" t="s">
        <v>19</v>
      </c>
      <c r="D90">
        <v>33</v>
      </c>
      <c r="E90" s="6">
        <v>44385</v>
      </c>
      <c r="F90">
        <v>74550</v>
      </c>
      <c r="G90" t="s">
        <v>16</v>
      </c>
      <c r="H90" t="s">
        <v>205</v>
      </c>
    </row>
    <row r="91" spans="1:8" x14ac:dyDescent="0.25">
      <c r="A91" t="s">
        <v>45</v>
      </c>
      <c r="B91" t="s">
        <v>15</v>
      </c>
      <c r="C91" t="s">
        <v>9</v>
      </c>
      <c r="D91">
        <v>30</v>
      </c>
      <c r="E91" s="6">
        <v>44701</v>
      </c>
      <c r="F91">
        <v>67950</v>
      </c>
      <c r="G91" t="s">
        <v>16</v>
      </c>
      <c r="H91" t="s">
        <v>205</v>
      </c>
    </row>
    <row r="92" spans="1:8" x14ac:dyDescent="0.25">
      <c r="A92" t="s">
        <v>90</v>
      </c>
      <c r="B92" t="s">
        <v>15</v>
      </c>
      <c r="C92" t="s">
        <v>21</v>
      </c>
      <c r="D92">
        <v>42</v>
      </c>
      <c r="E92" s="6">
        <v>44731</v>
      </c>
      <c r="F92">
        <v>70270</v>
      </c>
      <c r="G92" t="s">
        <v>24</v>
      </c>
      <c r="H92" t="s">
        <v>205</v>
      </c>
    </row>
    <row r="93" spans="1:8" x14ac:dyDescent="0.25">
      <c r="A93" t="s">
        <v>46</v>
      </c>
      <c r="B93" t="s">
        <v>15</v>
      </c>
      <c r="C93" t="s">
        <v>9</v>
      </c>
      <c r="D93">
        <v>26</v>
      </c>
      <c r="E93" s="6">
        <v>44411</v>
      </c>
      <c r="F93">
        <v>53540</v>
      </c>
      <c r="G93" t="s">
        <v>16</v>
      </c>
      <c r="H93" t="s">
        <v>205</v>
      </c>
    </row>
    <row r="94" spans="1:8" x14ac:dyDescent="0.25">
      <c r="A94" t="s">
        <v>58</v>
      </c>
      <c r="B94" t="s">
        <v>15</v>
      </c>
      <c r="C94" t="s">
        <v>19</v>
      </c>
      <c r="D94">
        <v>22</v>
      </c>
      <c r="E94" s="6">
        <v>44446</v>
      </c>
      <c r="F94">
        <v>112780</v>
      </c>
      <c r="G94" t="s">
        <v>13</v>
      </c>
      <c r="H94" t="s">
        <v>205</v>
      </c>
    </row>
    <row r="95" spans="1:8" x14ac:dyDescent="0.25">
      <c r="A95" t="s">
        <v>70</v>
      </c>
      <c r="B95" t="s">
        <v>15</v>
      </c>
      <c r="C95" t="s">
        <v>9</v>
      </c>
      <c r="D95">
        <v>46</v>
      </c>
      <c r="E95" s="6">
        <v>44758</v>
      </c>
      <c r="F95">
        <v>70610</v>
      </c>
      <c r="G95" t="s">
        <v>16</v>
      </c>
      <c r="H95" t="s">
        <v>205</v>
      </c>
    </row>
    <row r="96" spans="1:8" x14ac:dyDescent="0.25">
      <c r="A96" t="s">
        <v>75</v>
      </c>
      <c r="B96" t="s">
        <v>8</v>
      </c>
      <c r="C96" t="s">
        <v>19</v>
      </c>
      <c r="D96">
        <v>28</v>
      </c>
      <c r="E96" s="6">
        <v>44357</v>
      </c>
      <c r="F96">
        <v>53240</v>
      </c>
      <c r="G96" t="s">
        <v>16</v>
      </c>
      <c r="H96" t="s">
        <v>205</v>
      </c>
    </row>
    <row r="97" spans="1:8" x14ac:dyDescent="0.25">
      <c r="A97" t="s">
        <v>49</v>
      </c>
      <c r="C97" t="s">
        <v>21</v>
      </c>
      <c r="D97">
        <v>37</v>
      </c>
      <c r="E97" s="6">
        <v>44146</v>
      </c>
      <c r="F97">
        <v>115440</v>
      </c>
      <c r="G97" t="s">
        <v>24</v>
      </c>
      <c r="H97" t="s">
        <v>205</v>
      </c>
    </row>
    <row r="98" spans="1:8" x14ac:dyDescent="0.25">
      <c r="A98" t="s">
        <v>65</v>
      </c>
      <c r="B98" t="s">
        <v>15</v>
      </c>
      <c r="C98" t="s">
        <v>19</v>
      </c>
      <c r="D98">
        <v>32</v>
      </c>
      <c r="E98" s="6">
        <v>44465</v>
      </c>
      <c r="F98">
        <v>53540</v>
      </c>
      <c r="G98" t="s">
        <v>16</v>
      </c>
      <c r="H98" t="s">
        <v>205</v>
      </c>
    </row>
    <row r="99" spans="1:8" x14ac:dyDescent="0.25">
      <c r="A99" t="s">
        <v>81</v>
      </c>
      <c r="B99" t="s">
        <v>8</v>
      </c>
      <c r="C99" t="s">
        <v>9</v>
      </c>
      <c r="D99">
        <v>30</v>
      </c>
      <c r="E99" s="6">
        <v>44861</v>
      </c>
      <c r="F99">
        <v>112570</v>
      </c>
      <c r="G99" t="s">
        <v>16</v>
      </c>
      <c r="H99" t="s">
        <v>205</v>
      </c>
    </row>
    <row r="100" spans="1:8" x14ac:dyDescent="0.25">
      <c r="A100" t="s">
        <v>51</v>
      </c>
      <c r="B100" t="s">
        <v>15</v>
      </c>
      <c r="C100" t="s">
        <v>9</v>
      </c>
      <c r="D100">
        <v>33</v>
      </c>
      <c r="E100" s="6">
        <v>44701</v>
      </c>
      <c r="F100">
        <v>48530</v>
      </c>
      <c r="G100" t="s">
        <v>13</v>
      </c>
      <c r="H100" t="s">
        <v>205</v>
      </c>
    </row>
    <row r="101" spans="1:8" x14ac:dyDescent="0.25">
      <c r="A101" t="s">
        <v>61</v>
      </c>
      <c r="B101" t="s">
        <v>8</v>
      </c>
      <c r="C101" t="s">
        <v>12</v>
      </c>
      <c r="D101">
        <v>24</v>
      </c>
      <c r="E101" s="6">
        <v>44148</v>
      </c>
      <c r="F101">
        <v>62780</v>
      </c>
      <c r="G101" t="s">
        <v>16</v>
      </c>
      <c r="H101" t="s">
        <v>205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5"/>
  <sheetViews>
    <sheetView showGridLines="0" workbookViewId="0">
      <selection activeCell="D8" sqref="D8"/>
    </sheetView>
  </sheetViews>
  <sheetFormatPr defaultRowHeight="15" x14ac:dyDescent="0.25"/>
  <cols>
    <col min="1" max="1" width="1.7109375" customWidth="1"/>
    <col min="2" max="2" width="3.7109375" customWidth="1"/>
    <col min="3" max="9" width="13.7109375" customWidth="1"/>
  </cols>
  <sheetData>
    <row r="1" spans="1:9" s="2" customFormat="1" ht="52.5" customHeight="1" x14ac:dyDescent="0.25">
      <c r="A1" s="1"/>
      <c r="C1" s="3" t="s">
        <v>110</v>
      </c>
    </row>
    <row r="5" spans="1:9" x14ac:dyDescent="0.25">
      <c r="C5" t="s">
        <v>0</v>
      </c>
      <c r="D5" t="s">
        <v>1</v>
      </c>
      <c r="E5" t="s">
        <v>2</v>
      </c>
      <c r="F5" t="s">
        <v>3</v>
      </c>
      <c r="G5" s="4" t="s">
        <v>4</v>
      </c>
      <c r="H5" t="s">
        <v>5</v>
      </c>
      <c r="I5" t="s">
        <v>6</v>
      </c>
    </row>
    <row r="6" spans="1:9" x14ac:dyDescent="0.25">
      <c r="C6" t="s">
        <v>58</v>
      </c>
      <c r="D6" t="s">
        <v>15</v>
      </c>
      <c r="E6" t="s">
        <v>19</v>
      </c>
      <c r="F6">
        <v>22</v>
      </c>
      <c r="G6" s="4">
        <v>44446</v>
      </c>
      <c r="H6">
        <v>112780</v>
      </c>
      <c r="I6" t="s">
        <v>13</v>
      </c>
    </row>
    <row r="7" spans="1:9" x14ac:dyDescent="0.25">
      <c r="C7" t="s">
        <v>70</v>
      </c>
      <c r="D7" t="s">
        <v>15</v>
      </c>
      <c r="E7" t="s">
        <v>9</v>
      </c>
      <c r="F7">
        <v>46</v>
      </c>
      <c r="G7" s="4">
        <v>44758</v>
      </c>
      <c r="H7">
        <v>70610</v>
      </c>
      <c r="I7" t="s">
        <v>16</v>
      </c>
    </row>
    <row r="8" spans="1:9" x14ac:dyDescent="0.25">
      <c r="C8" t="s">
        <v>75</v>
      </c>
      <c r="D8" t="s">
        <v>8</v>
      </c>
      <c r="E8" t="s">
        <v>19</v>
      </c>
      <c r="F8">
        <v>28</v>
      </c>
      <c r="G8" s="4">
        <v>44357</v>
      </c>
      <c r="H8">
        <v>53240</v>
      </c>
      <c r="I8" t="s">
        <v>16</v>
      </c>
    </row>
    <row r="9" spans="1:9" x14ac:dyDescent="0.25">
      <c r="C9" t="s">
        <v>49</v>
      </c>
      <c r="E9" t="s">
        <v>21</v>
      </c>
      <c r="F9">
        <v>37</v>
      </c>
      <c r="G9" s="4">
        <v>44146</v>
      </c>
      <c r="H9">
        <v>115440</v>
      </c>
      <c r="I9" t="s">
        <v>24</v>
      </c>
    </row>
    <row r="10" spans="1:9" x14ac:dyDescent="0.25">
      <c r="C10" t="s">
        <v>65</v>
      </c>
      <c r="D10" t="s">
        <v>15</v>
      </c>
      <c r="E10" t="s">
        <v>19</v>
      </c>
      <c r="F10">
        <v>32</v>
      </c>
      <c r="G10" s="4">
        <v>44465</v>
      </c>
      <c r="H10">
        <v>53540</v>
      </c>
      <c r="I10" t="s">
        <v>16</v>
      </c>
    </row>
    <row r="11" spans="1:9" x14ac:dyDescent="0.25">
      <c r="C11" t="s">
        <v>81</v>
      </c>
      <c r="D11" t="s">
        <v>8</v>
      </c>
      <c r="E11" t="s">
        <v>9</v>
      </c>
      <c r="F11">
        <v>30</v>
      </c>
      <c r="G11" s="4">
        <v>44861</v>
      </c>
      <c r="H11">
        <v>112570</v>
      </c>
      <c r="I11" t="s">
        <v>16</v>
      </c>
    </row>
    <row r="12" spans="1:9" x14ac:dyDescent="0.25">
      <c r="C12" t="s">
        <v>51</v>
      </c>
      <c r="D12" t="s">
        <v>15</v>
      </c>
      <c r="E12" t="s">
        <v>9</v>
      </c>
      <c r="F12">
        <v>33</v>
      </c>
      <c r="G12" s="4">
        <v>44701</v>
      </c>
      <c r="H12">
        <v>48530</v>
      </c>
      <c r="I12" t="s">
        <v>13</v>
      </c>
    </row>
    <row r="13" spans="1:9" x14ac:dyDescent="0.25">
      <c r="C13" t="s">
        <v>61</v>
      </c>
      <c r="D13" t="s">
        <v>8</v>
      </c>
      <c r="E13" t="s">
        <v>12</v>
      </c>
      <c r="F13">
        <v>24</v>
      </c>
      <c r="G13" s="4">
        <v>44148</v>
      </c>
      <c r="H13">
        <v>62780</v>
      </c>
      <c r="I13" t="s">
        <v>16</v>
      </c>
    </row>
    <row r="14" spans="1:9" x14ac:dyDescent="0.25">
      <c r="C14" t="s">
        <v>82</v>
      </c>
      <c r="D14" t="s">
        <v>15</v>
      </c>
      <c r="E14" t="s">
        <v>12</v>
      </c>
      <c r="F14">
        <v>33</v>
      </c>
      <c r="G14" s="4">
        <v>44509</v>
      </c>
      <c r="H14">
        <v>53870</v>
      </c>
      <c r="I14" t="s">
        <v>16</v>
      </c>
    </row>
    <row r="15" spans="1:9" x14ac:dyDescent="0.25">
      <c r="C15" t="s">
        <v>60</v>
      </c>
      <c r="D15" t="s">
        <v>8</v>
      </c>
      <c r="E15" t="s">
        <v>56</v>
      </c>
      <c r="F15">
        <v>27</v>
      </c>
      <c r="G15" s="4">
        <v>44122</v>
      </c>
      <c r="H15">
        <v>119110</v>
      </c>
      <c r="I15" t="s">
        <v>16</v>
      </c>
    </row>
    <row r="16" spans="1:9" x14ac:dyDescent="0.25">
      <c r="C16" t="s">
        <v>87</v>
      </c>
      <c r="D16" t="s">
        <v>15</v>
      </c>
      <c r="E16" t="s">
        <v>12</v>
      </c>
      <c r="F16">
        <v>29</v>
      </c>
      <c r="G16" s="4">
        <v>44180</v>
      </c>
      <c r="H16">
        <v>112110</v>
      </c>
      <c r="I16" t="s">
        <v>24</v>
      </c>
    </row>
    <row r="17" spans="3:9" x14ac:dyDescent="0.25">
      <c r="C17" t="s">
        <v>76</v>
      </c>
      <c r="D17" t="s">
        <v>15</v>
      </c>
      <c r="E17" t="s">
        <v>19</v>
      </c>
      <c r="F17">
        <v>25</v>
      </c>
      <c r="G17" s="4">
        <v>44383</v>
      </c>
      <c r="H17">
        <v>65700</v>
      </c>
      <c r="I17" t="s">
        <v>16</v>
      </c>
    </row>
    <row r="18" spans="3:9" x14ac:dyDescent="0.25">
      <c r="C18" t="s">
        <v>97</v>
      </c>
      <c r="D18" t="s">
        <v>15</v>
      </c>
      <c r="E18" t="s">
        <v>12</v>
      </c>
      <c r="F18">
        <v>37</v>
      </c>
      <c r="G18" s="4">
        <v>44701</v>
      </c>
      <c r="H18">
        <v>69070</v>
      </c>
      <c r="I18" t="s">
        <v>16</v>
      </c>
    </row>
    <row r="19" spans="3:9" x14ac:dyDescent="0.25">
      <c r="C19" t="s">
        <v>22</v>
      </c>
      <c r="D19" t="s">
        <v>15</v>
      </c>
      <c r="E19" t="s">
        <v>12</v>
      </c>
      <c r="F19">
        <v>20</v>
      </c>
      <c r="G19" s="4">
        <v>44459</v>
      </c>
      <c r="H19">
        <v>107700</v>
      </c>
      <c r="I19" t="s">
        <v>16</v>
      </c>
    </row>
    <row r="20" spans="3:9" x14ac:dyDescent="0.25">
      <c r="C20" t="s">
        <v>84</v>
      </c>
      <c r="D20" t="s">
        <v>8</v>
      </c>
      <c r="E20" t="s">
        <v>12</v>
      </c>
      <c r="F20">
        <v>32</v>
      </c>
      <c r="G20" s="4">
        <v>44354</v>
      </c>
      <c r="H20">
        <v>43840</v>
      </c>
      <c r="I20" t="s">
        <v>13</v>
      </c>
    </row>
    <row r="21" spans="3:9" x14ac:dyDescent="0.25">
      <c r="C21" t="s">
        <v>105</v>
      </c>
      <c r="D21" t="s">
        <v>15</v>
      </c>
      <c r="E21" t="s">
        <v>9</v>
      </c>
      <c r="F21">
        <v>40</v>
      </c>
      <c r="G21" s="4">
        <v>44263</v>
      </c>
      <c r="H21">
        <v>99750</v>
      </c>
      <c r="I21" t="s">
        <v>16</v>
      </c>
    </row>
    <row r="22" spans="3:9" x14ac:dyDescent="0.25">
      <c r="C22" t="s">
        <v>47</v>
      </c>
      <c r="D22" t="s">
        <v>15</v>
      </c>
      <c r="E22" t="s">
        <v>9</v>
      </c>
      <c r="F22">
        <v>21</v>
      </c>
      <c r="G22" s="4">
        <v>44104</v>
      </c>
      <c r="H22">
        <v>37920</v>
      </c>
      <c r="I22" t="s">
        <v>16</v>
      </c>
    </row>
    <row r="23" spans="3:9" x14ac:dyDescent="0.25">
      <c r="C23" t="s">
        <v>31</v>
      </c>
      <c r="D23" t="s">
        <v>15</v>
      </c>
      <c r="E23" t="s">
        <v>9</v>
      </c>
      <c r="F23">
        <v>21</v>
      </c>
      <c r="G23" s="4">
        <v>44762</v>
      </c>
      <c r="H23">
        <v>57090</v>
      </c>
      <c r="I23" t="s">
        <v>16</v>
      </c>
    </row>
    <row r="24" spans="3:9" x14ac:dyDescent="0.25">
      <c r="C24" t="s">
        <v>30</v>
      </c>
      <c r="D24" t="s">
        <v>8</v>
      </c>
      <c r="E24" t="s">
        <v>12</v>
      </c>
      <c r="F24">
        <v>31</v>
      </c>
      <c r="G24" s="4">
        <v>44145</v>
      </c>
      <c r="H24">
        <v>41980</v>
      </c>
      <c r="I24" t="s">
        <v>16</v>
      </c>
    </row>
    <row r="25" spans="3:9" x14ac:dyDescent="0.25">
      <c r="C25" t="s">
        <v>78</v>
      </c>
      <c r="D25" t="s">
        <v>15</v>
      </c>
      <c r="E25" t="s">
        <v>56</v>
      </c>
      <c r="F25">
        <v>21</v>
      </c>
      <c r="G25" s="4">
        <v>44242</v>
      </c>
      <c r="H25">
        <v>75880</v>
      </c>
      <c r="I25" t="s">
        <v>16</v>
      </c>
    </row>
    <row r="26" spans="3:9" x14ac:dyDescent="0.25">
      <c r="C26" t="s">
        <v>36</v>
      </c>
      <c r="D26" t="s">
        <v>8</v>
      </c>
      <c r="E26" t="s">
        <v>21</v>
      </c>
      <c r="F26">
        <v>34</v>
      </c>
      <c r="G26" s="4">
        <v>44653</v>
      </c>
      <c r="H26">
        <v>58940</v>
      </c>
      <c r="I26" t="s">
        <v>16</v>
      </c>
    </row>
    <row r="27" spans="3:9" x14ac:dyDescent="0.25">
      <c r="C27" t="s">
        <v>27</v>
      </c>
      <c r="D27" t="s">
        <v>8</v>
      </c>
      <c r="E27" t="s">
        <v>21</v>
      </c>
      <c r="F27">
        <v>30</v>
      </c>
      <c r="G27" s="4">
        <v>44389</v>
      </c>
      <c r="H27">
        <v>67910</v>
      </c>
      <c r="I27" t="s">
        <v>24</v>
      </c>
    </row>
    <row r="28" spans="3:9" x14ac:dyDescent="0.25">
      <c r="C28" t="s">
        <v>26</v>
      </c>
      <c r="D28" t="s">
        <v>8</v>
      </c>
      <c r="E28" t="s">
        <v>12</v>
      </c>
      <c r="F28">
        <v>31</v>
      </c>
      <c r="G28" s="4">
        <v>44663</v>
      </c>
      <c r="H28">
        <v>58100</v>
      </c>
      <c r="I28" t="s">
        <v>16</v>
      </c>
    </row>
    <row r="29" spans="3:9" x14ac:dyDescent="0.25">
      <c r="C29" t="s">
        <v>53</v>
      </c>
      <c r="D29" t="s">
        <v>15</v>
      </c>
      <c r="E29" t="s">
        <v>21</v>
      </c>
      <c r="F29">
        <v>27</v>
      </c>
      <c r="G29" s="4">
        <v>44567</v>
      </c>
      <c r="H29">
        <v>48980</v>
      </c>
      <c r="I29" t="s">
        <v>16</v>
      </c>
    </row>
    <row r="30" spans="3:9" x14ac:dyDescent="0.25">
      <c r="C30" t="s">
        <v>20</v>
      </c>
      <c r="E30" t="s">
        <v>21</v>
      </c>
      <c r="F30">
        <v>30</v>
      </c>
      <c r="G30" s="4">
        <v>44597</v>
      </c>
      <c r="H30">
        <v>64000</v>
      </c>
      <c r="I30" t="s">
        <v>16</v>
      </c>
    </row>
    <row r="31" spans="3:9" x14ac:dyDescent="0.25">
      <c r="C31" t="s">
        <v>7</v>
      </c>
      <c r="D31" t="s">
        <v>8</v>
      </c>
      <c r="E31" t="s">
        <v>9</v>
      </c>
      <c r="F31">
        <v>42</v>
      </c>
      <c r="G31" s="4">
        <v>44779</v>
      </c>
      <c r="H31">
        <v>75000</v>
      </c>
      <c r="I31" t="s">
        <v>10</v>
      </c>
    </row>
    <row r="32" spans="3:9" x14ac:dyDescent="0.25">
      <c r="C32" t="s">
        <v>74</v>
      </c>
      <c r="D32" t="s">
        <v>8</v>
      </c>
      <c r="E32" t="s">
        <v>12</v>
      </c>
      <c r="F32">
        <v>40</v>
      </c>
      <c r="G32" s="4">
        <v>44337</v>
      </c>
      <c r="H32">
        <v>87620</v>
      </c>
      <c r="I32" t="s">
        <v>16</v>
      </c>
    </row>
    <row r="33" spans="3:9" x14ac:dyDescent="0.25">
      <c r="C33" t="s">
        <v>44</v>
      </c>
      <c r="D33" t="s">
        <v>8</v>
      </c>
      <c r="E33" t="s">
        <v>12</v>
      </c>
      <c r="F33">
        <v>29</v>
      </c>
      <c r="G33" s="4">
        <v>44023</v>
      </c>
      <c r="H33">
        <v>34980</v>
      </c>
      <c r="I33" t="s">
        <v>16</v>
      </c>
    </row>
    <row r="34" spans="3:9" x14ac:dyDescent="0.25">
      <c r="C34" t="s">
        <v>35</v>
      </c>
      <c r="D34" t="s">
        <v>8</v>
      </c>
      <c r="E34" t="s">
        <v>21</v>
      </c>
      <c r="F34">
        <v>28</v>
      </c>
      <c r="G34" s="4">
        <v>44185</v>
      </c>
      <c r="H34">
        <v>75970</v>
      </c>
      <c r="I34" t="s">
        <v>16</v>
      </c>
    </row>
    <row r="35" spans="3:9" x14ac:dyDescent="0.25">
      <c r="C35" t="s">
        <v>38</v>
      </c>
      <c r="D35" t="s">
        <v>8</v>
      </c>
      <c r="E35" t="s">
        <v>21</v>
      </c>
      <c r="F35">
        <v>34</v>
      </c>
      <c r="G35" s="4">
        <v>44612</v>
      </c>
      <c r="H35">
        <v>60130</v>
      </c>
      <c r="I35" t="s">
        <v>16</v>
      </c>
    </row>
    <row r="36" spans="3:9" x14ac:dyDescent="0.25">
      <c r="C36" t="s">
        <v>41</v>
      </c>
      <c r="D36" t="s">
        <v>8</v>
      </c>
      <c r="E36" t="s">
        <v>12</v>
      </c>
      <c r="F36">
        <v>33</v>
      </c>
      <c r="G36" s="4">
        <v>44374</v>
      </c>
      <c r="H36">
        <v>75480</v>
      </c>
      <c r="I36" t="s">
        <v>42</v>
      </c>
    </row>
    <row r="37" spans="3:9" x14ac:dyDescent="0.25">
      <c r="C37" t="s">
        <v>40</v>
      </c>
      <c r="D37" t="s">
        <v>15</v>
      </c>
      <c r="E37" t="s">
        <v>9</v>
      </c>
      <c r="F37">
        <v>33</v>
      </c>
      <c r="G37" s="4">
        <v>44164</v>
      </c>
      <c r="H37">
        <v>115920</v>
      </c>
      <c r="I37" t="s">
        <v>16</v>
      </c>
    </row>
    <row r="38" spans="3:9" x14ac:dyDescent="0.25">
      <c r="C38" t="s">
        <v>48</v>
      </c>
      <c r="D38" t="s">
        <v>8</v>
      </c>
      <c r="E38" t="s">
        <v>19</v>
      </c>
      <c r="F38">
        <v>36</v>
      </c>
      <c r="G38" s="4">
        <v>44494</v>
      </c>
      <c r="H38">
        <v>78540</v>
      </c>
      <c r="I38" t="s">
        <v>16</v>
      </c>
    </row>
    <row r="39" spans="3:9" x14ac:dyDescent="0.25">
      <c r="C39" t="s">
        <v>34</v>
      </c>
      <c r="D39" t="s">
        <v>15</v>
      </c>
      <c r="E39" t="s">
        <v>9</v>
      </c>
      <c r="F39">
        <v>25</v>
      </c>
      <c r="G39" s="4">
        <v>44726</v>
      </c>
      <c r="H39">
        <v>109190</v>
      </c>
      <c r="I39" t="s">
        <v>13</v>
      </c>
    </row>
    <row r="40" spans="3:9" x14ac:dyDescent="0.25">
      <c r="C40" t="s">
        <v>73</v>
      </c>
      <c r="D40" t="s">
        <v>8</v>
      </c>
      <c r="E40" t="s">
        <v>19</v>
      </c>
      <c r="F40">
        <v>34</v>
      </c>
      <c r="G40" s="4">
        <v>44721</v>
      </c>
      <c r="H40">
        <v>49630</v>
      </c>
      <c r="I40" t="s">
        <v>24</v>
      </c>
    </row>
    <row r="41" spans="3:9" x14ac:dyDescent="0.25">
      <c r="C41" t="s">
        <v>107</v>
      </c>
      <c r="D41" t="s">
        <v>8</v>
      </c>
      <c r="E41" t="s">
        <v>9</v>
      </c>
      <c r="F41">
        <v>28</v>
      </c>
      <c r="G41" s="4">
        <v>44630</v>
      </c>
      <c r="H41">
        <v>99970</v>
      </c>
      <c r="I41" t="s">
        <v>16</v>
      </c>
    </row>
    <row r="42" spans="3:9" x14ac:dyDescent="0.25">
      <c r="C42" t="s">
        <v>71</v>
      </c>
      <c r="D42" t="s">
        <v>8</v>
      </c>
      <c r="E42" t="s">
        <v>12</v>
      </c>
      <c r="F42">
        <v>33</v>
      </c>
      <c r="G42" s="4">
        <v>44190</v>
      </c>
      <c r="H42">
        <v>96140</v>
      </c>
      <c r="I42" t="s">
        <v>16</v>
      </c>
    </row>
    <row r="43" spans="3:9" x14ac:dyDescent="0.25">
      <c r="C43" t="s">
        <v>50</v>
      </c>
      <c r="D43" t="s">
        <v>15</v>
      </c>
      <c r="E43" t="s">
        <v>9</v>
      </c>
      <c r="F43">
        <v>31</v>
      </c>
      <c r="G43" s="4">
        <v>44724</v>
      </c>
      <c r="H43">
        <v>103550</v>
      </c>
      <c r="I43" t="s">
        <v>16</v>
      </c>
    </row>
    <row r="44" spans="3:9" x14ac:dyDescent="0.25">
      <c r="C44" t="s">
        <v>14</v>
      </c>
      <c r="D44" t="s">
        <v>15</v>
      </c>
      <c r="E44" t="s">
        <v>12</v>
      </c>
      <c r="F44">
        <v>31</v>
      </c>
      <c r="G44" s="4">
        <v>44511</v>
      </c>
      <c r="H44">
        <v>48950</v>
      </c>
      <c r="I44" t="s">
        <v>16</v>
      </c>
    </row>
    <row r="45" spans="3:9" x14ac:dyDescent="0.25">
      <c r="C45" t="s">
        <v>63</v>
      </c>
      <c r="D45" t="s">
        <v>15</v>
      </c>
      <c r="E45" t="s">
        <v>21</v>
      </c>
      <c r="F45">
        <v>24</v>
      </c>
      <c r="G45" s="4">
        <v>44436</v>
      </c>
      <c r="H45">
        <v>52610</v>
      </c>
      <c r="I45" t="s">
        <v>24</v>
      </c>
    </row>
    <row r="46" spans="3:9" x14ac:dyDescent="0.25">
      <c r="C46" t="s">
        <v>72</v>
      </c>
      <c r="D46" t="s">
        <v>8</v>
      </c>
      <c r="E46" t="s">
        <v>9</v>
      </c>
      <c r="F46">
        <v>36</v>
      </c>
      <c r="G46" s="4">
        <v>44529</v>
      </c>
      <c r="H46">
        <v>78390</v>
      </c>
      <c r="I46" t="s">
        <v>16</v>
      </c>
    </row>
    <row r="47" spans="3:9" x14ac:dyDescent="0.25">
      <c r="C47" t="s">
        <v>88</v>
      </c>
      <c r="D47" t="s">
        <v>8</v>
      </c>
      <c r="E47" t="s">
        <v>21</v>
      </c>
      <c r="F47">
        <v>33</v>
      </c>
      <c r="G47" s="4">
        <v>44809</v>
      </c>
      <c r="H47">
        <v>86570</v>
      </c>
      <c r="I47" t="s">
        <v>16</v>
      </c>
    </row>
    <row r="48" spans="3:9" x14ac:dyDescent="0.25">
      <c r="C48" t="s">
        <v>92</v>
      </c>
      <c r="D48" t="s">
        <v>8</v>
      </c>
      <c r="E48" t="s">
        <v>12</v>
      </c>
      <c r="F48">
        <v>27</v>
      </c>
      <c r="G48" s="4">
        <v>44686</v>
      </c>
      <c r="H48">
        <v>83750</v>
      </c>
      <c r="I48" t="s">
        <v>16</v>
      </c>
    </row>
    <row r="49" spans="3:9" x14ac:dyDescent="0.25">
      <c r="C49" t="s">
        <v>102</v>
      </c>
      <c r="D49" t="s">
        <v>8</v>
      </c>
      <c r="E49" t="s">
        <v>21</v>
      </c>
      <c r="F49">
        <v>34</v>
      </c>
      <c r="G49" s="4">
        <v>44445</v>
      </c>
      <c r="H49">
        <v>92450</v>
      </c>
      <c r="I49" t="s">
        <v>16</v>
      </c>
    </row>
    <row r="50" spans="3:9" x14ac:dyDescent="0.25">
      <c r="C50" t="s">
        <v>64</v>
      </c>
      <c r="D50" t="s">
        <v>15</v>
      </c>
      <c r="E50" t="s">
        <v>12</v>
      </c>
      <c r="F50">
        <v>20</v>
      </c>
      <c r="G50" s="4">
        <v>44183</v>
      </c>
      <c r="H50">
        <v>112650</v>
      </c>
      <c r="I50" t="s">
        <v>16</v>
      </c>
    </row>
    <row r="51" spans="3:9" x14ac:dyDescent="0.25">
      <c r="C51" t="s">
        <v>104</v>
      </c>
      <c r="D51" t="s">
        <v>15</v>
      </c>
      <c r="E51" t="s">
        <v>9</v>
      </c>
      <c r="F51">
        <v>20</v>
      </c>
      <c r="G51" s="4">
        <v>44744</v>
      </c>
      <c r="H51">
        <v>79570</v>
      </c>
      <c r="I51" t="s">
        <v>16</v>
      </c>
    </row>
    <row r="52" spans="3:9" x14ac:dyDescent="0.25">
      <c r="C52" t="s">
        <v>91</v>
      </c>
      <c r="D52" t="s">
        <v>8</v>
      </c>
      <c r="E52" t="s">
        <v>19</v>
      </c>
      <c r="F52">
        <v>20</v>
      </c>
      <c r="G52" s="4">
        <v>44537</v>
      </c>
      <c r="H52">
        <v>68900</v>
      </c>
      <c r="I52" t="s">
        <v>24</v>
      </c>
    </row>
    <row r="53" spans="3:9" x14ac:dyDescent="0.25">
      <c r="C53" t="s">
        <v>39</v>
      </c>
      <c r="D53" t="s">
        <v>8</v>
      </c>
      <c r="E53" t="s">
        <v>12</v>
      </c>
      <c r="F53">
        <v>25</v>
      </c>
      <c r="G53" s="4">
        <v>44694</v>
      </c>
      <c r="H53">
        <v>80700</v>
      </c>
      <c r="I53" t="s">
        <v>13</v>
      </c>
    </row>
    <row r="54" spans="3:9" x14ac:dyDescent="0.25">
      <c r="C54" t="s">
        <v>100</v>
      </c>
      <c r="D54" t="s">
        <v>15</v>
      </c>
      <c r="E54" t="s">
        <v>9</v>
      </c>
      <c r="F54">
        <v>19</v>
      </c>
      <c r="G54" s="4">
        <v>44277</v>
      </c>
      <c r="H54">
        <v>58960</v>
      </c>
      <c r="I54" t="s">
        <v>16</v>
      </c>
    </row>
    <row r="55" spans="3:9" x14ac:dyDescent="0.25">
      <c r="C55" t="s">
        <v>106</v>
      </c>
      <c r="D55" t="s">
        <v>15</v>
      </c>
      <c r="E55" t="s">
        <v>12</v>
      </c>
      <c r="F55">
        <v>36</v>
      </c>
      <c r="G55" s="4">
        <v>44019</v>
      </c>
      <c r="H55">
        <v>118840</v>
      </c>
      <c r="I55" t="s">
        <v>16</v>
      </c>
    </row>
    <row r="56" spans="3:9" x14ac:dyDescent="0.25">
      <c r="C56" t="s">
        <v>29</v>
      </c>
      <c r="D56" t="s">
        <v>15</v>
      </c>
      <c r="E56" t="s">
        <v>21</v>
      </c>
      <c r="F56">
        <v>28</v>
      </c>
      <c r="G56" s="4">
        <v>44041</v>
      </c>
      <c r="H56">
        <v>48170</v>
      </c>
      <c r="I56" t="s">
        <v>13</v>
      </c>
    </row>
    <row r="57" spans="3:9" x14ac:dyDescent="0.25">
      <c r="C57" t="s">
        <v>108</v>
      </c>
      <c r="D57" t="s">
        <v>8</v>
      </c>
      <c r="E57" t="s">
        <v>56</v>
      </c>
      <c r="F57">
        <v>32</v>
      </c>
      <c r="G57" s="4">
        <v>44400</v>
      </c>
      <c r="H57">
        <v>45510</v>
      </c>
      <c r="I57" t="s">
        <v>16</v>
      </c>
    </row>
    <row r="58" spans="3:9" x14ac:dyDescent="0.25">
      <c r="C58" t="s">
        <v>64</v>
      </c>
      <c r="D58" t="s">
        <v>15</v>
      </c>
      <c r="E58" t="s">
        <v>9</v>
      </c>
      <c r="F58">
        <v>34</v>
      </c>
      <c r="G58" s="4">
        <v>44703</v>
      </c>
      <c r="H58">
        <v>112650</v>
      </c>
      <c r="I58" t="s">
        <v>16</v>
      </c>
    </row>
    <row r="59" spans="3:9" x14ac:dyDescent="0.25">
      <c r="C59" t="s">
        <v>83</v>
      </c>
      <c r="D59" t="s">
        <v>8</v>
      </c>
      <c r="E59" t="s">
        <v>9</v>
      </c>
      <c r="F59">
        <v>36</v>
      </c>
      <c r="G59" s="4">
        <v>44085</v>
      </c>
      <c r="H59">
        <v>114890</v>
      </c>
      <c r="I59" t="s">
        <v>16</v>
      </c>
    </row>
    <row r="60" spans="3:9" x14ac:dyDescent="0.25">
      <c r="C60" t="s">
        <v>67</v>
      </c>
      <c r="D60" t="s">
        <v>15</v>
      </c>
      <c r="E60" t="s">
        <v>12</v>
      </c>
      <c r="F60">
        <v>30</v>
      </c>
      <c r="G60" s="4">
        <v>44850</v>
      </c>
      <c r="H60">
        <v>69710</v>
      </c>
      <c r="I60" t="s">
        <v>16</v>
      </c>
    </row>
    <row r="61" spans="3:9" x14ac:dyDescent="0.25">
      <c r="C61" t="s">
        <v>94</v>
      </c>
      <c r="D61" t="s">
        <v>15</v>
      </c>
      <c r="E61" t="s">
        <v>21</v>
      </c>
      <c r="F61">
        <v>36</v>
      </c>
      <c r="G61" s="4">
        <v>44333</v>
      </c>
      <c r="H61">
        <v>71380</v>
      </c>
      <c r="I61" t="s">
        <v>16</v>
      </c>
    </row>
    <row r="62" spans="3:9" x14ac:dyDescent="0.25">
      <c r="C62" t="s">
        <v>33</v>
      </c>
      <c r="D62" t="s">
        <v>8</v>
      </c>
      <c r="E62" t="s">
        <v>19</v>
      </c>
      <c r="F62">
        <v>38</v>
      </c>
      <c r="G62" s="4">
        <v>44377</v>
      </c>
      <c r="H62">
        <v>109160</v>
      </c>
      <c r="I62" t="s">
        <v>10</v>
      </c>
    </row>
    <row r="63" spans="3:9" x14ac:dyDescent="0.25">
      <c r="C63" t="s">
        <v>98</v>
      </c>
      <c r="D63" t="s">
        <v>15</v>
      </c>
      <c r="E63" t="s">
        <v>9</v>
      </c>
      <c r="F63">
        <v>27</v>
      </c>
      <c r="G63" s="4">
        <v>44609</v>
      </c>
      <c r="H63">
        <v>113280</v>
      </c>
      <c r="I63" t="s">
        <v>42</v>
      </c>
    </row>
    <row r="64" spans="3:9" x14ac:dyDescent="0.25">
      <c r="C64" t="s">
        <v>25</v>
      </c>
      <c r="D64" t="s">
        <v>15</v>
      </c>
      <c r="E64" t="s">
        <v>12</v>
      </c>
      <c r="F64">
        <v>30</v>
      </c>
      <c r="G64" s="4">
        <v>44273</v>
      </c>
      <c r="H64">
        <v>69120</v>
      </c>
      <c r="I64" t="s">
        <v>16</v>
      </c>
    </row>
    <row r="65" spans="3:9" x14ac:dyDescent="0.25">
      <c r="C65" t="s">
        <v>55</v>
      </c>
      <c r="D65" t="s">
        <v>8</v>
      </c>
      <c r="E65" t="s">
        <v>56</v>
      </c>
      <c r="F65">
        <v>37</v>
      </c>
      <c r="G65" s="4">
        <v>44451</v>
      </c>
      <c r="H65">
        <v>118100</v>
      </c>
      <c r="I65" t="s">
        <v>16</v>
      </c>
    </row>
    <row r="66" spans="3:9" x14ac:dyDescent="0.25">
      <c r="C66" t="s">
        <v>62</v>
      </c>
      <c r="D66" t="s">
        <v>8</v>
      </c>
      <c r="E66" t="s">
        <v>9</v>
      </c>
      <c r="F66">
        <v>22</v>
      </c>
      <c r="G66" s="4">
        <v>44450</v>
      </c>
      <c r="H66">
        <v>76900</v>
      </c>
      <c r="I66" t="s">
        <v>13</v>
      </c>
    </row>
    <row r="67" spans="3:9" x14ac:dyDescent="0.25">
      <c r="C67" t="s">
        <v>17</v>
      </c>
      <c r="D67" t="s">
        <v>8</v>
      </c>
      <c r="E67" t="s">
        <v>12</v>
      </c>
      <c r="F67">
        <v>43</v>
      </c>
      <c r="G67" s="4">
        <v>45045</v>
      </c>
      <c r="H67">
        <v>114870</v>
      </c>
      <c r="I67" t="s">
        <v>16</v>
      </c>
    </row>
    <row r="68" spans="3:9" x14ac:dyDescent="0.25">
      <c r="C68" t="s">
        <v>52</v>
      </c>
      <c r="E68" t="s">
        <v>12</v>
      </c>
      <c r="F68">
        <v>32</v>
      </c>
      <c r="G68" s="4">
        <v>44774</v>
      </c>
      <c r="H68">
        <v>91310</v>
      </c>
      <c r="I68" t="s">
        <v>16</v>
      </c>
    </row>
    <row r="69" spans="3:9" x14ac:dyDescent="0.25">
      <c r="C69" t="s">
        <v>43</v>
      </c>
      <c r="D69" t="s">
        <v>8</v>
      </c>
      <c r="E69" t="s">
        <v>9</v>
      </c>
      <c r="F69">
        <v>28</v>
      </c>
      <c r="G69" s="4">
        <v>44486</v>
      </c>
      <c r="H69">
        <v>104770</v>
      </c>
      <c r="I69" t="s">
        <v>16</v>
      </c>
    </row>
    <row r="70" spans="3:9" x14ac:dyDescent="0.25">
      <c r="C70" t="s">
        <v>89</v>
      </c>
      <c r="D70" t="s">
        <v>15</v>
      </c>
      <c r="E70" t="s">
        <v>19</v>
      </c>
      <c r="F70">
        <v>27</v>
      </c>
      <c r="G70" s="4">
        <v>44134</v>
      </c>
      <c r="H70">
        <v>54970</v>
      </c>
      <c r="I70" t="s">
        <v>16</v>
      </c>
    </row>
    <row r="71" spans="3:9" x14ac:dyDescent="0.25">
      <c r="C71" t="s">
        <v>11</v>
      </c>
      <c r="E71" t="s">
        <v>12</v>
      </c>
      <c r="F71">
        <v>26</v>
      </c>
      <c r="G71" s="4">
        <v>44271</v>
      </c>
      <c r="H71">
        <v>90700</v>
      </c>
      <c r="I71" t="s">
        <v>13</v>
      </c>
    </row>
    <row r="72" spans="3:9" x14ac:dyDescent="0.25">
      <c r="C72" t="s">
        <v>109</v>
      </c>
      <c r="D72" t="s">
        <v>8</v>
      </c>
      <c r="E72" t="s">
        <v>19</v>
      </c>
      <c r="F72">
        <v>38</v>
      </c>
      <c r="G72" s="4">
        <v>44329</v>
      </c>
      <c r="H72">
        <v>56870</v>
      </c>
      <c r="I72" t="s">
        <v>13</v>
      </c>
    </row>
    <row r="73" spans="3:9" x14ac:dyDescent="0.25">
      <c r="C73" t="s">
        <v>77</v>
      </c>
      <c r="D73" t="s">
        <v>8</v>
      </c>
      <c r="E73" t="s">
        <v>19</v>
      </c>
      <c r="F73">
        <v>25</v>
      </c>
      <c r="G73" s="4">
        <v>44205</v>
      </c>
      <c r="H73">
        <v>92700</v>
      </c>
      <c r="I73" t="s">
        <v>16</v>
      </c>
    </row>
    <row r="74" spans="3:9" x14ac:dyDescent="0.25">
      <c r="C74" t="s">
        <v>32</v>
      </c>
      <c r="D74" t="s">
        <v>8</v>
      </c>
      <c r="E74" t="s">
        <v>21</v>
      </c>
      <c r="F74">
        <v>21</v>
      </c>
      <c r="G74" s="4">
        <v>44317</v>
      </c>
      <c r="H74">
        <v>65920</v>
      </c>
      <c r="I74" t="s">
        <v>16</v>
      </c>
    </row>
    <row r="75" spans="3:9" x14ac:dyDescent="0.25">
      <c r="C75" t="s">
        <v>59</v>
      </c>
      <c r="D75" t="s">
        <v>15</v>
      </c>
      <c r="E75" t="s">
        <v>9</v>
      </c>
      <c r="F75">
        <v>26</v>
      </c>
      <c r="G75" s="4">
        <v>44225</v>
      </c>
      <c r="H75">
        <v>47360</v>
      </c>
      <c r="I75" t="s">
        <v>16</v>
      </c>
    </row>
    <row r="76" spans="3:9" x14ac:dyDescent="0.25">
      <c r="C76" t="s">
        <v>37</v>
      </c>
      <c r="D76" t="s">
        <v>15</v>
      </c>
      <c r="E76" t="s">
        <v>9</v>
      </c>
      <c r="F76">
        <v>30</v>
      </c>
      <c r="G76" s="4">
        <v>44666</v>
      </c>
      <c r="H76">
        <v>60570</v>
      </c>
      <c r="I76" t="s">
        <v>16</v>
      </c>
    </row>
    <row r="77" spans="3:9" x14ac:dyDescent="0.25">
      <c r="C77" t="s">
        <v>96</v>
      </c>
      <c r="D77" t="s">
        <v>8</v>
      </c>
      <c r="E77" t="s">
        <v>9</v>
      </c>
      <c r="F77">
        <v>28</v>
      </c>
      <c r="G77" s="4">
        <v>44649</v>
      </c>
      <c r="H77">
        <v>104120</v>
      </c>
      <c r="I77" t="s">
        <v>16</v>
      </c>
    </row>
    <row r="78" spans="3:9" x14ac:dyDescent="0.25">
      <c r="C78" t="s">
        <v>23</v>
      </c>
      <c r="D78" t="s">
        <v>15</v>
      </c>
      <c r="E78" t="s">
        <v>12</v>
      </c>
      <c r="F78">
        <v>37</v>
      </c>
      <c r="G78" s="4">
        <v>44338</v>
      </c>
      <c r="H78">
        <v>88050</v>
      </c>
      <c r="I78" t="s">
        <v>24</v>
      </c>
    </row>
    <row r="79" spans="3:9" x14ac:dyDescent="0.25">
      <c r="C79" t="s">
        <v>103</v>
      </c>
      <c r="D79" t="s">
        <v>15</v>
      </c>
      <c r="E79" t="s">
        <v>12</v>
      </c>
      <c r="F79">
        <v>24</v>
      </c>
      <c r="G79" s="4">
        <v>44686</v>
      </c>
      <c r="H79">
        <v>100420</v>
      </c>
      <c r="I79" t="s">
        <v>16</v>
      </c>
    </row>
    <row r="80" spans="3:9" x14ac:dyDescent="0.25">
      <c r="C80" t="s">
        <v>54</v>
      </c>
      <c r="D80" t="s">
        <v>8</v>
      </c>
      <c r="E80" t="s">
        <v>9</v>
      </c>
      <c r="F80">
        <v>30</v>
      </c>
      <c r="G80" s="4">
        <v>44850</v>
      </c>
      <c r="H80">
        <v>114180</v>
      </c>
      <c r="I80" t="s">
        <v>16</v>
      </c>
    </row>
    <row r="81" spans="3:9" x14ac:dyDescent="0.25">
      <c r="C81" t="s">
        <v>86</v>
      </c>
      <c r="D81" t="s">
        <v>8</v>
      </c>
      <c r="E81" t="s">
        <v>12</v>
      </c>
      <c r="F81">
        <v>21</v>
      </c>
      <c r="G81" s="4">
        <v>44678</v>
      </c>
      <c r="H81">
        <v>33920</v>
      </c>
      <c r="I81" t="s">
        <v>16</v>
      </c>
    </row>
    <row r="82" spans="3:9" x14ac:dyDescent="0.25">
      <c r="C82" t="s">
        <v>69</v>
      </c>
      <c r="D82" t="s">
        <v>15</v>
      </c>
      <c r="E82" t="s">
        <v>9</v>
      </c>
      <c r="F82">
        <v>23</v>
      </c>
      <c r="G82" s="4">
        <v>44440</v>
      </c>
      <c r="H82">
        <v>106460</v>
      </c>
      <c r="I82" t="s">
        <v>16</v>
      </c>
    </row>
    <row r="83" spans="3:9" x14ac:dyDescent="0.25">
      <c r="C83" t="s">
        <v>57</v>
      </c>
      <c r="D83" t="s">
        <v>15</v>
      </c>
      <c r="E83" t="s">
        <v>9</v>
      </c>
      <c r="F83">
        <v>35</v>
      </c>
      <c r="G83" s="4">
        <v>44727</v>
      </c>
      <c r="H83">
        <v>40400</v>
      </c>
      <c r="I83" t="s">
        <v>16</v>
      </c>
    </row>
    <row r="84" spans="3:9" x14ac:dyDescent="0.25">
      <c r="C84" t="s">
        <v>68</v>
      </c>
      <c r="D84" t="s">
        <v>15</v>
      </c>
      <c r="E84" t="s">
        <v>21</v>
      </c>
      <c r="F84">
        <v>27</v>
      </c>
      <c r="G84" s="4">
        <v>44236</v>
      </c>
      <c r="H84">
        <v>91650</v>
      </c>
      <c r="I84" t="s">
        <v>13</v>
      </c>
    </row>
    <row r="85" spans="3:9" x14ac:dyDescent="0.25">
      <c r="C85" t="s">
        <v>99</v>
      </c>
      <c r="D85" t="s">
        <v>15</v>
      </c>
      <c r="E85" t="s">
        <v>19</v>
      </c>
      <c r="F85">
        <v>43</v>
      </c>
      <c r="G85" s="4">
        <v>44620</v>
      </c>
      <c r="H85">
        <v>36040</v>
      </c>
      <c r="I85" t="s">
        <v>16</v>
      </c>
    </row>
    <row r="86" spans="3:9" x14ac:dyDescent="0.25">
      <c r="C86" t="s">
        <v>101</v>
      </c>
      <c r="D86" t="s">
        <v>8</v>
      </c>
      <c r="E86" t="s">
        <v>12</v>
      </c>
      <c r="F86">
        <v>40</v>
      </c>
      <c r="G86" s="4">
        <v>44381</v>
      </c>
      <c r="H86">
        <v>104410</v>
      </c>
      <c r="I86" t="s">
        <v>16</v>
      </c>
    </row>
    <row r="87" spans="3:9" x14ac:dyDescent="0.25">
      <c r="C87" t="s">
        <v>85</v>
      </c>
      <c r="D87" t="s">
        <v>15</v>
      </c>
      <c r="E87" t="s">
        <v>21</v>
      </c>
      <c r="F87">
        <v>30</v>
      </c>
      <c r="G87" s="4">
        <v>44606</v>
      </c>
      <c r="H87">
        <v>96800</v>
      </c>
      <c r="I87" t="s">
        <v>16</v>
      </c>
    </row>
    <row r="88" spans="3:9" x14ac:dyDescent="0.25">
      <c r="C88" t="s">
        <v>28</v>
      </c>
      <c r="D88" t="s">
        <v>8</v>
      </c>
      <c r="E88" t="s">
        <v>21</v>
      </c>
      <c r="F88">
        <v>34</v>
      </c>
      <c r="G88" s="4">
        <v>44459</v>
      </c>
      <c r="H88">
        <v>85000</v>
      </c>
      <c r="I88" t="s">
        <v>16</v>
      </c>
    </row>
    <row r="89" spans="3:9" x14ac:dyDescent="0.25">
      <c r="C89" t="s">
        <v>80</v>
      </c>
      <c r="D89" t="s">
        <v>15</v>
      </c>
      <c r="E89" t="s">
        <v>19</v>
      </c>
      <c r="F89">
        <v>28</v>
      </c>
      <c r="G89" s="4">
        <v>44820</v>
      </c>
      <c r="H89">
        <v>43510</v>
      </c>
      <c r="I89" t="s">
        <v>42</v>
      </c>
    </row>
    <row r="90" spans="3:9" x14ac:dyDescent="0.25">
      <c r="C90" t="s">
        <v>79</v>
      </c>
      <c r="D90" t="s">
        <v>15</v>
      </c>
      <c r="E90" t="s">
        <v>21</v>
      </c>
      <c r="F90">
        <v>33</v>
      </c>
      <c r="G90" s="4">
        <v>44243</v>
      </c>
      <c r="H90">
        <v>59430</v>
      </c>
      <c r="I90" t="s">
        <v>16</v>
      </c>
    </row>
    <row r="91" spans="3:9" x14ac:dyDescent="0.25">
      <c r="C91" t="s">
        <v>93</v>
      </c>
      <c r="D91" t="s">
        <v>8</v>
      </c>
      <c r="E91" t="s">
        <v>21</v>
      </c>
      <c r="F91">
        <v>33</v>
      </c>
      <c r="G91" s="4">
        <v>44067</v>
      </c>
      <c r="H91">
        <v>65360</v>
      </c>
      <c r="I91" t="s">
        <v>16</v>
      </c>
    </row>
    <row r="92" spans="3:9" x14ac:dyDescent="0.25">
      <c r="C92" t="s">
        <v>66</v>
      </c>
      <c r="D92" t="s">
        <v>8</v>
      </c>
      <c r="E92" t="s">
        <v>9</v>
      </c>
      <c r="F92">
        <v>32</v>
      </c>
      <c r="G92" s="4">
        <v>44611</v>
      </c>
      <c r="H92">
        <v>41570</v>
      </c>
      <c r="I92" t="s">
        <v>16</v>
      </c>
    </row>
    <row r="93" spans="3:9" x14ac:dyDescent="0.25">
      <c r="C93" t="s">
        <v>95</v>
      </c>
      <c r="D93" t="s">
        <v>8</v>
      </c>
      <c r="E93" t="s">
        <v>12</v>
      </c>
      <c r="F93">
        <v>33</v>
      </c>
      <c r="G93" s="4">
        <v>44312</v>
      </c>
      <c r="H93">
        <v>75280</v>
      </c>
      <c r="I93" t="s">
        <v>16</v>
      </c>
    </row>
    <row r="94" spans="3:9" x14ac:dyDescent="0.25">
      <c r="C94" t="s">
        <v>18</v>
      </c>
      <c r="D94" t="s">
        <v>15</v>
      </c>
      <c r="E94" t="s">
        <v>19</v>
      </c>
      <c r="F94">
        <v>33</v>
      </c>
      <c r="G94" s="4">
        <v>44385</v>
      </c>
      <c r="H94">
        <v>74550</v>
      </c>
      <c r="I94" t="s">
        <v>16</v>
      </c>
    </row>
    <row r="95" spans="3:9" x14ac:dyDescent="0.25">
      <c r="C95" t="s">
        <v>45</v>
      </c>
      <c r="D95" t="s">
        <v>15</v>
      </c>
      <c r="E95" t="s">
        <v>9</v>
      </c>
      <c r="F95">
        <v>30</v>
      </c>
      <c r="G95" s="4">
        <v>44701</v>
      </c>
      <c r="H95">
        <v>67950</v>
      </c>
      <c r="I95" t="s">
        <v>16</v>
      </c>
    </row>
    <row r="96" spans="3:9" x14ac:dyDescent="0.25">
      <c r="C96" t="s">
        <v>90</v>
      </c>
      <c r="D96" t="s">
        <v>15</v>
      </c>
      <c r="E96" t="s">
        <v>21</v>
      </c>
      <c r="F96">
        <v>42</v>
      </c>
      <c r="G96" s="4">
        <v>44731</v>
      </c>
      <c r="H96">
        <v>70270</v>
      </c>
      <c r="I96" t="s">
        <v>24</v>
      </c>
    </row>
    <row r="97" spans="3:9" x14ac:dyDescent="0.25">
      <c r="C97" t="s">
        <v>46</v>
      </c>
      <c r="D97" t="s">
        <v>15</v>
      </c>
      <c r="E97" t="s">
        <v>9</v>
      </c>
      <c r="F97">
        <v>26</v>
      </c>
      <c r="G97" s="4">
        <v>44411</v>
      </c>
      <c r="H97">
        <v>53540</v>
      </c>
      <c r="I97" t="s">
        <v>16</v>
      </c>
    </row>
    <row r="98" spans="3:9" x14ac:dyDescent="0.25">
      <c r="C98" t="s">
        <v>58</v>
      </c>
      <c r="D98" t="s">
        <v>15</v>
      </c>
      <c r="E98" t="s">
        <v>19</v>
      </c>
      <c r="F98">
        <v>22</v>
      </c>
      <c r="G98" s="5">
        <v>44446</v>
      </c>
      <c r="H98">
        <v>112780</v>
      </c>
      <c r="I98" t="s">
        <v>13</v>
      </c>
    </row>
    <row r="99" spans="3:9" x14ac:dyDescent="0.25">
      <c r="C99" t="s">
        <v>70</v>
      </c>
      <c r="D99" t="s">
        <v>15</v>
      </c>
      <c r="E99" t="s">
        <v>9</v>
      </c>
      <c r="F99">
        <v>46</v>
      </c>
      <c r="G99" s="5">
        <v>44758</v>
      </c>
      <c r="H99">
        <v>70610</v>
      </c>
      <c r="I99" t="s">
        <v>16</v>
      </c>
    </row>
    <row r="100" spans="3:9" x14ac:dyDescent="0.25">
      <c r="C100" t="s">
        <v>75</v>
      </c>
      <c r="D100" t="s">
        <v>8</v>
      </c>
      <c r="E100" t="s">
        <v>19</v>
      </c>
      <c r="F100">
        <v>28</v>
      </c>
      <c r="G100" s="5">
        <v>44357</v>
      </c>
      <c r="H100">
        <v>53240</v>
      </c>
      <c r="I100" t="s">
        <v>16</v>
      </c>
    </row>
    <row r="101" spans="3:9" x14ac:dyDescent="0.25">
      <c r="C101" t="s">
        <v>49</v>
      </c>
      <c r="E101" t="s">
        <v>21</v>
      </c>
      <c r="F101">
        <v>37</v>
      </c>
      <c r="G101" s="5">
        <v>44146</v>
      </c>
      <c r="H101">
        <v>115440</v>
      </c>
      <c r="I101" t="s">
        <v>24</v>
      </c>
    </row>
    <row r="102" spans="3:9" x14ac:dyDescent="0.25">
      <c r="C102" t="s">
        <v>65</v>
      </c>
      <c r="D102" t="s">
        <v>15</v>
      </c>
      <c r="E102" t="s">
        <v>19</v>
      </c>
      <c r="F102">
        <v>32</v>
      </c>
      <c r="G102" s="5">
        <v>44465</v>
      </c>
      <c r="H102">
        <v>53540</v>
      </c>
      <c r="I102" t="s">
        <v>16</v>
      </c>
    </row>
    <row r="103" spans="3:9" x14ac:dyDescent="0.25">
      <c r="C103" t="s">
        <v>81</v>
      </c>
      <c r="D103" t="s">
        <v>8</v>
      </c>
      <c r="E103" t="s">
        <v>9</v>
      </c>
      <c r="F103">
        <v>30</v>
      </c>
      <c r="G103" s="5">
        <v>44861</v>
      </c>
      <c r="H103">
        <v>112570</v>
      </c>
      <c r="I103" t="s">
        <v>16</v>
      </c>
    </row>
    <row r="104" spans="3:9" x14ac:dyDescent="0.25">
      <c r="C104" t="s">
        <v>51</v>
      </c>
      <c r="D104" t="s">
        <v>15</v>
      </c>
      <c r="E104" t="s">
        <v>9</v>
      </c>
      <c r="F104">
        <v>33</v>
      </c>
      <c r="G104" s="5">
        <v>44701</v>
      </c>
      <c r="H104">
        <v>48530</v>
      </c>
      <c r="I104" t="s">
        <v>13</v>
      </c>
    </row>
    <row r="105" spans="3:9" x14ac:dyDescent="0.25">
      <c r="C105" t="s">
        <v>61</v>
      </c>
      <c r="D105" t="s">
        <v>8</v>
      </c>
      <c r="E105" t="s">
        <v>12</v>
      </c>
      <c r="F105">
        <v>24</v>
      </c>
      <c r="G105" s="5">
        <v>44148</v>
      </c>
      <c r="H105">
        <v>62780</v>
      </c>
      <c r="I105" t="s">
        <v>16</v>
      </c>
    </row>
  </sheetData>
  <pageMargins left="0.7" right="0.7" top="0.75" bottom="0.75" header="0.3" footer="0.3"/>
  <pageSetup orientation="portrait" r:id="rId1"/>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3E678-08DA-4EA7-93C0-37CD8F0551C7}">
  <dimension ref="B4:C9"/>
  <sheetViews>
    <sheetView workbookViewId="0">
      <selection activeCell="C5" sqref="C5"/>
    </sheetView>
  </sheetViews>
  <sheetFormatPr defaultRowHeight="15" x14ac:dyDescent="0.25"/>
  <cols>
    <col min="2" max="2" width="13.140625" bestFit="1" customWidth="1"/>
    <col min="3" max="3" width="14.42578125" bestFit="1" customWidth="1"/>
  </cols>
  <sheetData>
    <row r="4" spans="2:3" x14ac:dyDescent="0.25">
      <c r="B4" s="14" t="s">
        <v>227</v>
      </c>
      <c r="C4" t="s">
        <v>218</v>
      </c>
    </row>
    <row r="5" spans="2:3" x14ac:dyDescent="0.25">
      <c r="B5" s="15" t="s">
        <v>228</v>
      </c>
      <c r="C5">
        <v>37</v>
      </c>
    </row>
    <row r="6" spans="2:3" x14ac:dyDescent="0.25">
      <c r="B6" s="15" t="s">
        <v>229</v>
      </c>
      <c r="C6">
        <v>82</v>
      </c>
    </row>
    <row r="7" spans="2:3" x14ac:dyDescent="0.25">
      <c r="B7" s="15" t="s">
        <v>230</v>
      </c>
      <c r="C7">
        <v>62</v>
      </c>
    </row>
    <row r="8" spans="2:3" x14ac:dyDescent="0.25">
      <c r="B8" s="15" t="s">
        <v>231</v>
      </c>
      <c r="C8">
        <v>2</v>
      </c>
    </row>
    <row r="9" spans="2:3" x14ac:dyDescent="0.25">
      <c r="B9" s="15" t="s">
        <v>217</v>
      </c>
      <c r="C9">
        <v>183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10B06-78A3-44D2-97F6-8760E541EF66}">
  <dimension ref="B3:G10"/>
  <sheetViews>
    <sheetView tabSelected="1" workbookViewId="0">
      <selection activeCell="K8" sqref="K8"/>
    </sheetView>
  </sheetViews>
  <sheetFormatPr defaultRowHeight="15" x14ac:dyDescent="0.25"/>
  <cols>
    <col min="2" max="2" width="13.140625" bestFit="1" customWidth="1"/>
    <col min="3" max="3" width="14.42578125" bestFit="1" customWidth="1"/>
    <col min="6" max="6" width="13.140625" bestFit="1" customWidth="1"/>
    <col min="7" max="7" width="14.42578125" bestFit="1" customWidth="1"/>
  </cols>
  <sheetData>
    <row r="3" spans="2:7" x14ac:dyDescent="0.25">
      <c r="B3" s="14" t="s">
        <v>227</v>
      </c>
      <c r="C3" t="s">
        <v>218</v>
      </c>
    </row>
    <row r="4" spans="2:7" x14ac:dyDescent="0.25">
      <c r="B4" s="15" t="s">
        <v>9</v>
      </c>
      <c r="C4">
        <v>55</v>
      </c>
      <c r="F4" s="14" t="s">
        <v>227</v>
      </c>
      <c r="G4" t="s">
        <v>218</v>
      </c>
    </row>
    <row r="5" spans="2:7" x14ac:dyDescent="0.25">
      <c r="B5" s="15" t="s">
        <v>12</v>
      </c>
      <c r="C5">
        <v>54</v>
      </c>
      <c r="F5" s="15" t="s">
        <v>9</v>
      </c>
      <c r="G5">
        <v>55</v>
      </c>
    </row>
    <row r="6" spans="2:7" x14ac:dyDescent="0.25">
      <c r="B6" s="15" t="s">
        <v>21</v>
      </c>
      <c r="C6">
        <v>38</v>
      </c>
      <c r="F6" s="15" t="s">
        <v>12</v>
      </c>
      <c r="G6">
        <v>54</v>
      </c>
    </row>
    <row r="7" spans="2:7" x14ac:dyDescent="0.25">
      <c r="B7" s="15" t="s">
        <v>19</v>
      </c>
      <c r="C7">
        <v>28</v>
      </c>
      <c r="F7" s="15" t="s">
        <v>21</v>
      </c>
      <c r="G7">
        <v>38</v>
      </c>
    </row>
    <row r="8" spans="2:7" x14ac:dyDescent="0.25">
      <c r="B8" s="15" t="s">
        <v>56</v>
      </c>
      <c r="C8">
        <v>8</v>
      </c>
      <c r="F8" s="15" t="s">
        <v>19</v>
      </c>
      <c r="G8">
        <v>28</v>
      </c>
    </row>
    <row r="9" spans="2:7" x14ac:dyDescent="0.25">
      <c r="B9" s="15" t="s">
        <v>217</v>
      </c>
      <c r="C9">
        <v>183</v>
      </c>
      <c r="F9" s="15" t="s">
        <v>56</v>
      </c>
      <c r="G9">
        <v>8</v>
      </c>
    </row>
    <row r="10" spans="2:7" x14ac:dyDescent="0.25">
      <c r="F10" s="15" t="s">
        <v>217</v>
      </c>
      <c r="G10">
        <v>183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E87AC-733B-414C-A455-73DD9AE09931}">
  <dimension ref="B1:N2"/>
  <sheetViews>
    <sheetView showGridLines="0" workbookViewId="0">
      <selection activeCell="P3" sqref="P3"/>
    </sheetView>
  </sheetViews>
  <sheetFormatPr defaultRowHeight="15" x14ac:dyDescent="0.25"/>
  <cols>
    <col min="2" max="2" width="16.85546875" customWidth="1"/>
    <col min="3" max="3" width="2.140625" customWidth="1"/>
    <col min="4" max="4" width="16.85546875" customWidth="1"/>
    <col min="5" max="5" width="1.85546875" customWidth="1"/>
    <col min="6" max="6" width="16" customWidth="1"/>
    <col min="7" max="7" width="2.42578125" customWidth="1"/>
    <col min="8" max="8" width="16.85546875" customWidth="1"/>
    <col min="9" max="9" width="3.85546875" customWidth="1"/>
    <col min="10" max="10" width="16.85546875" customWidth="1"/>
    <col min="11" max="11" width="2.140625" customWidth="1"/>
    <col min="12" max="12" width="16.85546875" customWidth="1"/>
    <col min="13" max="13" width="1.85546875" customWidth="1"/>
    <col min="14" max="14" width="16" customWidth="1"/>
  </cols>
  <sheetData>
    <row r="1" spans="2:14" ht="19.5" customHeight="1" x14ac:dyDescent="0.25">
      <c r="B1" t="s">
        <v>232</v>
      </c>
      <c r="D1" t="s">
        <v>233</v>
      </c>
    </row>
    <row r="2" spans="2:14" ht="64.5" customHeight="1" x14ac:dyDescent="0.25">
      <c r="B2" s="29">
        <f>COUNTIF(Table_Staff[country],"nz")</f>
        <v>91</v>
      </c>
      <c r="D2" s="30">
        <f>AVERAGEIF(Table_Staff[country],"nz",Table_Staff[Salary])</f>
        <v>76978.791208791212</v>
      </c>
      <c r="F2" s="31">
        <f>COUNTIFS(Table_Staff[country],"nz",Table_Staff[Gender],"female")/B2</f>
        <v>0.47252747252747251</v>
      </c>
      <c r="H2" s="35" t="s">
        <v>234</v>
      </c>
      <c r="J2" s="32">
        <f>COUNTIF(Table_Staff[country],"india")</f>
        <v>92</v>
      </c>
      <c r="L2" s="33">
        <f>AVERAGEIF(Table_Staff[country],"india",Table_Staff[Salary])</f>
        <v>77366.521739130432</v>
      </c>
      <c r="N2" s="34">
        <f>COUNTIFS(Table_Staff[country],"india",Table_Staff[Gender],"female")/J2</f>
        <v>0.46739130434782611</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0D2B2-D4F1-4380-8F50-AA2DE806E3BB}">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36FAE8244E1E4790C0760FC5FDCFD2" ma:contentTypeVersion="0" ma:contentTypeDescription="Create a new document." ma:contentTypeScope="" ma:versionID="d2bead42c67dca2980952d9cc1e6c628">
  <xsd:schema xmlns:xsd="http://www.w3.org/2001/XMLSchema" xmlns:xs="http://www.w3.org/2001/XMLSchema" xmlns:p="http://schemas.microsoft.com/office/2006/metadata/properties" targetNamespace="http://schemas.microsoft.com/office/2006/metadata/properties" ma:root="true" ma:fieldsID="d62125e38bfa45e7c52e443cc39428d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B37089-A559-4310-9600-97961CF6B0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451067BB-A8AB-4A14-8E47-A5DE555FD1F9}">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5D1CAED6-299A-48E1-8691-4A59B4906887}">
  <ds:schemaRefs>
    <ds:schemaRef ds:uri="http://schemas.microsoft.com/DataMashup"/>
  </ds:schemaRefs>
</ds:datastoreItem>
</file>

<file path=customXml/itemProps4.xml><?xml version="1.0" encoding="utf-8"?>
<ds:datastoreItem xmlns:ds="http://schemas.openxmlformats.org/officeDocument/2006/customXml" ds:itemID="{B15FE3DE-9C1F-4868-B822-B6920A58C1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gender </vt:lpstr>
      <vt:lpstr>using filter</vt:lpstr>
      <vt:lpstr>Staff</vt:lpstr>
      <vt:lpstr>Sheet1</vt:lpstr>
      <vt:lpstr>salary vs rating</vt:lpstr>
      <vt:lpstr>india_staff</vt:lpstr>
      <vt:lpstr>nz_staff</vt:lpstr>
      <vt:lpstr>Data</vt:lpstr>
      <vt:lpstr>join emp.</vt:lpstr>
      <vt:lpstr>nz vs india</vt:lpstr>
      <vt:lpstr>Report</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Compu care</cp:lastModifiedBy>
  <dcterms:created xsi:type="dcterms:W3CDTF">2021-03-14T20:21:32Z</dcterms:created>
  <dcterms:modified xsi:type="dcterms:W3CDTF">2023-06-18T17:08:06Z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2023-06-14T12:58:05Z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bfd2d90a-33ba-4294-97a2-4fd4e7757db4</vt:lpwstr>
  </property>
  <property fmtid="{D5CDD505-2E9C-101B-9397-08002B2CF9AE}" pid="7" name="MSIP_Label_defa4170-0d19-0005-0004-bc88714345d2_ActionId">
    <vt:lpwstr>94d2c92d-bccb-40de-9c86-56d128088fd3</vt:lpwstr>
  </property>
  <property fmtid="{D5CDD505-2E9C-101B-9397-08002B2CF9AE}" pid="8" name="MSIP_Label_defa4170-0d19-0005-0004-bc88714345d2_ContentBits">
    <vt:lpwstr>0</vt:lpwstr>
  </property>
  <property fmtid="{D5CDD505-2E9C-101B-9397-08002B2CF9AE}" pid="9" name="ContentTypeId">
    <vt:lpwstr>0x010100AC36FAE8244E1E4790C0760FC5FDCFD2</vt:lpwstr>
  </property>
</Properties>
</file>