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Documents\RationalPilot\Wall Street\"/>
    </mc:Choice>
  </mc:AlternateContent>
  <xr:revisionPtr revIDLastSave="0" documentId="13_ncr:1_{8B1A84C5-2AB2-409F-91A5-B5541191BE96}" xr6:coauthVersionLast="45" xr6:coauthVersionMax="45" xr10:uidLastSave="{00000000-0000-0000-0000-000000000000}"/>
  <bookViews>
    <workbookView xWindow="-120" yWindow="-120" windowWidth="20730" windowHeight="11160" xr2:uid="{00000000-000D-0000-FFFF-FFFF00000000}"/>
  </bookViews>
  <sheets>
    <sheet name="Main" sheetId="1" r:id="rId1"/>
    <sheet name="Step 1 - Payroll Calculation" sheetId="2" r:id="rId2"/>
    <sheet name="Sch 2 - Est Shutdown Comp" sheetId="3" r:id="rId3"/>
  </sheets>
  <definedNames>
    <definedName name="Period">Main!$C$10</definedName>
    <definedName name="_xlnm.Print_Titles" localSheetId="0">Main!$1:$11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6" i="1" l="1"/>
  <c r="B143" i="1"/>
  <c r="B142" i="1"/>
  <c r="B141" i="1"/>
  <c r="B140" i="1"/>
  <c r="B139" i="1"/>
  <c r="B138" i="1"/>
  <c r="B137" i="1"/>
  <c r="B136" i="1"/>
  <c r="B135" i="1"/>
  <c r="B134" i="1"/>
  <c r="B133" i="1"/>
  <c r="B132" i="1"/>
  <c r="B131" i="1"/>
  <c r="B130" i="1"/>
  <c r="B129" i="1"/>
  <c r="B128" i="1"/>
  <c r="B127" i="1"/>
  <c r="B126" i="1"/>
  <c r="B125" i="1"/>
  <c r="B124" i="1"/>
  <c r="D69" i="1"/>
  <c r="D68" i="1"/>
  <c r="D67" i="1"/>
  <c r="D66" i="1"/>
  <c r="D65" i="1"/>
  <c r="D64" i="1"/>
  <c r="D63" i="1"/>
  <c r="D62" i="1"/>
  <c r="D61" i="1"/>
  <c r="D60" i="1"/>
  <c r="D59" i="1"/>
  <c r="D58" i="1"/>
  <c r="D57" i="1"/>
  <c r="D56" i="1"/>
  <c r="D55" i="1"/>
  <c r="D54" i="1"/>
  <c r="D53" i="1"/>
  <c r="D52" i="1"/>
  <c r="D51" i="1"/>
  <c r="D50" i="1"/>
  <c r="F50" i="1" s="1"/>
  <c r="D124" i="1" s="1"/>
  <c r="C1" i="3"/>
  <c r="D1" i="3"/>
  <c r="E1" i="3"/>
  <c r="F1" i="3"/>
  <c r="G1" i="3"/>
  <c r="H1" i="3"/>
  <c r="I1" i="3"/>
  <c r="J1" i="3"/>
  <c r="K1" i="3"/>
  <c r="L1" i="3"/>
  <c r="M1" i="3"/>
  <c r="N1" i="3"/>
  <c r="O1" i="3"/>
  <c r="P1" i="3"/>
  <c r="Q1" i="3"/>
  <c r="R1" i="3"/>
  <c r="S1" i="3"/>
  <c r="T1" i="3"/>
  <c r="U1" i="3"/>
  <c r="B1" i="3"/>
  <c r="B69" i="1"/>
  <c r="B68" i="1"/>
  <c r="B67" i="1"/>
  <c r="B66" i="1"/>
  <c r="B65" i="1"/>
  <c r="B64" i="1"/>
  <c r="B63" i="1"/>
  <c r="B62" i="1"/>
  <c r="B61" i="1"/>
  <c r="B60" i="1"/>
  <c r="B59" i="1"/>
  <c r="B58" i="1"/>
  <c r="B57" i="1"/>
  <c r="B56" i="1"/>
  <c r="B55" i="1"/>
  <c r="B54" i="1"/>
  <c r="B53" i="1"/>
  <c r="B52" i="1"/>
  <c r="B51" i="1"/>
  <c r="B50" i="1"/>
  <c r="H6" i="3"/>
  <c r="G6" i="3"/>
  <c r="G3" i="3" s="1"/>
  <c r="U3" i="3"/>
  <c r="T3" i="3"/>
  <c r="S3" i="3"/>
  <c r="R3" i="3"/>
  <c r="Q3" i="3"/>
  <c r="P3" i="3"/>
  <c r="O3" i="3"/>
  <c r="N3" i="3"/>
  <c r="M3" i="3"/>
  <c r="L3" i="3"/>
  <c r="K3" i="3"/>
  <c r="J3" i="3"/>
  <c r="I3" i="3"/>
  <c r="H3" i="3"/>
  <c r="F3" i="3"/>
  <c r="E3" i="3"/>
  <c r="D3" i="3"/>
  <c r="C3" i="3"/>
  <c r="B3" i="3"/>
  <c r="G3" i="2"/>
  <c r="H3" i="2"/>
  <c r="I3" i="2"/>
  <c r="J3" i="2"/>
  <c r="K3" i="2"/>
  <c r="D71" i="1" l="1"/>
  <c r="D82" i="1"/>
  <c r="F51" i="1"/>
  <c r="D125" i="1" s="1"/>
  <c r="F52" i="1"/>
  <c r="D126" i="1" s="1"/>
  <c r="F53" i="1"/>
  <c r="D127" i="1" s="1"/>
  <c r="F54" i="1"/>
  <c r="D128" i="1" s="1"/>
  <c r="F55" i="1"/>
  <c r="D129" i="1" s="1"/>
  <c r="F56" i="1"/>
  <c r="D130" i="1" s="1"/>
  <c r="F57" i="1"/>
  <c r="D131" i="1" s="1"/>
  <c r="F58" i="1"/>
  <c r="D132" i="1" s="1"/>
  <c r="F59" i="1"/>
  <c r="D133" i="1" s="1"/>
  <c r="F60" i="1"/>
  <c r="D134" i="1" s="1"/>
  <c r="F61" i="1"/>
  <c r="D135" i="1" s="1"/>
  <c r="F62" i="1"/>
  <c r="D136" i="1" s="1"/>
  <c r="F63" i="1"/>
  <c r="D137" i="1" s="1"/>
  <c r="F64" i="1"/>
  <c r="D138" i="1" s="1"/>
  <c r="F65" i="1"/>
  <c r="D139" i="1" s="1"/>
  <c r="F66" i="1"/>
  <c r="D140" i="1" s="1"/>
  <c r="F67" i="1"/>
  <c r="D141" i="1" s="1"/>
  <c r="F68" i="1"/>
  <c r="D142" i="1" s="1"/>
  <c r="F69" i="1"/>
  <c r="D143" i="1" s="1"/>
  <c r="D100" i="1"/>
  <c r="D91" i="1"/>
  <c r="D34" i="1"/>
  <c r="F34" i="1" s="1"/>
  <c r="J34" i="1" s="1"/>
  <c r="F142" i="1" s="1"/>
  <c r="H142" i="1" s="1"/>
  <c r="D33" i="1"/>
  <c r="F33" i="1" s="1"/>
  <c r="J33" i="1" s="1"/>
  <c r="F141" i="1" s="1"/>
  <c r="H141" i="1" s="1"/>
  <c r="D32" i="1"/>
  <c r="F32" i="1" s="1"/>
  <c r="J32" i="1" s="1"/>
  <c r="F140" i="1" s="1"/>
  <c r="H140" i="1" s="1"/>
  <c r="D31" i="1"/>
  <c r="F31" i="1" s="1"/>
  <c r="J31" i="1" s="1"/>
  <c r="F139" i="1" s="1"/>
  <c r="H139" i="1" s="1"/>
  <c r="D30" i="1"/>
  <c r="F30" i="1" s="1"/>
  <c r="J30" i="1" s="1"/>
  <c r="F138" i="1" s="1"/>
  <c r="H138" i="1" s="1"/>
  <c r="D29" i="1"/>
  <c r="F29" i="1" s="1"/>
  <c r="J29" i="1" s="1"/>
  <c r="F137" i="1" s="1"/>
  <c r="H137" i="1" s="1"/>
  <c r="D28" i="1"/>
  <c r="F28" i="1" s="1"/>
  <c r="J28" i="1" s="1"/>
  <c r="F136" i="1" s="1"/>
  <c r="H136" i="1" s="1"/>
  <c r="D27" i="1"/>
  <c r="F27" i="1" s="1"/>
  <c r="J27" i="1" s="1"/>
  <c r="F135" i="1" s="1"/>
  <c r="H135" i="1" s="1"/>
  <c r="D26" i="1"/>
  <c r="F26" i="1" s="1"/>
  <c r="J26" i="1" s="1"/>
  <c r="F134" i="1" s="1"/>
  <c r="H134" i="1" s="1"/>
  <c r="D25" i="1"/>
  <c r="F25" i="1" s="1"/>
  <c r="J25" i="1" s="1"/>
  <c r="F133" i="1" s="1"/>
  <c r="H133" i="1" s="1"/>
  <c r="D24" i="1"/>
  <c r="F24" i="1" s="1"/>
  <c r="J24" i="1" s="1"/>
  <c r="F132" i="1" s="1"/>
  <c r="H132" i="1" s="1"/>
  <c r="D23" i="1"/>
  <c r="F23" i="1" s="1"/>
  <c r="J23" i="1" s="1"/>
  <c r="F131" i="1" s="1"/>
  <c r="H131" i="1" s="1"/>
  <c r="D22" i="1"/>
  <c r="F22" i="1" s="1"/>
  <c r="J22" i="1" s="1"/>
  <c r="F130" i="1" s="1"/>
  <c r="H130" i="1" s="1"/>
  <c r="D21" i="1"/>
  <c r="B35" i="1"/>
  <c r="B34" i="1"/>
  <c r="B33" i="1"/>
  <c r="B32" i="1"/>
  <c r="B31" i="1"/>
  <c r="B30" i="1"/>
  <c r="B29" i="1"/>
  <c r="B28" i="1"/>
  <c r="B27" i="1"/>
  <c r="B26" i="1"/>
  <c r="B25" i="1"/>
  <c r="B24" i="1"/>
  <c r="B23" i="1"/>
  <c r="B22" i="1"/>
  <c r="B21" i="1"/>
  <c r="B20" i="1"/>
  <c r="B19" i="1"/>
  <c r="B18" i="1"/>
  <c r="B17" i="1"/>
  <c r="B16" i="1"/>
  <c r="T3" i="2"/>
  <c r="U3" i="2"/>
  <c r="D35" i="1" s="1"/>
  <c r="P3" i="2"/>
  <c r="Q3" i="2"/>
  <c r="R3" i="2"/>
  <c r="S3" i="2"/>
  <c r="D3" i="2"/>
  <c r="D18" i="1" s="1"/>
  <c r="F18" i="1" s="1"/>
  <c r="J18" i="1" s="1"/>
  <c r="F126" i="1" s="1"/>
  <c r="H126" i="1" s="1"/>
  <c r="E3" i="2"/>
  <c r="D19" i="1" s="1"/>
  <c r="F19" i="1" s="1"/>
  <c r="J19" i="1" s="1"/>
  <c r="F127" i="1" s="1"/>
  <c r="H127" i="1" s="1"/>
  <c r="F3" i="2"/>
  <c r="D20" i="1" s="1"/>
  <c r="F20" i="1" s="1"/>
  <c r="J20" i="1" s="1"/>
  <c r="F128" i="1" s="1"/>
  <c r="H128" i="1" s="1"/>
  <c r="L3" i="2"/>
  <c r="M3" i="2"/>
  <c r="N3" i="2"/>
  <c r="O3" i="2"/>
  <c r="C3" i="2"/>
  <c r="D17" i="1" s="1"/>
  <c r="B3" i="2"/>
  <c r="D16" i="1" s="1"/>
  <c r="P42" i="1"/>
  <c r="J140" i="1" l="1"/>
  <c r="L140" i="1"/>
  <c r="J136" i="1"/>
  <c r="L136" i="1"/>
  <c r="J132" i="1"/>
  <c r="L132" i="1"/>
  <c r="J128" i="1"/>
  <c r="L128" i="1" s="1"/>
  <c r="L143" i="1"/>
  <c r="J139" i="1"/>
  <c r="L139" i="1"/>
  <c r="J135" i="1"/>
  <c r="L135" i="1"/>
  <c r="J131" i="1"/>
  <c r="L131" i="1"/>
  <c r="J127" i="1"/>
  <c r="L127" i="1" s="1"/>
  <c r="F16" i="1"/>
  <c r="J16" i="1" s="1"/>
  <c r="F124" i="1" s="1"/>
  <c r="D112" i="1"/>
  <c r="D114" i="1" s="1"/>
  <c r="P116" i="1" s="1"/>
  <c r="J142" i="1"/>
  <c r="L142" i="1"/>
  <c r="J138" i="1"/>
  <c r="L138" i="1"/>
  <c r="J134" i="1"/>
  <c r="L134" i="1"/>
  <c r="J130" i="1"/>
  <c r="L130" i="1" s="1"/>
  <c r="J126" i="1"/>
  <c r="L126" i="1"/>
  <c r="J141" i="1"/>
  <c r="L141" i="1"/>
  <c r="J137" i="1"/>
  <c r="L137" i="1"/>
  <c r="J133" i="1"/>
  <c r="L133" i="1"/>
  <c r="L125" i="1"/>
  <c r="L124" i="1"/>
  <c r="F82" i="1"/>
  <c r="H82" i="1" s="1"/>
  <c r="P82" i="1" s="1"/>
  <c r="L71" i="1"/>
  <c r="F71" i="1"/>
  <c r="J71" i="1" s="1"/>
  <c r="F35" i="1"/>
  <c r="J35" i="1" s="1"/>
  <c r="F143" i="1" s="1"/>
  <c r="H143" i="1" s="1"/>
  <c r="F21" i="1"/>
  <c r="D38" i="1"/>
  <c r="F17" i="1"/>
  <c r="J17" i="1" s="1"/>
  <c r="F125" i="1" s="1"/>
  <c r="H125" i="1" s="1"/>
  <c r="F100" i="1"/>
  <c r="H100" i="1" s="1"/>
  <c r="P100" i="1" s="1"/>
  <c r="F91" i="1"/>
  <c r="H91" i="1" s="1"/>
  <c r="P91" i="1" s="1"/>
  <c r="J143" i="1" l="1"/>
  <c r="J125" i="1"/>
  <c r="H124" i="1"/>
  <c r="J124" i="1"/>
  <c r="P71" i="1"/>
  <c r="J21" i="1"/>
  <c r="F129" i="1" s="1"/>
  <c r="F38" i="1"/>
  <c r="H129" i="1" l="1"/>
  <c r="J129" i="1"/>
  <c r="J38" i="1"/>
  <c r="P38" i="1" s="1"/>
  <c r="P7" i="1" s="1"/>
  <c r="L129" i="1" l="1"/>
  <c r="L145" i="1" s="1"/>
  <c r="P145" i="1" s="1"/>
  <c r="P9" i="1"/>
  <c r="P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tc={F60BEF97-7C8B-4C9D-88D8-B2B829D67584}</author>
  </authors>
  <commentList>
    <comment ref="B6" authorId="0" shapeId="0" xr:uid="{00000000-0006-0000-0000-000001000000}">
      <text>
        <r>
          <rPr>
            <b/>
            <sz val="9"/>
            <color indexed="81"/>
            <rFont val="Tahoma"/>
            <family val="2"/>
          </rPr>
          <t>Rational/Pilot:</t>
        </r>
        <r>
          <rPr>
            <sz val="9"/>
            <color indexed="81"/>
            <rFont val="Tahoma"/>
            <family val="2"/>
          </rPr>
          <t xml:space="preserve">
“(iii) the term ‘covered period’ means the period beginning on February 15, 2020 and ending on June 30, 2020;</t>
        </r>
      </text>
    </comment>
    <comment ref="P7" authorId="0" shapeId="0" xr:uid="{00000000-0006-0000-0000-000002000000}">
      <text>
        <r>
          <rPr>
            <b/>
            <sz val="9"/>
            <color indexed="81"/>
            <rFont val="Tahoma"/>
            <family val="2"/>
          </rPr>
          <t xml:space="preserve">Rational/Pilot:
</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P8" authorId="0" shapeId="0" xr:uid="{00000000-0006-0000-0000-000003000000}">
      <text>
        <r>
          <rPr>
            <b/>
            <sz val="9"/>
            <color indexed="81"/>
            <rFont val="Tahoma"/>
            <family val="2"/>
          </rPr>
          <t>Rational 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0" authorId="1" shapeId="0" xr:uid="{F60BEF97-7C8B-4C9D-88D8-B2B829D67584}">
      <text>
        <t>[Threaded comment]
Your version of Excel allows you to read this threaded comment; however, any edits to it will get removed if the file is opened in a newer version of Excel. Learn more: https://go.microsoft.com/fwlink/?linkid=870924
Comment:
    (3) the term “covered period” means the 8-week period beginning on the date of the origination of a covered loan;</t>
      </text>
    </comment>
    <comment ref="B12" authorId="0" shapeId="0" xr:uid="{00000000-0006-0000-0000-000004000000}">
      <text>
        <r>
          <rPr>
            <b/>
            <sz val="9"/>
            <color indexed="81"/>
            <rFont val="Tahoma"/>
            <family val="2"/>
          </rPr>
          <t>Rational/Pilot:  
Consideration for Eligibility</t>
        </r>
        <r>
          <rPr>
            <sz val="9"/>
            <color indexed="81"/>
            <rFont val="Tahoma"/>
            <family val="2"/>
          </rPr>
          <t xml:space="preserve">
“(i) IN GENERAL.—During the covered period, in addition to small business concerns, any business concern, nonprofit organization, veterans organization, or Tribal business concern described in section 31(b)(2)(C) shall be eligible to receive a covered loan if the business concern, nonprofit organization, veterans organization, or Tribal business concern employs not more than the greater of—
“(I) 500 employees; or
“(II) if applicable, the size standard in number of employees established by the Administration for the industry in which the business concern, nonprofit organization, veterans organization, or Tribal business concern operates. 
</t>
        </r>
        <r>
          <rPr>
            <b/>
            <sz val="9"/>
            <color indexed="81"/>
            <rFont val="Tahoma"/>
            <family val="2"/>
          </rPr>
          <t>Maximum Loan Amount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4" authorId="0" shapeId="0" xr:uid="{00000000-0006-0000-0000-000005000000}">
      <text>
        <r>
          <rPr>
            <b/>
            <sz val="9"/>
            <color indexed="81"/>
            <rFont val="Tahoma"/>
            <family val="2"/>
          </rPr>
          <t>Rational/Pilot:</t>
        </r>
        <r>
          <rPr>
            <sz val="9"/>
            <color indexed="81"/>
            <rFont val="Tahoma"/>
            <family val="2"/>
          </rPr>
          <t xml:space="preserve">
“(viii) the term ‘payroll costs’—
“(I) means—
“(aa) the sum of payments of any compensation with respect to employees that is a—
“(AA) salary, wage, commission, or similar compensation;
“(BB) payment of cash tip or equivalent;
“(CC) payment for vacation, parental, family, medical, or sick leave;
“(DD) allowance for dismissal or separation;
“(EE) payment required for the provisions of group health care benefits, including insurance premiums;
“(FF) payment of any retirement benefit; or
“(GG) payment of State or local tax assessed on the compensation of employees; and
“(bb)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
“(II) shall not include—
“(aa) the compensation of an individual employee in excess of an annual salary of $100,000, as prorated for the covered period;
“(bb) taxes imposed or withheld under chapters 21, 22, or 24 of the Internal Revenue Code of 1986 during the covered period;
“(cc) any compensation of an employee whose principal place of residence is outside of the United States;
“(dd) qualified sick leave wages for which a credit is allowed under section 7001 of the Families First Coronavirus Response Act (Public Law 116–127); or
“(ee) qualified family leave wages for which a credit is allowed under section 7003 of the Families First Coronavirus Response Act (Public Law 116–127); and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42" authorId="0" shapeId="0" xr:uid="{00000000-0006-0000-0000-000006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46" authorId="0" shapeId="0" xr:uid="{00000000-0006-0000-0000-000007000000}">
      <text>
        <r>
          <rPr>
            <b/>
            <sz val="9"/>
            <color indexed="81"/>
            <rFont val="Tahoma"/>
            <family val="2"/>
          </rPr>
          <t xml:space="preserve">Rational/Pilot:  </t>
        </r>
        <r>
          <rPr>
            <sz val="9"/>
            <color indexed="81"/>
            <rFont val="Tahoma"/>
            <family val="2"/>
          </rPr>
          <t xml:space="preserve">
SEC. 1106. Loan forgiveness.</t>
        </r>
      </text>
    </comment>
    <comment ref="B48" authorId="0" shapeId="0" xr:uid="{00000000-0006-0000-0000-000008000000}">
      <text>
        <r>
          <rPr>
            <b/>
            <sz val="9"/>
            <color indexed="81"/>
            <rFont val="Tahoma"/>
            <family val="2"/>
          </rPr>
          <t>Rational/Pilot: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75" authorId="0" shapeId="0" xr:uid="{00000000-0006-0000-0000-000009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84" authorId="0" shapeId="0" xr:uid="{00000000-0006-0000-0000-00000A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93" authorId="0" shapeId="0" xr:uid="{00000000-0006-0000-0000-00000B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104" authorId="0" shapeId="0" xr:uid="{00000000-0006-0000-0000-00000C000000}">
      <text>
        <r>
          <rPr>
            <b/>
            <sz val="9"/>
            <color indexed="81"/>
            <rFont val="Tahoma"/>
            <family val="2"/>
          </rPr>
          <t>Rational/Pilot:</t>
        </r>
        <r>
          <rPr>
            <sz val="9"/>
            <color indexed="81"/>
            <rFont val="Tahoma"/>
            <family val="2"/>
          </rPr>
          <t xml:space="preserve">
(A) IN GENERAL.—The amount of loan forgiveness under this section shall be reduced, but not increased, by multiplying the amount described in subsection (b) by the quotient obtained by dividing—
(i) the average number of full-time equivalent employees per month employed by the eligible recipient during the covered period; by
(ii) (I) at the election of the borrower—
(aa) the average number of full-time equivalent employees per month employed by the eligible recipient during the period beginning on February 15, 2019 and ending on June 30, 2019; or
(bb) the average number of full-time equivalent employees per month employed by the eligible recipient during the period beginning on January 1, 2020 and ending on February 29, 2020;</t>
        </r>
      </text>
    </comment>
    <comment ref="B106" authorId="0" shapeId="0" xr:uid="{00000000-0006-0000-0000-00000D000000}">
      <text>
        <r>
          <rPr>
            <b/>
            <sz val="9"/>
            <color indexed="81"/>
            <rFont val="Tahoma"/>
            <family val="2"/>
          </rPr>
          <t>Rational/Pilot:</t>
        </r>
        <r>
          <rPr>
            <sz val="9"/>
            <color indexed="81"/>
            <rFont val="Tahoma"/>
            <family val="2"/>
          </rPr>
          <t xml:space="preserve">
(B) CALCULATION OF AVERAGE NUMBER OF EMPLOYEES.—For purposes of subparagraph (A), the average number of full-time equivalent employees shall be determined by calculating the average number of full-time equivalent employees for each pay period falling within a month</t>
        </r>
      </text>
    </comment>
    <comment ref="B119" authorId="0" shapeId="0" xr:uid="{00000000-0006-0000-0000-00000E000000}">
      <text>
        <r>
          <rPr>
            <b/>
            <sz val="9"/>
            <color indexed="81"/>
            <rFont val="Tahoma"/>
            <family val="2"/>
          </rPr>
          <t>Rational/Pilot:</t>
        </r>
        <r>
          <rPr>
            <sz val="9"/>
            <color indexed="81"/>
            <rFont val="Tahoma"/>
            <family val="2"/>
          </rPr>
          <t xml:space="preserve">
(3) REDUCTION RELATING TO SALARY AND WAGES.—
(A) IN GENERAL.—The amount of loan forgiveness under this section shall be reduced by the amount of any reduction in total salary or wages of any employee described in subparagraph (B) during the covered period that is in excess of 25 percent of the total salary or wages of the employee during the most recent full quarter during which the employee was employed before the covered period.
(B) EMPLOYEES DESCRIBED.—An employee described in this subparagraph is any employee who did not receive, during any single pay period during 2019, wages or salary at an annualized rate of pay in an amount more than $100,000.</t>
        </r>
      </text>
    </comment>
    <comment ref="D122" authorId="0" shapeId="0" xr:uid="{00000000-0006-0000-0000-00000F000000}">
      <text>
        <r>
          <rPr>
            <b/>
            <sz val="9"/>
            <color indexed="81"/>
            <rFont val="Tahoma"/>
            <family val="2"/>
          </rPr>
          <t>Rational/Pilot:</t>
        </r>
        <r>
          <rPr>
            <sz val="9"/>
            <color indexed="81"/>
            <rFont val="Tahoma"/>
            <family val="2"/>
          </rPr>
          <t xml:space="preserve">
 total salary or wages of any employee described in subparagraph (B) during the covered period</t>
        </r>
      </text>
    </comment>
    <comment ref="F122" authorId="0" shapeId="0" xr:uid="{00000000-0006-0000-0000-000010000000}">
      <text>
        <r>
          <rPr>
            <b/>
            <sz val="9"/>
            <color indexed="81"/>
            <rFont val="Tahoma"/>
            <family val="2"/>
          </rPr>
          <t>Rational/Pilot:</t>
        </r>
        <r>
          <rPr>
            <sz val="9"/>
            <color indexed="81"/>
            <rFont val="Tahoma"/>
            <family val="2"/>
          </rPr>
          <t xml:space="preserve">
total salary or wages of the employee during the most recent full quarter during which the employee was employed before the covered period</t>
        </r>
      </text>
    </comment>
    <comment ref="H122" authorId="0" shapeId="0" xr:uid="{00000000-0006-0000-0000-000011000000}">
      <text>
        <r>
          <rPr>
            <b/>
            <sz val="9"/>
            <color indexed="81"/>
            <rFont val="Tahoma"/>
            <family val="2"/>
          </rPr>
          <t>Rational/Pilot:</t>
        </r>
        <r>
          <rPr>
            <sz val="9"/>
            <color indexed="81"/>
            <rFont val="Tahoma"/>
            <family val="2"/>
          </rPr>
          <t xml:space="preserve">
is in excess of 25 percent of the total salary or wages of the employee during the most recent full quarter during which the employee was employed before the covered period.</t>
        </r>
      </text>
    </comment>
  </commentList>
</comments>
</file>

<file path=xl/sharedStrings.xml><?xml version="1.0" encoding="utf-8"?>
<sst xmlns="http://schemas.openxmlformats.org/spreadsheetml/2006/main" count="141" uniqueCount="115">
  <si>
    <t>Employee 1</t>
  </si>
  <si>
    <t>Employee 2</t>
  </si>
  <si>
    <t>Yearly Compensation</t>
  </si>
  <si>
    <t>Average Payroll</t>
  </si>
  <si>
    <t>Monthly</t>
  </si>
  <si>
    <t>Total  Forgivable</t>
  </si>
  <si>
    <t>Beginning of Period</t>
  </si>
  <si>
    <t>End of Period</t>
  </si>
  <si>
    <t>Covered Period:</t>
  </si>
  <si>
    <t>Adjusted Compensation</t>
  </si>
  <si>
    <t>x Period</t>
  </si>
  <si>
    <t>Multiplier</t>
  </si>
  <si>
    <t>Total Amount</t>
  </si>
  <si>
    <t>1. Payroll Costs</t>
  </si>
  <si>
    <t>2. Loans borrowed from Jan 31, 2020 to date made available to be refinanced</t>
  </si>
  <si>
    <t>Outstanding Loan Amount</t>
  </si>
  <si>
    <t>Amount</t>
  </si>
  <si>
    <t>(maximum of $10 million loan or lesser of)</t>
  </si>
  <si>
    <t>SBA Loan Calculator</t>
  </si>
  <si>
    <t>A. Loan Amount</t>
  </si>
  <si>
    <t>B. Loan Forgiveness</t>
  </si>
  <si>
    <t>1. Payroll Costs (Actual payroll costs incurred during the period)</t>
  </si>
  <si>
    <t>2. Any Payment of interest on any covered mortgage obligation</t>
  </si>
  <si>
    <t>3. Any payment on any covered rent obligation</t>
  </si>
  <si>
    <t>4. Any covered utility payment</t>
  </si>
  <si>
    <t>x Periods</t>
  </si>
  <si>
    <t>Maximum Loan Amount</t>
  </si>
  <si>
    <t>Loan Unforgiven</t>
  </si>
  <si>
    <t>Total</t>
  </si>
  <si>
    <t>REDUCTION BASED ON REDUCTION IN NUMBER OF EMPLOYEES</t>
  </si>
  <si>
    <t>1. Average number of FTE employees during period</t>
  </si>
  <si>
    <t xml:space="preserve">    a. Average number of FTE employees for period of Feb 15, 2019 and June 30, 2019</t>
  </si>
  <si>
    <t xml:space="preserve">          or</t>
  </si>
  <si>
    <t xml:space="preserve">    b. Average number of FTE employees for period of Jan 1, 2020 and Feb 29, 2020</t>
  </si>
  <si>
    <t>Quotient of Reduction</t>
  </si>
  <si>
    <t>2.  Average Prior FTE Employees</t>
  </si>
  <si>
    <t xml:space="preserve">    At the election of the borrower either:</t>
  </si>
  <si>
    <t>REDUCTION RELATING TO SALARY AND WAGES</t>
  </si>
  <si>
    <t>Total Salary during the period</t>
  </si>
  <si>
    <t>Total Salary in quarter prior to period</t>
  </si>
  <si>
    <t>Allowed Salary Reduction</t>
  </si>
  <si>
    <t>Actual Salary Reduction</t>
  </si>
  <si>
    <t>Reduction to Loan Forgiveness</t>
  </si>
  <si>
    <t>(For any employee who did not receive, during any single pay period during 2019, wages or salary at an annualized rate of pay in an amount more than $100,000.)</t>
  </si>
  <si>
    <t>***EXEMPTION FOR RE-HIRES</t>
  </si>
  <si>
    <r>
      <t xml:space="preserve">(5) </t>
    </r>
    <r>
      <rPr>
        <sz val="12.1"/>
        <color theme="1"/>
        <rFont val="Calibri"/>
        <family val="2"/>
        <scheme val="minor"/>
      </rPr>
      <t>E</t>
    </r>
    <r>
      <rPr>
        <sz val="11"/>
        <color theme="1"/>
        <rFont val="Calibri"/>
        <family val="2"/>
        <scheme val="minor"/>
      </rPr>
      <t xml:space="preserve">XEMPTION FOR RE-HIRES.— </t>
    </r>
  </si>
  <si>
    <r>
      <t xml:space="preserve">(A) </t>
    </r>
    <r>
      <rPr>
        <sz val="12.1"/>
        <color theme="1"/>
        <rFont val="Calibri"/>
        <family val="2"/>
        <scheme val="minor"/>
      </rPr>
      <t>I</t>
    </r>
    <r>
      <rPr>
        <sz val="11"/>
        <color theme="1"/>
        <rFont val="Calibri"/>
        <family val="2"/>
        <scheme val="minor"/>
      </rPr>
      <t>N GENERAL.—In a circumstance described in subparagraph (B), the amount of loan forgiveness under this section shall be determined without regard to a reduction in the number of full-time equivalent employees of an eligible recipient or a reduction in the salary of 1 or more employees of the eligible recipient, as applicable, during the period beginning on February 15, 2020 and ending on the date that is 30 days after the date of enactment of this Act.</t>
    </r>
  </si>
  <si>
    <r>
      <t xml:space="preserve">(B) </t>
    </r>
    <r>
      <rPr>
        <sz val="12.1"/>
        <color theme="1"/>
        <rFont val="Calibri"/>
        <family val="2"/>
        <scheme val="minor"/>
      </rPr>
      <t>C</t>
    </r>
    <r>
      <rPr>
        <sz val="11"/>
        <color theme="1"/>
        <rFont val="Calibri"/>
        <family val="2"/>
        <scheme val="minor"/>
      </rPr>
      <t xml:space="preserve">IRCUMSTANCES.—A circumstance described in this subparagraph is a circumstance— </t>
    </r>
  </si>
  <si>
    <t xml:space="preserve">(i) in which— </t>
  </si>
  <si>
    <t>(I) during the period beginning on February 15, 2020 and ending on the date that is 30 days after the date of enactment of this Act, there is a reduction, as compared to February 15, 2020, in the number of full-time equivalent employees of an eligible recipient; and</t>
  </si>
  <si>
    <t>(II) not later than June 30, 2020, the eligible employer has eliminated the reduction in the number of full-time equivalent employees;</t>
  </si>
  <si>
    <t xml:space="preserve">(ii) in which— </t>
  </si>
  <si>
    <t>(I) during the period beginning on February 15, 2020 and ending on the date that is 30 days after the date of enactment of this Act, there is a reduction, as compared to February 15, 2020, in the salary or wages of 1 or more employees of the eligible recipient; and</t>
  </si>
  <si>
    <t>(II) not later than June 30, 2020, the eligible employer has eliminated the reduction in the salary or wages of such employees; or</t>
  </si>
  <si>
    <t>(iii) in which the events described in clause (i) and (ii) occur.</t>
  </si>
  <si>
    <t>Text of H.R.748 - CARES Act</t>
  </si>
  <si>
    <t>(AA) salary, wage, commission, or similar compensation;</t>
  </si>
  <si>
    <t>(BB) payment of cash tip or equivalent;</t>
  </si>
  <si>
    <t>(CC) payment for vacation, parental, family, medical, or sick leave;</t>
  </si>
  <si>
    <t>(DD) allowance for dismissal or separation;</t>
  </si>
  <si>
    <t>(EE) payment required for the provisions of group health care benefits, including insurance premiums;</t>
  </si>
  <si>
    <t>(FF) payment of any retirement benefit; or</t>
  </si>
  <si>
    <t>(GG) payment of State or local tax assessed on the compensation of employees; and</t>
  </si>
  <si>
    <t>(bb)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t>
  </si>
  <si>
    <t>(aa) the compensation of an individual employee in excess of an annual salary of $100,000, as prorated for the covered period;</t>
  </si>
  <si>
    <t>(bb) taxes imposed or withheld under chapters 21, 22, or 24 of the Internal Revenue Code of 1986 during the covered period;</t>
  </si>
  <si>
    <t>(cc) any compensation of an employee whose principal place of residence is outside of the United States;</t>
  </si>
  <si>
    <t>(dd) qualified sick leave wages for which a credit is allowed under section 7001 of the Families First Coronavirus Response Act (Public Law 116–127); or</t>
  </si>
  <si>
    <t>(ee) qualified family leave wages for which a credit is allowed under section 7003 of the Families First Coronavirus Response Act (Public Law 116–127); and</t>
  </si>
  <si>
    <t>NOT INCLUDE</t>
  </si>
  <si>
    <t>INCLUDES</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</si>
  <si>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</si>
  <si>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</si>
  <si>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</si>
  <si>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</si>
  <si>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</si>
  <si>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</si>
  <si>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</si>
  <si>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</si>
  <si>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</si>
  <si>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</si>
  <si>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</si>
  <si>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</si>
  <si>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</si>
  <si>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</si>
  <si>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</si>
  <si>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</si>
  <si>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</si>
  <si>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</si>
  <si>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Rent 1</t>
  </si>
  <si>
    <t>Rent 2</t>
  </si>
  <si>
    <t>Rent 3</t>
  </si>
  <si>
    <t>Rent 4</t>
  </si>
  <si>
    <t>Rent 5</t>
  </si>
  <si>
    <t>Utility 1</t>
  </si>
  <si>
    <t>Utility 2</t>
  </si>
  <si>
    <t>Utility 3</t>
  </si>
  <si>
    <t>Utility 4</t>
  </si>
  <si>
    <t>Utility 5</t>
  </si>
  <si>
    <t>Item 1</t>
  </si>
  <si>
    <t>Item 2</t>
  </si>
  <si>
    <t>Item 3</t>
  </si>
  <si>
    <t>Item 4</t>
  </si>
  <si>
    <t>Item 5</t>
  </si>
  <si>
    <t>https://github.com/rationalpilot/cares-act-sba-calc</t>
  </si>
  <si>
    <t>see license:  https://github.com/rationalpilot/cares-act-sba-calc/blob/master/LICENSE</t>
  </si>
  <si>
    <t>see readme/disclaimer:  README.md</t>
  </si>
  <si>
    <t>Payroll Costs (Annual Basis)</t>
  </si>
  <si>
    <t>Total/Average</t>
  </si>
  <si>
    <t>Compensation</t>
  </si>
  <si>
    <t>RIF</t>
  </si>
  <si>
    <t>Compensation During the Shutdown (for Forgiveness Calculation)</t>
  </si>
  <si>
    <t>Salary Reduction</t>
  </si>
  <si>
    <t>Loan Forgiveness Reduction</t>
  </si>
  <si>
    <t>Months - For Forgiveness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</si>
</sst>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
      <b/>
      <sz val="16"/>
      <color theme="1"/>
      <name val="Calibri"/>
      <family val="2"/>
      <scheme val="minor"/>
    </font>
    <font>
      <b/>
      <u/>
      <sz val="14"/>
      <color theme="1"/>
      <name val="Calibri"/>
      <family val="2"/>
      <scheme val="minor"/>
    </font>
    <font>
      <sz val="12.1"/>
      <color theme="1"/>
      <name val="Calibri"/>
      <family val="2"/>
      <scheme val="minor"/>
    </font>
    <font>
      <sz val="16"/>
      <color theme="1"/>
      <name val="Calibri"/>
      <family val="2"/>
      <scheme val="minor"/>
    </font>
    <font>
      <b/>
      <u/>
      <sz val="11"/>
      <color theme="1"/>
      <name val="Calibri"/>
      <family val="2"/>
      <scheme val="minor"/>
    </font>
    <font>
      <u/>
      <sz val="8.8000000000000007"/>
      <color theme="10"/>
      <name val="Calibri"/>
      <family val="2"/>
    </font>
    <font>
      <b/>
      <u/>
      <sz val="14"/>
      <color theme="10"/>
      <name val="Calibri"/>
      <family val="2"/>
    </font>
    <font>
      <sz val="11"/>
      <color rgb="FFFF0000"/>
      <name val="Calibri"/>
      <family val="2"/>
      <scheme val="minor"/>
    </font>
    <font>
      <u/>
      <sz val="12"/>
      <color theme="10"/>
      <name val="Calibri"/>
      <family val="2"/>
    </font>
    <font>
      <sz val="8"/>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45">
    <xf numFmtId="0" fontId="0" fillId="0" borderId="0" xfId="0"/>
    <xf numFmtId="14" fontId="0" fillId="0" borderId="0" xfId="0" applyNumberFormat="1"/>
    <xf numFmtId="164" fontId="0" fillId="0" borderId="0" xfId="1" applyNumberFormat="1" applyFont="1"/>
    <xf numFmtId="0" fontId="2" fillId="0" borderId="0" xfId="0" applyFont="1" applyAlignment="1">
      <alignment horizontal="center"/>
    </xf>
    <xf numFmtId="0" fontId="2" fillId="0" borderId="0" xfId="0" applyFont="1"/>
    <xf numFmtId="165" fontId="0" fillId="0" borderId="0" xfId="1" applyNumberFormat="1" applyFont="1"/>
    <xf numFmtId="0" fontId="6" fillId="0" borderId="0" xfId="0" applyFont="1"/>
    <xf numFmtId="164" fontId="2" fillId="0" borderId="0" xfId="1" applyNumberFormat="1" applyFont="1"/>
    <xf numFmtId="0" fontId="7" fillId="0" borderId="0" xfId="0" applyFont="1"/>
    <xf numFmtId="164" fontId="0" fillId="0" borderId="0" xfId="0" applyNumberFormat="1"/>
    <xf numFmtId="0" fontId="0" fillId="0" borderId="0" xfId="0" applyFont="1"/>
    <xf numFmtId="0" fontId="2" fillId="0" borderId="1" xfId="0" applyFont="1" applyBorder="1"/>
    <xf numFmtId="164" fontId="2" fillId="0" borderId="1" xfId="1" applyNumberFormat="1" applyFont="1" applyBorder="1"/>
    <xf numFmtId="165" fontId="2" fillId="0" borderId="1" xfId="1" applyNumberFormat="1" applyFont="1" applyBorder="1"/>
    <xf numFmtId="166" fontId="2" fillId="0" borderId="1" xfId="2" applyNumberFormat="1" applyFont="1" applyBorder="1"/>
    <xf numFmtId="0" fontId="9" fillId="0" borderId="0" xfId="0" applyFont="1"/>
    <xf numFmtId="164" fontId="2" fillId="0" borderId="1" xfId="0" applyNumberFormat="1" applyFont="1" applyBorder="1"/>
    <xf numFmtId="0" fontId="0" fillId="0" borderId="0" xfId="0" applyAlignment="1">
      <alignment horizontal="left"/>
    </xf>
    <xf numFmtId="0" fontId="10" fillId="0" borderId="0" xfId="0" applyFont="1"/>
    <xf numFmtId="0" fontId="12" fillId="0" borderId="0" xfId="3" applyFont="1" applyAlignment="1" applyProtection="1"/>
    <xf numFmtId="0" fontId="0" fillId="2" borderId="0" xfId="0" applyFill="1"/>
    <xf numFmtId="0" fontId="2" fillId="2" borderId="0" xfId="0" applyFont="1" applyFill="1"/>
    <xf numFmtId="164" fontId="0" fillId="2" borderId="0" xfId="1" applyNumberFormat="1" applyFont="1" applyFill="1"/>
    <xf numFmtId="0" fontId="0" fillId="2" borderId="0" xfId="0" applyFont="1" applyFill="1"/>
    <xf numFmtId="164" fontId="0" fillId="0" borderId="0" xfId="1" applyNumberFormat="1" applyFont="1" applyFill="1"/>
    <xf numFmtId="165" fontId="0" fillId="0" borderId="0" xfId="1" applyNumberFormat="1" applyFont="1" applyFill="1"/>
    <xf numFmtId="0" fontId="0" fillId="0" borderId="0" xfId="0" applyFill="1"/>
    <xf numFmtId="0" fontId="6" fillId="0" borderId="0" xfId="0" applyFont="1" applyAlignment="1">
      <alignment horizontal="right"/>
    </xf>
    <xf numFmtId="164" fontId="6" fillId="0" borderId="0" xfId="0" applyNumberFormat="1" applyFont="1"/>
    <xf numFmtId="0" fontId="0" fillId="0" borderId="0" xfId="0" applyAlignment="1">
      <alignment wrapText="1"/>
    </xf>
    <xf numFmtId="0" fontId="2" fillId="0" borderId="0" xfId="0" applyFont="1" applyAlignment="1">
      <alignment wrapText="1"/>
    </xf>
    <xf numFmtId="164" fontId="0" fillId="2" borderId="2" xfId="1" applyNumberFormat="1" applyFont="1" applyFill="1" applyBorder="1" applyAlignment="1">
      <alignment vertical="center"/>
    </xf>
    <xf numFmtId="0" fontId="0" fillId="0" borderId="0" xfId="0" applyAlignment="1">
      <alignment horizontal="right"/>
    </xf>
    <xf numFmtId="0" fontId="2" fillId="0" borderId="0" xfId="0" applyFont="1" applyAlignment="1">
      <alignment horizontal="center" wrapText="1"/>
    </xf>
    <xf numFmtId="0" fontId="14" fillId="0" borderId="0" xfId="3" applyFont="1" applyAlignment="1" applyProtection="1"/>
    <xf numFmtId="43" fontId="13" fillId="0" borderId="0" xfId="1" applyFont="1" applyAlignment="1">
      <alignment horizontal="center"/>
    </xf>
    <xf numFmtId="0" fontId="0" fillId="0" borderId="0" xfId="0" applyAlignment="1">
      <alignment horizontal="center" wrapText="1"/>
    </xf>
    <xf numFmtId="0" fontId="0" fillId="0" borderId="0" xfId="0" applyBorder="1"/>
    <xf numFmtId="164" fontId="2" fillId="0" borderId="0" xfId="0" applyNumberFormat="1" applyFont="1" applyBorder="1"/>
    <xf numFmtId="164" fontId="0" fillId="2" borderId="0" xfId="0" applyNumberFormat="1" applyFill="1"/>
    <xf numFmtId="0" fontId="0" fillId="3" borderId="0" xfId="0" applyFill="1"/>
    <xf numFmtId="0" fontId="2" fillId="3" borderId="0" xfId="0" applyFont="1" applyFill="1"/>
    <xf numFmtId="0" fontId="0" fillId="4" borderId="0" xfId="0" applyFill="1"/>
    <xf numFmtId="0" fontId="2" fillId="4" borderId="0" xfId="0" applyFont="1" applyFill="1"/>
    <xf numFmtId="0" fontId="0" fillId="0" borderId="0" xfId="0" applyAlignment="1">
      <alignment horizontal="lef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1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190500</xdr:colOff>
          <xdr:row>108</xdr:row>
          <xdr:rowOff>171450</xdr:rowOff>
        </xdr:from>
        <xdr:to>
          <xdr:col>11</xdr:col>
          <xdr:colOff>209550</xdr:colOff>
          <xdr:row>110</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DDDDDD"/>
            </a:solidFill>
            <a:ln w="9525">
              <a:solidFill>
                <a:srgbClr val="C0C0C0" mc:Ignorable="a14" a14:legacySpreadsheetColorIndex="22"/>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 the higher number to calculate the quotient</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Erik" id="{8062B7B5-BFA7-49B8-9BA6-3325564616E6}" userId="Eri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0-04-02T06:48:17.18" personId="{8062B7B5-BFA7-49B8-9BA6-3325564616E6}" id="{F60BEF97-7C8B-4C9D-88D8-B2B829D67584}">
    <text>(3) the term “covered period” means the 8-week period beginning on the date of the origination of a covered loan;</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github.com/rationalpilot/cares-act-sba-calc/blob/master/LICENSE" TargetMode="External"/><Relationship Id="rId7" Type="http://schemas.openxmlformats.org/officeDocument/2006/relationships/vmlDrawing" Target="../drawings/vmlDrawing1.vml"/><Relationship Id="rId2" Type="http://schemas.openxmlformats.org/officeDocument/2006/relationships/hyperlink" Target="https://github.com/rationalpilot/cares-act-sba-calc" TargetMode="External"/><Relationship Id="rId1" Type="http://schemas.openxmlformats.org/officeDocument/2006/relationships/hyperlink" Target="https://www.congress.gov/bill/116th-congress/house-bill/748/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17/10/relationships/threadedComment" Target="../threadedComments/threadedComment1.xml"/><Relationship Id="rId4" Type="http://schemas.openxmlformats.org/officeDocument/2006/relationships/hyperlink" Target="https://github.com/rationalpilot/cares-act-sba-calc/blob/master/README.m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showGridLines="0" tabSelected="1" zoomScale="80" zoomScaleNormal="80" workbookViewId="0">
      <pane xSplit="3" ySplit="14" topLeftCell="D15" activePane="bottomRight" state="frozen"/>
      <selection pane="topRight" activeCell="C1" sqref="C1"/>
      <selection pane="bottomLeft" activeCell="A15" sqref="A15"/>
      <selection pane="bottomRight" activeCell="B10" sqref="B10"/>
    </sheetView>
  </sheetViews>
  <sheetFormatPr defaultRowHeight="15" x14ac:dyDescent="0.25"/>
  <cols>
    <col min="2" max="2" width="70.5703125" bestFit="1" customWidth="1"/>
    <col min="3" max="3" width="12" bestFit="1" customWidth="1"/>
    <col min="4" max="4" width="15.7109375" customWidth="1"/>
    <col min="5" max="5" width="3.42578125" customWidth="1"/>
    <col min="6" max="6" width="19.28515625" customWidth="1"/>
    <col min="7" max="7" width="3.42578125" customWidth="1"/>
    <col min="8" max="8" width="12" customWidth="1"/>
    <col min="9" max="9" width="3.42578125" customWidth="1"/>
    <col min="10" max="10" width="10.5703125" bestFit="1" customWidth="1"/>
    <col min="11" max="11" width="3.42578125" customWidth="1"/>
    <col min="12" max="12" width="12.42578125" customWidth="1"/>
    <col min="13" max="13" width="3.7109375" customWidth="1"/>
    <col min="14" max="14" width="8.42578125" bestFit="1" customWidth="1"/>
    <col min="15" max="15" width="3.42578125" customWidth="1"/>
    <col min="16" max="16" width="13.7109375" bestFit="1" customWidth="1"/>
  </cols>
  <sheetData>
    <row r="1" spans="1:16" ht="21" x14ac:dyDescent="0.35">
      <c r="B1" s="6" t="s">
        <v>18</v>
      </c>
      <c r="G1" s="34" t="s">
        <v>104</v>
      </c>
    </row>
    <row r="2" spans="1:16" ht="15.75" x14ac:dyDescent="0.25">
      <c r="G2" s="34" t="s">
        <v>105</v>
      </c>
    </row>
    <row r="3" spans="1:16" ht="21" x14ac:dyDescent="0.35">
      <c r="B3" s="6"/>
      <c r="G3" s="34" t="s">
        <v>106</v>
      </c>
    </row>
    <row r="4" spans="1:16" ht="18.75" x14ac:dyDescent="0.3">
      <c r="B4" s="19" t="s">
        <v>55</v>
      </c>
    </row>
    <row r="5" spans="1:16" ht="21" x14ac:dyDescent="0.35">
      <c r="B5" s="6"/>
      <c r="F5" s="2"/>
    </row>
    <row r="6" spans="1:16" x14ac:dyDescent="0.25">
      <c r="B6" s="4" t="s">
        <v>8</v>
      </c>
    </row>
    <row r="7" spans="1:16" ht="21" x14ac:dyDescent="0.35">
      <c r="B7" t="s">
        <v>6</v>
      </c>
      <c r="C7" s="1">
        <v>43876</v>
      </c>
      <c r="N7" s="15"/>
      <c r="O7" s="27" t="s">
        <v>26</v>
      </c>
      <c r="P7" s="28">
        <f>IF(SUM(P17:P47)&gt;10000000,10000000,SUM(P17:P47))</f>
        <v>189583.33333333334</v>
      </c>
    </row>
    <row r="8" spans="1:16" x14ac:dyDescent="0.25">
      <c r="B8" t="s">
        <v>7</v>
      </c>
      <c r="C8" s="1">
        <v>44012</v>
      </c>
      <c r="P8" s="32" t="s">
        <v>17</v>
      </c>
    </row>
    <row r="9" spans="1:16" ht="21" x14ac:dyDescent="0.35">
      <c r="N9" s="15"/>
      <c r="O9" s="27" t="s">
        <v>5</v>
      </c>
      <c r="P9" s="28">
        <f>IF(SUM(P71:P100)*P116+P145&gt;P7,P7,SUM(P71:P100)*P116+P145)</f>
        <v>62953.333333333336</v>
      </c>
    </row>
    <row r="10" spans="1:16" ht="21" x14ac:dyDescent="0.35">
      <c r="B10" t="s">
        <v>114</v>
      </c>
      <c r="C10" s="5">
        <v>2</v>
      </c>
      <c r="N10" s="15"/>
      <c r="O10" s="27" t="s">
        <v>27</v>
      </c>
      <c r="P10" s="28">
        <f>P7-P9</f>
        <v>126630</v>
      </c>
    </row>
    <row r="12" spans="1:16" ht="18.75" x14ac:dyDescent="0.3">
      <c r="A12" s="40"/>
      <c r="B12" s="8" t="s">
        <v>19</v>
      </c>
    </row>
    <row r="13" spans="1:16" x14ac:dyDescent="0.25">
      <c r="A13" s="40"/>
    </row>
    <row r="14" spans="1:16" ht="30" x14ac:dyDescent="0.25">
      <c r="A14" s="40"/>
      <c r="B14" s="4" t="s">
        <v>13</v>
      </c>
      <c r="C14" s="29"/>
      <c r="D14" s="33" t="s">
        <v>109</v>
      </c>
      <c r="E14" s="33"/>
      <c r="F14" s="33" t="s">
        <v>9</v>
      </c>
      <c r="G14" s="29"/>
      <c r="H14" s="33"/>
      <c r="I14" s="33"/>
      <c r="J14" s="33" t="s">
        <v>4</v>
      </c>
      <c r="K14" s="33"/>
      <c r="L14" s="33" t="s">
        <v>11</v>
      </c>
      <c r="M14" s="3"/>
      <c r="N14" s="3"/>
      <c r="P14" s="3" t="s">
        <v>16</v>
      </c>
    </row>
    <row r="15" spans="1:16" x14ac:dyDescent="0.25">
      <c r="A15" s="40"/>
    </row>
    <row r="16" spans="1:16" x14ac:dyDescent="0.25">
      <c r="A16" s="40"/>
      <c r="B16" s="26" t="str">
        <f>'Step 1 - Payroll Calculation'!B$1</f>
        <v>Employee 1</v>
      </c>
      <c r="C16" s="26"/>
      <c r="D16" s="24">
        <f>'Step 1 - Payroll Calculation'!B$3</f>
        <v>162000</v>
      </c>
      <c r="E16" s="24"/>
      <c r="F16" s="24">
        <f>IF(D16&gt;100000,100000,D16)</f>
        <v>100000</v>
      </c>
      <c r="G16" s="24"/>
      <c r="H16" s="24"/>
      <c r="I16" s="24"/>
      <c r="J16" s="24">
        <f>F16/12</f>
        <v>8333.3333333333339</v>
      </c>
      <c r="K16" s="24"/>
      <c r="L16" s="24"/>
      <c r="M16" s="24"/>
      <c r="N16" s="24"/>
      <c r="O16" s="26"/>
      <c r="P16" s="26"/>
    </row>
    <row r="17" spans="1:16" x14ac:dyDescent="0.25">
      <c r="A17" s="40"/>
      <c r="B17" s="26" t="str">
        <f>'Step 1 - Payroll Calculation'!C$1</f>
        <v>Employee 2</v>
      </c>
      <c r="C17" s="26"/>
      <c r="D17" s="24">
        <f>'Step 1 - Payroll Calculation'!C$3</f>
        <v>141000</v>
      </c>
      <c r="E17" s="24"/>
      <c r="F17" s="24">
        <f>IF(D17&gt;100000,100000,D17)</f>
        <v>100000</v>
      </c>
      <c r="G17" s="24"/>
      <c r="H17" s="26"/>
      <c r="I17" s="24"/>
      <c r="J17" s="24">
        <f t="shared" ref="J17:J35" si="0">F17/12</f>
        <v>8333.3333333333339</v>
      </c>
      <c r="K17" s="26"/>
      <c r="L17" s="26"/>
      <c r="M17" s="26"/>
      <c r="N17" s="26"/>
      <c r="O17" s="26"/>
      <c r="P17" s="26"/>
    </row>
    <row r="18" spans="1:16" x14ac:dyDescent="0.25">
      <c r="A18" s="40"/>
      <c r="B18" s="26" t="str">
        <f>'Step 1 - Payroll Calculation'!D$1</f>
        <v>Employee 3</v>
      </c>
      <c r="C18" s="26"/>
      <c r="D18" s="24">
        <f>'Step 1 - Payroll Calculation'!D$3</f>
        <v>110000</v>
      </c>
      <c r="E18" s="24"/>
      <c r="F18" s="24">
        <f t="shared" ref="F18:F35" si="1">IF(D18&gt;100000,100000,D18)</f>
        <v>100000</v>
      </c>
      <c r="G18" s="24"/>
      <c r="H18" s="26"/>
      <c r="I18" s="24"/>
      <c r="J18" s="24">
        <f t="shared" si="0"/>
        <v>8333.3333333333339</v>
      </c>
      <c r="K18" s="26"/>
      <c r="L18" s="26"/>
      <c r="M18" s="26"/>
      <c r="N18" s="26"/>
      <c r="O18" s="26"/>
      <c r="P18" s="26"/>
    </row>
    <row r="19" spans="1:16" x14ac:dyDescent="0.25">
      <c r="A19" s="40"/>
      <c r="B19" s="26" t="str">
        <f>'Step 1 - Payroll Calculation'!E$1</f>
        <v>Employee 4</v>
      </c>
      <c r="C19" s="26"/>
      <c r="D19" s="24">
        <f>'Step 1 - Payroll Calculation'!E$3</f>
        <v>66000</v>
      </c>
      <c r="E19" s="24"/>
      <c r="F19" s="24">
        <f t="shared" si="1"/>
        <v>66000</v>
      </c>
      <c r="G19" s="24"/>
      <c r="H19" s="26"/>
      <c r="I19" s="24"/>
      <c r="J19" s="24">
        <f t="shared" si="0"/>
        <v>5500</v>
      </c>
      <c r="K19" s="26"/>
      <c r="L19" s="26"/>
      <c r="M19" s="26"/>
      <c r="N19" s="26"/>
      <c r="O19" s="26"/>
      <c r="P19" s="26"/>
    </row>
    <row r="20" spans="1:16" x14ac:dyDescent="0.25">
      <c r="A20" s="40"/>
      <c r="B20" s="26" t="str">
        <f>'Step 1 - Payroll Calculation'!F$1</f>
        <v>Employee 5</v>
      </c>
      <c r="C20" s="26"/>
      <c r="D20" s="24">
        <f>'Step 1 - Payroll Calculation'!F$3</f>
        <v>66000</v>
      </c>
      <c r="E20" s="24"/>
      <c r="F20" s="24">
        <f t="shared" si="1"/>
        <v>66000</v>
      </c>
      <c r="G20" s="24"/>
      <c r="H20" s="26"/>
      <c r="I20" s="24"/>
      <c r="J20" s="24">
        <f t="shared" si="0"/>
        <v>5500</v>
      </c>
      <c r="K20" s="26"/>
      <c r="L20" s="26"/>
      <c r="M20" s="26"/>
      <c r="N20" s="26"/>
      <c r="O20" s="26"/>
      <c r="P20" s="26"/>
    </row>
    <row r="21" spans="1:16" x14ac:dyDescent="0.25">
      <c r="A21" s="40"/>
      <c r="B21" s="26" t="str">
        <f>'Step 1 - Payroll Calculation'!G$1</f>
        <v>Employee 6</v>
      </c>
      <c r="C21" s="26"/>
      <c r="D21" s="24">
        <f>'Step 1 - Payroll Calculation'!G$3</f>
        <v>66000</v>
      </c>
      <c r="E21" s="24"/>
      <c r="F21" s="24">
        <f t="shared" si="1"/>
        <v>66000</v>
      </c>
      <c r="G21" s="24"/>
      <c r="H21" s="26"/>
      <c r="I21" s="24"/>
      <c r="J21" s="24">
        <f t="shared" si="0"/>
        <v>5500</v>
      </c>
      <c r="K21" s="26"/>
      <c r="L21" s="26"/>
      <c r="M21" s="26"/>
      <c r="N21" s="26"/>
      <c r="O21" s="26"/>
      <c r="P21" s="26"/>
    </row>
    <row r="22" spans="1:16" x14ac:dyDescent="0.25">
      <c r="A22" s="40"/>
      <c r="B22" s="26" t="str">
        <f>'Step 1 - Payroll Calculation'!H$1</f>
        <v>Employee 7</v>
      </c>
      <c r="C22" s="26"/>
      <c r="D22" s="24">
        <f>'Step 1 - Payroll Calculation'!H$3</f>
        <v>66000</v>
      </c>
      <c r="E22" s="24"/>
      <c r="F22" s="24">
        <f t="shared" si="1"/>
        <v>66000</v>
      </c>
      <c r="G22" s="24"/>
      <c r="H22" s="26"/>
      <c r="I22" s="24"/>
      <c r="J22" s="24">
        <f t="shared" si="0"/>
        <v>5500</v>
      </c>
      <c r="K22" s="26"/>
      <c r="L22" s="26"/>
      <c r="M22" s="26"/>
      <c r="N22" s="26"/>
      <c r="O22" s="26"/>
      <c r="P22" s="26"/>
    </row>
    <row r="23" spans="1:16" x14ac:dyDescent="0.25">
      <c r="A23" s="40"/>
      <c r="B23" s="26" t="str">
        <f>'Step 1 - Payroll Calculation'!I$1</f>
        <v>Employee 8</v>
      </c>
      <c r="C23" s="26"/>
      <c r="D23" s="24">
        <f>'Step 1 - Payroll Calculation'!I$3</f>
        <v>66000</v>
      </c>
      <c r="E23" s="24"/>
      <c r="F23" s="24">
        <f t="shared" si="1"/>
        <v>66000</v>
      </c>
      <c r="G23" s="24"/>
      <c r="H23" s="26"/>
      <c r="I23" s="24"/>
      <c r="J23" s="24">
        <f t="shared" si="0"/>
        <v>5500</v>
      </c>
      <c r="K23" s="26"/>
      <c r="L23" s="26"/>
      <c r="M23" s="26"/>
      <c r="N23" s="26"/>
      <c r="O23" s="26"/>
      <c r="P23" s="26"/>
    </row>
    <row r="24" spans="1:16" x14ac:dyDescent="0.25">
      <c r="A24" s="40"/>
      <c r="B24" s="26" t="str">
        <f>'Step 1 - Payroll Calculation'!J$1</f>
        <v>Employee 9</v>
      </c>
      <c r="C24" s="26"/>
      <c r="D24" s="24">
        <f>'Step 1 - Payroll Calculation'!J$3</f>
        <v>25000</v>
      </c>
      <c r="E24" s="24"/>
      <c r="F24" s="24">
        <f t="shared" si="1"/>
        <v>25000</v>
      </c>
      <c r="G24" s="24"/>
      <c r="H24" s="26"/>
      <c r="I24" s="24"/>
      <c r="J24" s="24">
        <f t="shared" si="0"/>
        <v>2083.3333333333335</v>
      </c>
      <c r="K24" s="26"/>
      <c r="L24" s="26"/>
      <c r="M24" s="26"/>
      <c r="N24" s="26"/>
      <c r="O24" s="26"/>
      <c r="P24" s="26"/>
    </row>
    <row r="25" spans="1:16" x14ac:dyDescent="0.25">
      <c r="A25" s="40"/>
      <c r="B25" s="26" t="str">
        <f>'Step 1 - Payroll Calculation'!K$1</f>
        <v>Employee 10</v>
      </c>
      <c r="C25" s="26"/>
      <c r="D25" s="24">
        <f>'Step 1 - Payroll Calculation'!K$3</f>
        <v>15000</v>
      </c>
      <c r="E25" s="24"/>
      <c r="F25" s="24">
        <f t="shared" si="1"/>
        <v>15000</v>
      </c>
      <c r="G25" s="24"/>
      <c r="H25" s="26"/>
      <c r="I25" s="24"/>
      <c r="J25" s="24">
        <f t="shared" si="0"/>
        <v>1250</v>
      </c>
      <c r="K25" s="26"/>
      <c r="L25" s="26"/>
      <c r="M25" s="26"/>
      <c r="N25" s="26"/>
      <c r="O25" s="26"/>
      <c r="P25" s="26"/>
    </row>
    <row r="26" spans="1:16" x14ac:dyDescent="0.25">
      <c r="A26" s="40"/>
      <c r="B26" s="26" t="str">
        <f>'Step 1 - Payroll Calculation'!L$1</f>
        <v>Employee 11</v>
      </c>
      <c r="C26" s="26"/>
      <c r="D26" s="24">
        <f>'Step 1 - Payroll Calculation'!L$3</f>
        <v>0</v>
      </c>
      <c r="E26" s="24"/>
      <c r="F26" s="24">
        <f t="shared" si="1"/>
        <v>0</v>
      </c>
      <c r="G26" s="24"/>
      <c r="H26" s="26"/>
      <c r="I26" s="24"/>
      <c r="J26" s="24">
        <f t="shared" si="0"/>
        <v>0</v>
      </c>
      <c r="K26" s="26"/>
      <c r="L26" s="26"/>
      <c r="M26" s="26"/>
      <c r="N26" s="26"/>
      <c r="O26" s="26"/>
      <c r="P26" s="26"/>
    </row>
    <row r="27" spans="1:16" x14ac:dyDescent="0.25">
      <c r="A27" s="40"/>
      <c r="B27" s="26" t="str">
        <f>'Step 1 - Payroll Calculation'!M$1</f>
        <v>Employee 12</v>
      </c>
      <c r="C27" s="26"/>
      <c r="D27" s="24">
        <f>'Step 1 - Payroll Calculation'!M$3</f>
        <v>0</v>
      </c>
      <c r="E27" s="24"/>
      <c r="F27" s="24">
        <f t="shared" si="1"/>
        <v>0</v>
      </c>
      <c r="G27" s="24"/>
      <c r="H27" s="26"/>
      <c r="I27" s="24"/>
      <c r="J27" s="24">
        <f t="shared" si="0"/>
        <v>0</v>
      </c>
      <c r="K27" s="26"/>
      <c r="L27" s="26"/>
      <c r="M27" s="26"/>
      <c r="N27" s="26"/>
      <c r="O27" s="26"/>
      <c r="P27" s="26"/>
    </row>
    <row r="28" spans="1:16" x14ac:dyDescent="0.25">
      <c r="A28" s="40"/>
      <c r="B28" s="26" t="str">
        <f>'Step 1 - Payroll Calculation'!N$1</f>
        <v>Employee 13</v>
      </c>
      <c r="C28" s="26"/>
      <c r="D28" s="24">
        <f>'Step 1 - Payroll Calculation'!N$3</f>
        <v>0</v>
      </c>
      <c r="E28" s="24"/>
      <c r="F28" s="24">
        <f t="shared" si="1"/>
        <v>0</v>
      </c>
      <c r="G28" s="24"/>
      <c r="H28" s="26"/>
      <c r="I28" s="24"/>
      <c r="J28" s="24">
        <f t="shared" si="0"/>
        <v>0</v>
      </c>
      <c r="K28" s="26"/>
      <c r="L28" s="26"/>
      <c r="M28" s="26"/>
      <c r="N28" s="26"/>
      <c r="O28" s="26"/>
      <c r="P28" s="26"/>
    </row>
    <row r="29" spans="1:16" x14ac:dyDescent="0.25">
      <c r="A29" s="40"/>
      <c r="B29" s="26" t="str">
        <f>'Step 1 - Payroll Calculation'!O$1</f>
        <v>Employee 14</v>
      </c>
      <c r="C29" s="26"/>
      <c r="D29" s="24">
        <f>'Step 1 - Payroll Calculation'!O$3</f>
        <v>0</v>
      </c>
      <c r="E29" s="24"/>
      <c r="F29" s="24">
        <f t="shared" si="1"/>
        <v>0</v>
      </c>
      <c r="G29" s="24"/>
      <c r="H29" s="26"/>
      <c r="I29" s="24"/>
      <c r="J29" s="24">
        <f t="shared" si="0"/>
        <v>0</v>
      </c>
      <c r="K29" s="26"/>
      <c r="L29" s="26"/>
      <c r="M29" s="26"/>
      <c r="N29" s="26"/>
      <c r="O29" s="26"/>
      <c r="P29" s="26"/>
    </row>
    <row r="30" spans="1:16" x14ac:dyDescent="0.25">
      <c r="A30" s="40"/>
      <c r="B30" s="26" t="str">
        <f>'Step 1 - Payroll Calculation'!P$1</f>
        <v>Employee 15</v>
      </c>
      <c r="C30" s="26"/>
      <c r="D30" s="24">
        <f>'Step 1 - Payroll Calculation'!P$3</f>
        <v>0</v>
      </c>
      <c r="E30" s="24"/>
      <c r="F30" s="24">
        <f t="shared" si="1"/>
        <v>0</v>
      </c>
      <c r="G30" s="24"/>
      <c r="H30" s="26"/>
      <c r="I30" s="24"/>
      <c r="J30" s="24">
        <f t="shared" si="0"/>
        <v>0</v>
      </c>
      <c r="K30" s="26"/>
      <c r="L30" s="26"/>
      <c r="M30" s="26"/>
      <c r="N30" s="26"/>
      <c r="O30" s="26"/>
      <c r="P30" s="26"/>
    </row>
    <row r="31" spans="1:16" x14ac:dyDescent="0.25">
      <c r="A31" s="40"/>
      <c r="B31" s="26" t="str">
        <f>'Step 1 - Payroll Calculation'!Q$1</f>
        <v>Employee 16</v>
      </c>
      <c r="C31" s="26"/>
      <c r="D31" s="24">
        <f>'Step 1 - Payroll Calculation'!Q$3</f>
        <v>0</v>
      </c>
      <c r="E31" s="24"/>
      <c r="F31" s="24">
        <f t="shared" si="1"/>
        <v>0</v>
      </c>
      <c r="G31" s="24"/>
      <c r="H31" s="26"/>
      <c r="I31" s="24"/>
      <c r="J31" s="24">
        <f t="shared" si="0"/>
        <v>0</v>
      </c>
      <c r="K31" s="26"/>
      <c r="L31" s="26"/>
      <c r="M31" s="26"/>
      <c r="N31" s="26"/>
      <c r="O31" s="26"/>
      <c r="P31" s="26"/>
    </row>
    <row r="32" spans="1:16" x14ac:dyDescent="0.25">
      <c r="A32" s="40"/>
      <c r="B32" s="26" t="str">
        <f>'Step 1 - Payroll Calculation'!R$1</f>
        <v>Employee 17</v>
      </c>
      <c r="C32" s="26"/>
      <c r="D32" s="24">
        <f>'Step 1 - Payroll Calculation'!R$3</f>
        <v>0</v>
      </c>
      <c r="E32" s="24"/>
      <c r="F32" s="24">
        <f t="shared" si="1"/>
        <v>0</v>
      </c>
      <c r="G32" s="24"/>
      <c r="H32" s="26"/>
      <c r="I32" s="24"/>
      <c r="J32" s="24">
        <f t="shared" si="0"/>
        <v>0</v>
      </c>
      <c r="K32" s="26"/>
      <c r="L32" s="26"/>
      <c r="M32" s="26"/>
      <c r="N32" s="26"/>
      <c r="O32" s="26"/>
      <c r="P32" s="26"/>
    </row>
    <row r="33" spans="1:16" x14ac:dyDescent="0.25">
      <c r="A33" s="40"/>
      <c r="B33" s="26" t="str">
        <f>'Step 1 - Payroll Calculation'!S$1</f>
        <v>Employee 18</v>
      </c>
      <c r="C33" s="26"/>
      <c r="D33" s="24">
        <f>'Step 1 - Payroll Calculation'!S$3</f>
        <v>0</v>
      </c>
      <c r="E33" s="24"/>
      <c r="F33" s="24">
        <f t="shared" si="1"/>
        <v>0</v>
      </c>
      <c r="G33" s="24"/>
      <c r="H33" s="26"/>
      <c r="I33" s="24"/>
      <c r="J33" s="24">
        <f t="shared" si="0"/>
        <v>0</v>
      </c>
      <c r="K33" s="26"/>
      <c r="L33" s="26"/>
      <c r="M33" s="26"/>
      <c r="N33" s="26"/>
      <c r="O33" s="26"/>
      <c r="P33" s="26"/>
    </row>
    <row r="34" spans="1:16" x14ac:dyDescent="0.25">
      <c r="A34" s="40"/>
      <c r="B34" s="26" t="str">
        <f>'Step 1 - Payroll Calculation'!T$1</f>
        <v>Employee 19</v>
      </c>
      <c r="C34" s="26"/>
      <c r="D34" s="24">
        <f>'Step 1 - Payroll Calculation'!T$3</f>
        <v>0</v>
      </c>
      <c r="E34" s="24"/>
      <c r="F34" s="24">
        <f t="shared" si="1"/>
        <v>0</v>
      </c>
      <c r="G34" s="24"/>
      <c r="H34" s="26"/>
      <c r="I34" s="24"/>
      <c r="J34" s="24">
        <f t="shared" si="0"/>
        <v>0</v>
      </c>
      <c r="K34" s="26"/>
      <c r="L34" s="26"/>
      <c r="M34" s="26"/>
      <c r="N34" s="26"/>
      <c r="O34" s="26"/>
      <c r="P34" s="26"/>
    </row>
    <row r="35" spans="1:16" x14ac:dyDescent="0.25">
      <c r="A35" s="40"/>
      <c r="B35" s="26" t="str">
        <f>'Step 1 - Payroll Calculation'!U$1</f>
        <v>Employee 20</v>
      </c>
      <c r="C35" s="26"/>
      <c r="D35" s="24">
        <f>'Step 1 - Payroll Calculation'!U$3</f>
        <v>0</v>
      </c>
      <c r="E35" s="24"/>
      <c r="F35" s="24">
        <f t="shared" si="1"/>
        <v>0</v>
      </c>
      <c r="G35" s="24"/>
      <c r="H35" s="26"/>
      <c r="I35" s="24"/>
      <c r="J35" s="24">
        <f t="shared" si="0"/>
        <v>0</v>
      </c>
      <c r="K35" s="26"/>
      <c r="L35" s="26"/>
      <c r="M35" s="26"/>
      <c r="N35" s="26"/>
      <c r="O35" s="26"/>
      <c r="P35" s="26"/>
    </row>
    <row r="36" spans="1:16" x14ac:dyDescent="0.25">
      <c r="A36" s="40"/>
      <c r="B36" s="26"/>
      <c r="C36" s="26"/>
      <c r="D36" s="24"/>
      <c r="E36" s="24"/>
      <c r="F36" s="24"/>
      <c r="G36" s="24"/>
      <c r="H36" s="26"/>
      <c r="I36" s="24"/>
      <c r="J36" s="26"/>
      <c r="K36" s="26"/>
      <c r="L36" s="26"/>
      <c r="M36" s="26"/>
      <c r="N36" s="26"/>
      <c r="O36" s="26"/>
      <c r="P36" s="26"/>
    </row>
    <row r="37" spans="1:16" x14ac:dyDescent="0.25">
      <c r="A37" s="40"/>
      <c r="D37" s="2"/>
      <c r="E37" s="2"/>
      <c r="F37" s="2"/>
      <c r="G37" s="2"/>
      <c r="H37" s="2"/>
      <c r="I37" s="2"/>
      <c r="J37" s="2"/>
      <c r="K37" s="2"/>
      <c r="L37" s="2"/>
      <c r="M37" s="2"/>
      <c r="N37" s="2"/>
      <c r="P37" s="2"/>
    </row>
    <row r="38" spans="1:16" s="4" customFormat="1" x14ac:dyDescent="0.25">
      <c r="A38" s="41"/>
      <c r="B38" s="11" t="s">
        <v>108</v>
      </c>
      <c r="C38" s="11"/>
      <c r="D38" s="12">
        <f>SUM(D16:D37)</f>
        <v>783000</v>
      </c>
      <c r="E38" s="12"/>
      <c r="F38" s="12">
        <f>SUM(F16:F37)</f>
        <v>670000</v>
      </c>
      <c r="G38" s="12"/>
      <c r="H38" s="12"/>
      <c r="I38" s="12"/>
      <c r="J38" s="12">
        <f>F38/12</f>
        <v>55833.333333333336</v>
      </c>
      <c r="K38" s="12"/>
      <c r="L38" s="13">
        <v>2.5</v>
      </c>
      <c r="M38" s="12"/>
      <c r="N38" s="13"/>
      <c r="O38" s="11"/>
      <c r="P38" s="12">
        <f>J38*L38</f>
        <v>139583.33333333334</v>
      </c>
    </row>
    <row r="39" spans="1:16" x14ac:dyDescent="0.25">
      <c r="A39" s="40"/>
    </row>
    <row r="40" spans="1:16" x14ac:dyDescent="0.25">
      <c r="A40" s="40"/>
    </row>
    <row r="41" spans="1:16" x14ac:dyDescent="0.25">
      <c r="A41" s="40"/>
      <c r="D41" t="s">
        <v>15</v>
      </c>
    </row>
    <row r="42" spans="1:16" x14ac:dyDescent="0.25">
      <c r="A42" s="40"/>
      <c r="B42" s="4" t="s">
        <v>14</v>
      </c>
      <c r="D42" s="22">
        <v>50000</v>
      </c>
      <c r="P42" s="7">
        <f>SUM(D42:O42)</f>
        <v>50000</v>
      </c>
    </row>
    <row r="43" spans="1:16" x14ac:dyDescent="0.25">
      <c r="A43" s="40"/>
      <c r="B43" s="4"/>
      <c r="P43" s="2"/>
    </row>
    <row r="44" spans="1:16" x14ac:dyDescent="0.25">
      <c r="A44" s="40"/>
    </row>
    <row r="45" spans="1:16" x14ac:dyDescent="0.25">
      <c r="A45" s="40"/>
    </row>
    <row r="46" spans="1:16" ht="18.75" x14ac:dyDescent="0.3">
      <c r="A46" s="42"/>
      <c r="B46" s="8" t="s">
        <v>20</v>
      </c>
    </row>
    <row r="47" spans="1:16" x14ac:dyDescent="0.25">
      <c r="A47" s="42"/>
    </row>
    <row r="48" spans="1:16" ht="30" x14ac:dyDescent="0.25">
      <c r="A48" s="42"/>
      <c r="B48" s="4" t="s">
        <v>21</v>
      </c>
      <c r="D48" s="33" t="s">
        <v>2</v>
      </c>
      <c r="E48" s="33"/>
      <c r="F48" s="33" t="s">
        <v>9</v>
      </c>
      <c r="G48" s="29"/>
      <c r="H48" s="33" t="s">
        <v>3</v>
      </c>
      <c r="I48" s="3"/>
      <c r="J48" s="3" t="s">
        <v>4</v>
      </c>
      <c r="K48" s="3"/>
      <c r="L48" s="3"/>
      <c r="M48" s="3"/>
      <c r="N48" s="3" t="s">
        <v>10</v>
      </c>
      <c r="P48" s="4" t="s">
        <v>16</v>
      </c>
    </row>
    <row r="49" spans="1:16" x14ac:dyDescent="0.25">
      <c r="A49" s="42"/>
    </row>
    <row r="50" spans="1:16" x14ac:dyDescent="0.25">
      <c r="A50" s="42"/>
      <c r="B50" s="26" t="str">
        <f>'Step 1 - Payroll Calculation'!B$1</f>
        <v>Employee 1</v>
      </c>
      <c r="C50" s="26"/>
      <c r="D50" s="22">
        <f>'Sch 2 - Est Shutdown Comp'!B$3</f>
        <v>162000</v>
      </c>
      <c r="E50" s="24"/>
      <c r="F50" s="24">
        <f>IF(D50&gt;100000,100000,D50)</f>
        <v>100000</v>
      </c>
      <c r="G50" s="24"/>
      <c r="H50" s="24"/>
      <c r="I50" s="24"/>
      <c r="J50" s="24"/>
      <c r="K50" s="24"/>
      <c r="L50" s="24"/>
      <c r="M50" s="24"/>
      <c r="N50" s="24"/>
      <c r="O50" s="24"/>
      <c r="P50" s="24"/>
    </row>
    <row r="51" spans="1:16" x14ac:dyDescent="0.25">
      <c r="A51" s="42"/>
      <c r="B51" s="26" t="str">
        <f>'Step 1 - Payroll Calculation'!C$1</f>
        <v>Employee 2</v>
      </c>
      <c r="C51" s="26"/>
      <c r="D51" s="22">
        <f>'Sch 2 - Est Shutdown Comp'!C$3</f>
        <v>141000</v>
      </c>
      <c r="E51" s="24"/>
      <c r="F51" s="24">
        <f t="shared" ref="F51:F69" si="2">IF(D51&gt;100000,100000,D51)</f>
        <v>100000</v>
      </c>
      <c r="G51" s="24"/>
      <c r="H51" s="24"/>
      <c r="I51" s="24"/>
      <c r="J51" s="24"/>
      <c r="K51" s="24"/>
      <c r="L51" s="24"/>
      <c r="M51" s="24"/>
      <c r="N51" s="24"/>
      <c r="O51" s="24"/>
      <c r="P51" s="24"/>
    </row>
    <row r="52" spans="1:16" x14ac:dyDescent="0.25">
      <c r="A52" s="42"/>
      <c r="B52" s="26" t="str">
        <f>'Step 1 - Payroll Calculation'!D$1</f>
        <v>Employee 3</v>
      </c>
      <c r="C52" s="26"/>
      <c r="D52" s="22">
        <f>'Sch 2 - Est Shutdown Comp'!D$3</f>
        <v>110000</v>
      </c>
      <c r="E52" s="24"/>
      <c r="F52" s="24">
        <f t="shared" si="2"/>
        <v>100000</v>
      </c>
      <c r="G52" s="24"/>
      <c r="H52" s="24"/>
      <c r="I52" s="24"/>
      <c r="J52" s="24"/>
      <c r="K52" s="24"/>
      <c r="L52" s="24"/>
      <c r="M52" s="24"/>
      <c r="N52" s="24"/>
      <c r="O52" s="24"/>
      <c r="P52" s="24"/>
    </row>
    <row r="53" spans="1:16" x14ac:dyDescent="0.25">
      <c r="A53" s="42"/>
      <c r="B53" s="26" t="str">
        <f>'Step 1 - Payroll Calculation'!E$1</f>
        <v>Employee 4</v>
      </c>
      <c r="C53" s="26"/>
      <c r="D53" s="22">
        <f>'Sch 2 - Est Shutdown Comp'!E$3</f>
        <v>54000</v>
      </c>
      <c r="E53" s="24"/>
      <c r="F53" s="24">
        <f t="shared" si="2"/>
        <v>54000</v>
      </c>
      <c r="G53" s="24"/>
      <c r="H53" s="24"/>
      <c r="I53" s="24"/>
      <c r="J53" s="24"/>
      <c r="K53" s="24"/>
      <c r="L53" s="24"/>
      <c r="M53" s="24"/>
      <c r="N53" s="24"/>
      <c r="O53" s="24"/>
      <c r="P53" s="24"/>
    </row>
    <row r="54" spans="1:16" x14ac:dyDescent="0.25">
      <c r="A54" s="42"/>
      <c r="B54" s="26" t="str">
        <f>'Step 1 - Payroll Calculation'!F$1</f>
        <v>Employee 5</v>
      </c>
      <c r="C54" s="26"/>
      <c r="D54" s="22">
        <f>'Sch 2 - Est Shutdown Comp'!F$3</f>
        <v>54000</v>
      </c>
      <c r="E54" s="24"/>
      <c r="F54" s="24">
        <f t="shared" si="2"/>
        <v>54000</v>
      </c>
      <c r="G54" s="24"/>
      <c r="H54" s="24"/>
      <c r="I54" s="24"/>
      <c r="J54" s="24"/>
      <c r="K54" s="24"/>
      <c r="L54" s="24"/>
      <c r="M54" s="24"/>
      <c r="N54" s="24"/>
      <c r="O54" s="24"/>
      <c r="P54" s="24"/>
    </row>
    <row r="55" spans="1:16" x14ac:dyDescent="0.25">
      <c r="A55" s="42"/>
      <c r="B55" s="26" t="str">
        <f>'Step 1 - Payroll Calculation'!G$1</f>
        <v>Employee 6</v>
      </c>
      <c r="C55" s="26"/>
      <c r="D55" s="22">
        <f>'Sch 2 - Est Shutdown Comp'!G$3</f>
        <v>40400</v>
      </c>
      <c r="E55" s="24"/>
      <c r="F55" s="24">
        <f t="shared" si="2"/>
        <v>40400</v>
      </c>
      <c r="G55" s="24"/>
      <c r="H55" s="24"/>
      <c r="I55" s="24"/>
      <c r="J55" s="24"/>
      <c r="K55" s="24"/>
      <c r="L55" s="24"/>
      <c r="M55" s="24"/>
      <c r="N55" s="24"/>
      <c r="O55" s="24"/>
      <c r="P55" s="24"/>
    </row>
    <row r="56" spans="1:16" x14ac:dyDescent="0.25">
      <c r="A56" s="42"/>
      <c r="B56" s="26" t="str">
        <f>'Step 1 - Payroll Calculation'!H$1</f>
        <v>Employee 7</v>
      </c>
      <c r="C56" s="26"/>
      <c r="D56" s="22">
        <f>'Sch 2 - Est Shutdown Comp'!H$3</f>
        <v>40400</v>
      </c>
      <c r="E56" s="24"/>
      <c r="F56" s="24">
        <f t="shared" si="2"/>
        <v>40400</v>
      </c>
      <c r="G56" s="24"/>
      <c r="H56" s="24"/>
      <c r="I56" s="24"/>
      <c r="J56" s="24"/>
      <c r="K56" s="24"/>
      <c r="L56" s="24"/>
      <c r="M56" s="24"/>
      <c r="N56" s="24"/>
      <c r="O56" s="24"/>
      <c r="P56" s="24"/>
    </row>
    <row r="57" spans="1:16" x14ac:dyDescent="0.25">
      <c r="A57" s="42"/>
      <c r="B57" s="26" t="str">
        <f>'Step 1 - Payroll Calculation'!I$1</f>
        <v>Employee 8</v>
      </c>
      <c r="C57" s="26"/>
      <c r="D57" s="22">
        <f>'Sch 2 - Est Shutdown Comp'!I$3</f>
        <v>0</v>
      </c>
      <c r="E57" s="24"/>
      <c r="F57" s="24">
        <f t="shared" si="2"/>
        <v>0</v>
      </c>
      <c r="G57" s="24"/>
      <c r="H57" s="24"/>
      <c r="I57" s="24"/>
      <c r="J57" s="24"/>
      <c r="K57" s="24"/>
      <c r="L57" s="24"/>
      <c r="M57" s="24"/>
      <c r="N57" s="24"/>
      <c r="O57" s="24"/>
      <c r="P57" s="24"/>
    </row>
    <row r="58" spans="1:16" x14ac:dyDescent="0.25">
      <c r="A58" s="42"/>
      <c r="B58" s="26" t="str">
        <f>'Step 1 - Payroll Calculation'!J$1</f>
        <v>Employee 9</v>
      </c>
      <c r="C58" s="26"/>
      <c r="D58" s="22">
        <f>'Sch 2 - Est Shutdown Comp'!J$3</f>
        <v>0</v>
      </c>
      <c r="E58" s="24"/>
      <c r="F58" s="24">
        <f t="shared" si="2"/>
        <v>0</v>
      </c>
      <c r="G58" s="24"/>
      <c r="H58" s="24"/>
      <c r="I58" s="24"/>
      <c r="J58" s="24"/>
      <c r="K58" s="24"/>
      <c r="L58" s="24"/>
      <c r="M58" s="24"/>
      <c r="N58" s="24"/>
      <c r="O58" s="24"/>
      <c r="P58" s="24"/>
    </row>
    <row r="59" spans="1:16" x14ac:dyDescent="0.25">
      <c r="A59" s="42"/>
      <c r="B59" s="26" t="str">
        <f>'Step 1 - Payroll Calculation'!K$1</f>
        <v>Employee 10</v>
      </c>
      <c r="C59" s="26"/>
      <c r="D59" s="22">
        <f>'Sch 2 - Est Shutdown Comp'!K$3</f>
        <v>0</v>
      </c>
      <c r="E59" s="24"/>
      <c r="F59" s="24">
        <f t="shared" si="2"/>
        <v>0</v>
      </c>
      <c r="G59" s="24"/>
      <c r="H59" s="24"/>
      <c r="I59" s="24"/>
      <c r="J59" s="24"/>
      <c r="K59" s="24"/>
      <c r="L59" s="24"/>
      <c r="M59" s="24"/>
      <c r="N59" s="24"/>
      <c r="O59" s="24"/>
      <c r="P59" s="24"/>
    </row>
    <row r="60" spans="1:16" x14ac:dyDescent="0.25">
      <c r="A60" s="42"/>
      <c r="B60" s="26" t="str">
        <f>'Step 1 - Payroll Calculation'!L$1</f>
        <v>Employee 11</v>
      </c>
      <c r="C60" s="26"/>
      <c r="D60" s="22">
        <f>'Sch 2 - Est Shutdown Comp'!L$3</f>
        <v>0</v>
      </c>
      <c r="E60" s="24"/>
      <c r="F60" s="24">
        <f t="shared" si="2"/>
        <v>0</v>
      </c>
      <c r="G60" s="24"/>
      <c r="H60" s="24"/>
      <c r="I60" s="24"/>
      <c r="J60" s="24"/>
      <c r="K60" s="24"/>
      <c r="L60" s="24"/>
      <c r="M60" s="24"/>
      <c r="N60" s="24"/>
      <c r="O60" s="24"/>
      <c r="P60" s="24"/>
    </row>
    <row r="61" spans="1:16" x14ac:dyDescent="0.25">
      <c r="A61" s="42"/>
      <c r="B61" s="26" t="str">
        <f>'Step 1 - Payroll Calculation'!M$1</f>
        <v>Employee 12</v>
      </c>
      <c r="C61" s="26"/>
      <c r="D61" s="22">
        <f>'Sch 2 - Est Shutdown Comp'!M$3</f>
        <v>0</v>
      </c>
      <c r="E61" s="24"/>
      <c r="F61" s="24">
        <f t="shared" si="2"/>
        <v>0</v>
      </c>
      <c r="G61" s="24"/>
      <c r="H61" s="24"/>
      <c r="I61" s="24"/>
      <c r="J61" s="24"/>
      <c r="K61" s="24"/>
      <c r="L61" s="24"/>
      <c r="M61" s="24"/>
      <c r="N61" s="24"/>
      <c r="O61" s="24"/>
      <c r="P61" s="24"/>
    </row>
    <row r="62" spans="1:16" x14ac:dyDescent="0.25">
      <c r="A62" s="42"/>
      <c r="B62" s="26" t="str">
        <f>'Step 1 - Payroll Calculation'!N$1</f>
        <v>Employee 13</v>
      </c>
      <c r="C62" s="26"/>
      <c r="D62" s="22">
        <f>'Sch 2 - Est Shutdown Comp'!N$3</f>
        <v>0</v>
      </c>
      <c r="E62" s="24"/>
      <c r="F62" s="24">
        <f t="shared" si="2"/>
        <v>0</v>
      </c>
      <c r="G62" s="24"/>
      <c r="H62" s="24"/>
      <c r="I62" s="24"/>
      <c r="J62" s="24"/>
      <c r="K62" s="24"/>
      <c r="L62" s="24"/>
      <c r="M62" s="24"/>
      <c r="N62" s="24"/>
      <c r="O62" s="24"/>
      <c r="P62" s="24"/>
    </row>
    <row r="63" spans="1:16" x14ac:dyDescent="0.25">
      <c r="A63" s="42"/>
      <c r="B63" s="26" t="str">
        <f>'Step 1 - Payroll Calculation'!O$1</f>
        <v>Employee 14</v>
      </c>
      <c r="C63" s="26"/>
      <c r="D63" s="22">
        <f>'Sch 2 - Est Shutdown Comp'!O$3</f>
        <v>0</v>
      </c>
      <c r="E63" s="24"/>
      <c r="F63" s="24">
        <f t="shared" si="2"/>
        <v>0</v>
      </c>
      <c r="G63" s="24"/>
      <c r="H63" s="24"/>
      <c r="I63" s="24"/>
      <c r="J63" s="24"/>
      <c r="K63" s="24"/>
      <c r="L63" s="24"/>
      <c r="M63" s="24"/>
      <c r="N63" s="24"/>
      <c r="O63" s="24"/>
      <c r="P63" s="24"/>
    </row>
    <row r="64" spans="1:16" x14ac:dyDescent="0.25">
      <c r="A64" s="42"/>
      <c r="B64" s="26" t="str">
        <f>'Step 1 - Payroll Calculation'!P$1</f>
        <v>Employee 15</v>
      </c>
      <c r="C64" s="26"/>
      <c r="D64" s="22">
        <f>'Sch 2 - Est Shutdown Comp'!P$3</f>
        <v>0</v>
      </c>
      <c r="E64" s="24"/>
      <c r="F64" s="24">
        <f t="shared" si="2"/>
        <v>0</v>
      </c>
      <c r="G64" s="24"/>
      <c r="H64" s="24"/>
      <c r="I64" s="24"/>
      <c r="J64" s="24"/>
      <c r="K64" s="24"/>
      <c r="L64" s="24"/>
      <c r="M64" s="24"/>
      <c r="N64" s="24"/>
      <c r="O64" s="24"/>
      <c r="P64" s="24"/>
    </row>
    <row r="65" spans="1:16" x14ac:dyDescent="0.25">
      <c r="A65" s="42"/>
      <c r="B65" s="26" t="str">
        <f>'Step 1 - Payroll Calculation'!Q$1</f>
        <v>Employee 16</v>
      </c>
      <c r="C65" s="26"/>
      <c r="D65" s="22">
        <f>'Sch 2 - Est Shutdown Comp'!Q$3</f>
        <v>0</v>
      </c>
      <c r="E65" s="24"/>
      <c r="F65" s="24">
        <f t="shared" si="2"/>
        <v>0</v>
      </c>
      <c r="G65" s="24"/>
      <c r="H65" s="24"/>
      <c r="I65" s="24"/>
      <c r="J65" s="24"/>
      <c r="K65" s="24"/>
      <c r="L65" s="24"/>
      <c r="M65" s="24"/>
      <c r="N65" s="24"/>
      <c r="O65" s="24"/>
      <c r="P65" s="24"/>
    </row>
    <row r="66" spans="1:16" x14ac:dyDescent="0.25">
      <c r="A66" s="42"/>
      <c r="B66" s="26" t="str">
        <f>'Step 1 - Payroll Calculation'!R$1</f>
        <v>Employee 17</v>
      </c>
      <c r="C66" s="26"/>
      <c r="D66" s="22">
        <f>'Sch 2 - Est Shutdown Comp'!R$3</f>
        <v>0</v>
      </c>
      <c r="E66" s="24"/>
      <c r="F66" s="24">
        <f t="shared" si="2"/>
        <v>0</v>
      </c>
      <c r="G66" s="24"/>
      <c r="H66" s="24"/>
      <c r="I66" s="24"/>
      <c r="J66" s="24"/>
      <c r="K66" s="24"/>
      <c r="L66" s="24"/>
      <c r="M66" s="24"/>
      <c r="N66" s="24"/>
      <c r="O66" s="24"/>
      <c r="P66" s="24"/>
    </row>
    <row r="67" spans="1:16" x14ac:dyDescent="0.25">
      <c r="A67" s="42"/>
      <c r="B67" s="26" t="str">
        <f>'Step 1 - Payroll Calculation'!S$1</f>
        <v>Employee 18</v>
      </c>
      <c r="C67" s="26"/>
      <c r="D67" s="22">
        <f>'Sch 2 - Est Shutdown Comp'!S$3</f>
        <v>0</v>
      </c>
      <c r="E67" s="24"/>
      <c r="F67" s="24">
        <f t="shared" si="2"/>
        <v>0</v>
      </c>
      <c r="G67" s="24"/>
      <c r="H67" s="24"/>
      <c r="I67" s="24"/>
      <c r="J67" s="24"/>
      <c r="K67" s="24"/>
      <c r="L67" s="24"/>
      <c r="M67" s="24"/>
      <c r="N67" s="24"/>
      <c r="O67" s="24"/>
      <c r="P67" s="24"/>
    </row>
    <row r="68" spans="1:16" x14ac:dyDescent="0.25">
      <c r="A68" s="42"/>
      <c r="B68" s="26" t="str">
        <f>'Step 1 - Payroll Calculation'!T$1</f>
        <v>Employee 19</v>
      </c>
      <c r="C68" s="26"/>
      <c r="D68" s="22">
        <f>'Sch 2 - Est Shutdown Comp'!T$3</f>
        <v>0</v>
      </c>
      <c r="E68" s="24"/>
      <c r="F68" s="24">
        <f t="shared" si="2"/>
        <v>0</v>
      </c>
      <c r="G68" s="24"/>
      <c r="H68" s="24"/>
      <c r="I68" s="24"/>
      <c r="J68" s="24"/>
      <c r="K68" s="24"/>
      <c r="L68" s="24"/>
      <c r="M68" s="24"/>
      <c r="N68" s="24"/>
      <c r="O68" s="24"/>
      <c r="P68" s="24"/>
    </row>
    <row r="69" spans="1:16" x14ac:dyDescent="0.25">
      <c r="A69" s="42"/>
      <c r="B69" s="26" t="str">
        <f>'Step 1 - Payroll Calculation'!U$1</f>
        <v>Employee 20</v>
      </c>
      <c r="C69" s="26"/>
      <c r="D69" s="22">
        <f>'Sch 2 - Est Shutdown Comp'!U$3</f>
        <v>0</v>
      </c>
      <c r="E69" s="24"/>
      <c r="F69" s="24">
        <f t="shared" si="2"/>
        <v>0</v>
      </c>
      <c r="G69" s="24"/>
      <c r="H69" s="24"/>
      <c r="I69" s="24"/>
      <c r="J69" s="24"/>
      <c r="K69" s="24"/>
      <c r="L69" s="24"/>
      <c r="M69" s="24"/>
      <c r="N69" s="24"/>
      <c r="O69" s="24"/>
      <c r="P69" s="24"/>
    </row>
    <row r="70" spans="1:16" x14ac:dyDescent="0.25">
      <c r="A70" s="42"/>
    </row>
    <row r="71" spans="1:16" s="4" customFormat="1" x14ac:dyDescent="0.25">
      <c r="A71" s="43"/>
      <c r="B71" s="11" t="s">
        <v>108</v>
      </c>
      <c r="C71" s="11"/>
      <c r="D71" s="12">
        <f>SUM(D49:D70)</f>
        <v>601800</v>
      </c>
      <c r="E71" s="12"/>
      <c r="F71" s="12">
        <f>SUM(F49:F70)</f>
        <v>488800</v>
      </c>
      <c r="G71" s="12"/>
      <c r="H71" s="12"/>
      <c r="I71" s="12"/>
      <c r="J71" s="12">
        <f>F71/12</f>
        <v>40733.333333333336</v>
      </c>
      <c r="K71" s="12"/>
      <c r="L71" s="13">
        <f>Period</f>
        <v>2</v>
      </c>
      <c r="M71" s="12"/>
      <c r="N71" s="13"/>
      <c r="O71" s="11"/>
      <c r="P71" s="12">
        <f>J71*L71</f>
        <v>81466.666666666672</v>
      </c>
    </row>
    <row r="72" spans="1:16" x14ac:dyDescent="0.25">
      <c r="A72" s="42"/>
    </row>
    <row r="73" spans="1:16" x14ac:dyDescent="0.25">
      <c r="A73" s="42"/>
    </row>
    <row r="74" spans="1:16" x14ac:dyDescent="0.25">
      <c r="A74" s="42"/>
      <c r="D74" s="3" t="s">
        <v>4</v>
      </c>
      <c r="E74" s="3"/>
      <c r="F74" s="3" t="s">
        <v>25</v>
      </c>
      <c r="G74" s="3"/>
      <c r="H74" s="3" t="s">
        <v>12</v>
      </c>
    </row>
    <row r="75" spans="1:16" x14ac:dyDescent="0.25">
      <c r="A75" s="42"/>
      <c r="B75" s="4" t="s">
        <v>22</v>
      </c>
      <c r="D75" s="2"/>
      <c r="E75" s="2"/>
      <c r="F75" s="2"/>
      <c r="G75" s="2"/>
      <c r="H75" s="2"/>
      <c r="I75" s="2"/>
      <c r="J75" s="2"/>
      <c r="K75" s="2"/>
      <c r="L75" s="2"/>
      <c r="M75" s="2"/>
      <c r="N75" s="2"/>
      <c r="O75" s="2"/>
      <c r="P75" s="2"/>
    </row>
    <row r="76" spans="1:16" x14ac:dyDescent="0.25">
      <c r="A76" s="42"/>
      <c r="B76" s="23" t="s">
        <v>99</v>
      </c>
      <c r="C76" s="26"/>
      <c r="D76" s="22"/>
      <c r="E76" s="24"/>
      <c r="F76" s="24"/>
      <c r="G76" s="24"/>
      <c r="H76" s="24"/>
      <c r="I76" s="24"/>
      <c r="J76" s="24"/>
      <c r="K76" s="24"/>
      <c r="L76" s="24"/>
      <c r="M76" s="24"/>
      <c r="N76" s="24"/>
      <c r="O76" s="24"/>
      <c r="P76" s="24"/>
    </row>
    <row r="77" spans="1:16" x14ac:dyDescent="0.25">
      <c r="A77" s="42"/>
      <c r="B77" s="23" t="s">
        <v>100</v>
      </c>
      <c r="C77" s="26"/>
      <c r="D77" s="22"/>
      <c r="E77" s="24"/>
      <c r="F77" s="24"/>
      <c r="G77" s="24"/>
      <c r="H77" s="24"/>
      <c r="I77" s="24"/>
      <c r="J77" s="24"/>
      <c r="K77" s="24"/>
      <c r="L77" s="24"/>
      <c r="M77" s="24"/>
      <c r="N77" s="24"/>
      <c r="O77" s="24"/>
      <c r="P77" s="24"/>
    </row>
    <row r="78" spans="1:16" x14ac:dyDescent="0.25">
      <c r="A78" s="42"/>
      <c r="B78" s="23" t="s">
        <v>101</v>
      </c>
      <c r="C78" s="26"/>
      <c r="D78" s="22"/>
      <c r="E78" s="24"/>
      <c r="F78" s="24"/>
      <c r="G78" s="24"/>
      <c r="H78" s="24"/>
      <c r="I78" s="24"/>
      <c r="J78" s="24"/>
      <c r="K78" s="24"/>
      <c r="L78" s="24"/>
      <c r="M78" s="24"/>
      <c r="N78" s="24"/>
      <c r="O78" s="24"/>
      <c r="P78" s="24"/>
    </row>
    <row r="79" spans="1:16" x14ac:dyDescent="0.25">
      <c r="A79" s="42"/>
      <c r="B79" s="23" t="s">
        <v>102</v>
      </c>
      <c r="C79" s="26"/>
      <c r="D79" s="22"/>
      <c r="E79" s="24"/>
      <c r="F79" s="24"/>
      <c r="G79" s="24"/>
      <c r="H79" s="24"/>
      <c r="I79" s="24"/>
      <c r="J79" s="24"/>
      <c r="K79" s="24"/>
      <c r="L79" s="24"/>
      <c r="M79" s="24"/>
      <c r="N79" s="24"/>
      <c r="O79" s="24"/>
      <c r="P79" s="24"/>
    </row>
    <row r="80" spans="1:16" x14ac:dyDescent="0.25">
      <c r="A80" s="42"/>
      <c r="B80" s="23" t="s">
        <v>103</v>
      </c>
      <c r="C80" s="26"/>
      <c r="D80" s="22"/>
      <c r="E80" s="24"/>
      <c r="F80" s="24"/>
      <c r="G80" s="24"/>
      <c r="H80" s="24"/>
      <c r="I80" s="24"/>
      <c r="J80" s="24"/>
      <c r="K80" s="24"/>
      <c r="L80" s="24"/>
      <c r="M80" s="24"/>
      <c r="N80" s="24"/>
      <c r="O80" s="24"/>
      <c r="P80" s="24"/>
    </row>
    <row r="81" spans="1:16" x14ac:dyDescent="0.25">
      <c r="A81" s="42"/>
    </row>
    <row r="82" spans="1:16" x14ac:dyDescent="0.25">
      <c r="A82" s="42"/>
      <c r="B82" s="11" t="s">
        <v>28</v>
      </c>
      <c r="C82" s="11"/>
      <c r="D82" s="12">
        <f>SUM(D76:D81)</f>
        <v>0</v>
      </c>
      <c r="E82" s="12"/>
      <c r="F82" s="13">
        <f>$C$10</f>
        <v>2</v>
      </c>
      <c r="G82" s="12"/>
      <c r="H82" s="12">
        <f>D82*F82</f>
        <v>0</v>
      </c>
      <c r="I82" s="12"/>
      <c r="J82" s="12"/>
      <c r="K82" s="12"/>
      <c r="L82" s="12"/>
      <c r="M82" s="12"/>
      <c r="N82" s="12"/>
      <c r="O82" s="12"/>
      <c r="P82" s="12">
        <f>H82</f>
        <v>0</v>
      </c>
    </row>
    <row r="83" spans="1:16" x14ac:dyDescent="0.25">
      <c r="A83" s="42"/>
      <c r="B83" s="10"/>
      <c r="D83" s="2"/>
      <c r="E83" s="2"/>
      <c r="F83" s="5"/>
      <c r="G83" s="2"/>
      <c r="H83" s="2"/>
      <c r="I83" s="2"/>
      <c r="J83" s="2"/>
      <c r="K83" s="2"/>
      <c r="L83" s="2"/>
      <c r="M83" s="2"/>
      <c r="N83" s="2"/>
      <c r="O83" s="2"/>
      <c r="P83" s="7"/>
    </row>
    <row r="84" spans="1:16" x14ac:dyDescent="0.25">
      <c r="A84" s="42"/>
      <c r="B84" s="4" t="s">
        <v>23</v>
      </c>
      <c r="D84" s="2"/>
      <c r="E84" s="2"/>
      <c r="F84" s="5"/>
      <c r="G84" s="2"/>
      <c r="H84" s="2"/>
      <c r="I84" s="2"/>
      <c r="J84" s="2"/>
      <c r="K84" s="2"/>
      <c r="L84" s="2"/>
      <c r="M84" s="2"/>
      <c r="N84" s="2"/>
      <c r="O84" s="2"/>
      <c r="P84" s="2"/>
    </row>
    <row r="85" spans="1:16" x14ac:dyDescent="0.25">
      <c r="A85" s="42"/>
      <c r="B85" s="23" t="s">
        <v>89</v>
      </c>
      <c r="C85" s="26"/>
      <c r="D85" s="22">
        <v>1200</v>
      </c>
      <c r="E85" s="24"/>
      <c r="F85" s="25"/>
      <c r="G85" s="24"/>
      <c r="H85" s="24"/>
      <c r="I85" s="24"/>
      <c r="J85" s="24"/>
      <c r="K85" s="24"/>
      <c r="L85" s="24"/>
      <c r="M85" s="24"/>
      <c r="N85" s="24"/>
      <c r="O85" s="24"/>
      <c r="P85" s="24"/>
    </row>
    <row r="86" spans="1:16" x14ac:dyDescent="0.25">
      <c r="A86" s="42"/>
      <c r="B86" s="23" t="s">
        <v>90</v>
      </c>
      <c r="C86" s="26"/>
      <c r="D86" s="22">
        <v>1300</v>
      </c>
      <c r="E86" s="24"/>
      <c r="F86" s="25"/>
      <c r="G86" s="24"/>
      <c r="H86" s="24"/>
      <c r="I86" s="24"/>
      <c r="J86" s="24"/>
      <c r="K86" s="24"/>
      <c r="L86" s="24"/>
      <c r="M86" s="24"/>
      <c r="N86" s="24"/>
      <c r="O86" s="24"/>
      <c r="P86" s="24"/>
    </row>
    <row r="87" spans="1:16" x14ac:dyDescent="0.25">
      <c r="A87" s="42"/>
      <c r="B87" s="23" t="s">
        <v>91</v>
      </c>
      <c r="C87" s="26"/>
      <c r="D87" s="22">
        <v>1300</v>
      </c>
      <c r="E87" s="24"/>
      <c r="F87" s="25"/>
      <c r="G87" s="24"/>
      <c r="H87" s="24"/>
      <c r="I87" s="24"/>
      <c r="J87" s="24"/>
      <c r="K87" s="24"/>
      <c r="L87" s="24"/>
      <c r="M87" s="24"/>
      <c r="N87" s="24"/>
      <c r="O87" s="24"/>
      <c r="P87" s="24"/>
    </row>
    <row r="88" spans="1:16" x14ac:dyDescent="0.25">
      <c r="A88" s="42"/>
      <c r="B88" s="23" t="s">
        <v>92</v>
      </c>
      <c r="C88" s="26"/>
      <c r="D88" s="22">
        <v>1300</v>
      </c>
      <c r="E88" s="24"/>
      <c r="F88" s="25"/>
      <c r="G88" s="24"/>
      <c r="H88" s="24"/>
      <c r="I88" s="24"/>
      <c r="J88" s="24"/>
      <c r="K88" s="24"/>
      <c r="L88" s="24"/>
      <c r="M88" s="24"/>
      <c r="N88" s="24"/>
      <c r="O88" s="24"/>
      <c r="P88" s="24"/>
    </row>
    <row r="89" spans="1:16" x14ac:dyDescent="0.25">
      <c r="A89" s="42"/>
      <c r="B89" s="23" t="s">
        <v>93</v>
      </c>
      <c r="C89" s="26"/>
      <c r="D89" s="22">
        <v>1300</v>
      </c>
      <c r="E89" s="24"/>
      <c r="F89" s="25"/>
      <c r="G89" s="24"/>
      <c r="H89" s="24"/>
      <c r="I89" s="24"/>
      <c r="J89" s="24"/>
      <c r="K89" s="24"/>
      <c r="L89" s="24"/>
      <c r="M89" s="24"/>
      <c r="N89" s="24"/>
      <c r="O89" s="24"/>
      <c r="P89" s="24"/>
    </row>
    <row r="90" spans="1:16" x14ac:dyDescent="0.25">
      <c r="A90" s="42"/>
    </row>
    <row r="91" spans="1:16" x14ac:dyDescent="0.25">
      <c r="A91" s="42"/>
      <c r="B91" s="11" t="s">
        <v>28</v>
      </c>
      <c r="C91" s="11"/>
      <c r="D91" s="12">
        <f>SUM(D85:D90)</f>
        <v>6400</v>
      </c>
      <c r="E91" s="12"/>
      <c r="F91" s="13">
        <f>$C$10</f>
        <v>2</v>
      </c>
      <c r="G91" s="12"/>
      <c r="H91" s="12">
        <f>D91*F91</f>
        <v>12800</v>
      </c>
      <c r="I91" s="12"/>
      <c r="J91" s="12"/>
      <c r="K91" s="12"/>
      <c r="L91" s="12"/>
      <c r="M91" s="12"/>
      <c r="N91" s="12"/>
      <c r="O91" s="12"/>
      <c r="P91" s="12">
        <f>H91</f>
        <v>12800</v>
      </c>
    </row>
    <row r="92" spans="1:16" x14ac:dyDescent="0.25">
      <c r="A92" s="42"/>
    </row>
    <row r="93" spans="1:16" x14ac:dyDescent="0.25">
      <c r="A93" s="42"/>
      <c r="B93" s="4" t="s">
        <v>24</v>
      </c>
      <c r="D93" s="2"/>
      <c r="E93" s="2"/>
      <c r="F93" s="5"/>
      <c r="G93" s="2"/>
      <c r="H93" s="2"/>
      <c r="I93" s="2"/>
      <c r="J93" s="2"/>
      <c r="K93" s="2"/>
      <c r="L93" s="2"/>
      <c r="M93" s="2"/>
      <c r="N93" s="2"/>
      <c r="O93" s="2"/>
      <c r="P93" s="2"/>
    </row>
    <row r="94" spans="1:16" x14ac:dyDescent="0.25">
      <c r="A94" s="42"/>
      <c r="B94" s="23" t="s">
        <v>94</v>
      </c>
      <c r="D94" s="22"/>
      <c r="E94" s="2"/>
      <c r="F94" s="5"/>
      <c r="G94" s="2"/>
      <c r="H94" s="2"/>
      <c r="I94" s="2"/>
      <c r="J94" s="2"/>
      <c r="K94" s="2"/>
      <c r="L94" s="2"/>
      <c r="M94" s="2"/>
      <c r="N94" s="2"/>
      <c r="O94" s="2"/>
      <c r="P94" s="2"/>
    </row>
    <row r="95" spans="1:16" x14ac:dyDescent="0.25">
      <c r="A95" s="42"/>
      <c r="B95" s="23" t="s">
        <v>95</v>
      </c>
      <c r="D95" s="22"/>
      <c r="E95" s="2"/>
      <c r="F95" s="5"/>
      <c r="G95" s="2"/>
      <c r="H95" s="2"/>
      <c r="I95" s="2"/>
      <c r="J95" s="2"/>
      <c r="K95" s="2"/>
      <c r="L95" s="2"/>
      <c r="M95" s="2"/>
      <c r="N95" s="2"/>
      <c r="O95" s="2"/>
      <c r="P95" s="2"/>
    </row>
    <row r="96" spans="1:16" x14ac:dyDescent="0.25">
      <c r="A96" s="42"/>
      <c r="B96" s="23" t="s">
        <v>96</v>
      </c>
      <c r="D96" s="22"/>
      <c r="E96" s="2"/>
      <c r="F96" s="5"/>
      <c r="G96" s="2"/>
      <c r="H96" s="2"/>
      <c r="I96" s="2"/>
      <c r="J96" s="2"/>
      <c r="K96" s="2"/>
      <c r="L96" s="2"/>
      <c r="M96" s="2"/>
      <c r="N96" s="2"/>
      <c r="O96" s="2"/>
      <c r="P96" s="2"/>
    </row>
    <row r="97" spans="1:16" x14ac:dyDescent="0.25">
      <c r="A97" s="42"/>
      <c r="B97" s="23" t="s">
        <v>97</v>
      </c>
      <c r="D97" s="22"/>
      <c r="E97" s="2"/>
      <c r="F97" s="5"/>
      <c r="G97" s="2"/>
      <c r="H97" s="2"/>
      <c r="I97" s="2"/>
      <c r="J97" s="2"/>
      <c r="K97" s="2"/>
      <c r="L97" s="2"/>
      <c r="M97" s="2"/>
      <c r="N97" s="2"/>
      <c r="O97" s="2"/>
      <c r="P97" s="2"/>
    </row>
    <row r="98" spans="1:16" x14ac:dyDescent="0.25">
      <c r="A98" s="42"/>
      <c r="B98" s="23" t="s">
        <v>98</v>
      </c>
      <c r="D98" s="22"/>
      <c r="E98" s="2"/>
      <c r="F98" s="5"/>
      <c r="G98" s="2"/>
      <c r="H98" s="2"/>
      <c r="I98" s="2"/>
      <c r="J98" s="2"/>
      <c r="K98" s="2"/>
      <c r="L98" s="2"/>
      <c r="M98" s="2"/>
      <c r="N98" s="2"/>
      <c r="O98" s="2"/>
      <c r="P98" s="2"/>
    </row>
    <row r="99" spans="1:16" x14ac:dyDescent="0.25">
      <c r="A99" s="42"/>
      <c r="B99" s="10"/>
      <c r="D99" s="2"/>
      <c r="E99" s="2"/>
      <c r="F99" s="5"/>
      <c r="G99" s="2"/>
      <c r="H99" s="2"/>
      <c r="I99" s="2"/>
      <c r="J99" s="2"/>
      <c r="K99" s="2"/>
      <c r="L99" s="2"/>
      <c r="M99" s="2"/>
      <c r="N99" s="2"/>
      <c r="O99" s="2"/>
      <c r="P99" s="2"/>
    </row>
    <row r="100" spans="1:16" x14ac:dyDescent="0.25">
      <c r="A100" s="42"/>
      <c r="B100" s="11" t="s">
        <v>28</v>
      </c>
      <c r="C100" s="11"/>
      <c r="D100" s="12">
        <f>SUM(D94:D99)</f>
        <v>0</v>
      </c>
      <c r="E100" s="12"/>
      <c r="F100" s="13">
        <f>$C$10</f>
        <v>2</v>
      </c>
      <c r="G100" s="12"/>
      <c r="H100" s="12">
        <f>D100*F100</f>
        <v>0</v>
      </c>
      <c r="I100" s="12"/>
      <c r="J100" s="12"/>
      <c r="K100" s="12"/>
      <c r="L100" s="12"/>
      <c r="M100" s="12"/>
      <c r="N100" s="12"/>
      <c r="O100" s="12"/>
      <c r="P100" s="12">
        <f>H100</f>
        <v>0</v>
      </c>
    </row>
    <row r="101" spans="1:16" x14ac:dyDescent="0.25">
      <c r="A101" s="42"/>
      <c r="D101" s="2"/>
      <c r="E101" s="2"/>
      <c r="F101" s="2"/>
      <c r="G101" s="2"/>
      <c r="H101" s="2"/>
      <c r="I101" s="2"/>
      <c r="J101" s="2"/>
      <c r="K101" s="2"/>
      <c r="L101" s="2"/>
      <c r="M101" s="2"/>
      <c r="N101" s="2"/>
      <c r="O101" s="2"/>
      <c r="P101" s="2"/>
    </row>
    <row r="102" spans="1:16" x14ac:dyDescent="0.25">
      <c r="A102" s="42"/>
    </row>
    <row r="103" spans="1:16" x14ac:dyDescent="0.25">
      <c r="A103" s="42"/>
    </row>
    <row r="104" spans="1:16" ht="18.75" x14ac:dyDescent="0.3">
      <c r="A104" s="42"/>
      <c r="B104" s="8" t="s">
        <v>29</v>
      </c>
    </row>
    <row r="105" spans="1:16" x14ac:dyDescent="0.25">
      <c r="A105" s="42"/>
    </row>
    <row r="106" spans="1:16" x14ac:dyDescent="0.25">
      <c r="A106" s="42"/>
      <c r="B106" s="4" t="s">
        <v>30</v>
      </c>
      <c r="C106" s="4"/>
      <c r="D106" s="21">
        <f>COUNTIF(D50:D69,"&gt;0")</f>
        <v>7</v>
      </c>
    </row>
    <row r="107" spans="1:16" x14ac:dyDescent="0.25">
      <c r="A107" s="42"/>
    </row>
    <row r="108" spans="1:16" x14ac:dyDescent="0.25">
      <c r="A108" s="42"/>
      <c r="B108" t="s">
        <v>36</v>
      </c>
    </row>
    <row r="109" spans="1:16" x14ac:dyDescent="0.25">
      <c r="A109" s="42"/>
    </row>
    <row r="110" spans="1:16" x14ac:dyDescent="0.25">
      <c r="A110" s="42"/>
      <c r="B110" t="s">
        <v>31</v>
      </c>
      <c r="D110" s="20">
        <v>11</v>
      </c>
      <c r="F110" s="20" t="b">
        <v>0</v>
      </c>
    </row>
    <row r="111" spans="1:16" x14ac:dyDescent="0.25">
      <c r="A111" s="42"/>
      <c r="B111" t="s">
        <v>32</v>
      </c>
    </row>
    <row r="112" spans="1:16" x14ac:dyDescent="0.25">
      <c r="A112" s="42"/>
      <c r="B112" t="s">
        <v>33</v>
      </c>
      <c r="D112" s="39">
        <f>COUNTIF(D16:D35,"&gt;0")</f>
        <v>10</v>
      </c>
    </row>
    <row r="113" spans="1:16" x14ac:dyDescent="0.25">
      <c r="A113" s="42"/>
    </row>
    <row r="114" spans="1:16" x14ac:dyDescent="0.25">
      <c r="A114" s="42"/>
      <c r="B114" s="4" t="s">
        <v>35</v>
      </c>
      <c r="C114" s="4"/>
      <c r="D114" s="4">
        <f>IF($F$110=FALSE,MIN(D110:D112),MAX(D110:D112))</f>
        <v>10</v>
      </c>
    </row>
    <row r="115" spans="1:16" x14ac:dyDescent="0.25">
      <c r="A115" s="42"/>
    </row>
    <row r="116" spans="1:16" s="4" customFormat="1" x14ac:dyDescent="0.25">
      <c r="A116" s="43"/>
      <c r="B116" s="11" t="s">
        <v>34</v>
      </c>
      <c r="C116" s="11"/>
      <c r="D116" s="11"/>
      <c r="E116" s="11"/>
      <c r="F116" s="11"/>
      <c r="G116" s="11"/>
      <c r="H116" s="11"/>
      <c r="I116" s="11"/>
      <c r="J116" s="11"/>
      <c r="K116" s="11"/>
      <c r="L116" s="11"/>
      <c r="M116" s="11"/>
      <c r="N116" s="11"/>
      <c r="O116" s="11"/>
      <c r="P116" s="14">
        <f>IFERROR(IF(D106/D114&gt;1,1,D106/D114),0)</f>
        <v>0.7</v>
      </c>
    </row>
    <row r="117" spans="1:16" x14ac:dyDescent="0.25">
      <c r="A117" s="42"/>
    </row>
    <row r="118" spans="1:16" x14ac:dyDescent="0.25">
      <c r="A118" s="42"/>
    </row>
    <row r="119" spans="1:16" ht="18.75" x14ac:dyDescent="0.3">
      <c r="A119" s="42"/>
      <c r="B119" s="8" t="s">
        <v>37</v>
      </c>
    </row>
    <row r="120" spans="1:16" x14ac:dyDescent="0.25">
      <c r="A120" s="42"/>
      <c r="B120" t="s">
        <v>43</v>
      </c>
    </row>
    <row r="121" spans="1:16" x14ac:dyDescent="0.25">
      <c r="A121" s="42"/>
    </row>
    <row r="122" spans="1:16" ht="45" x14ac:dyDescent="0.25">
      <c r="A122" s="42"/>
      <c r="D122" s="33" t="s">
        <v>38</v>
      </c>
      <c r="E122" s="36"/>
      <c r="F122" s="33" t="s">
        <v>39</v>
      </c>
      <c r="G122" s="36"/>
      <c r="H122" s="33" t="s">
        <v>40</v>
      </c>
      <c r="I122" s="36"/>
      <c r="J122" s="33" t="s">
        <v>41</v>
      </c>
      <c r="L122" s="33" t="s">
        <v>113</v>
      </c>
    </row>
    <row r="123" spans="1:16" x14ac:dyDescent="0.25">
      <c r="A123" s="42"/>
      <c r="L123" s="37"/>
    </row>
    <row r="124" spans="1:16" x14ac:dyDescent="0.25">
      <c r="A124" s="42"/>
      <c r="B124" s="26" t="str">
        <f>'Step 1 - Payroll Calculation'!B$1</f>
        <v>Employee 1</v>
      </c>
      <c r="D124" s="22">
        <f t="shared" ref="D124:D143" si="3">(F50/12)*Period</f>
        <v>16666.666666666668</v>
      </c>
      <c r="F124" s="22">
        <f t="shared" ref="F124:F143" si="4">J16*Period</f>
        <v>16666.666666666668</v>
      </c>
      <c r="H124" s="2">
        <f>F124*0.25</f>
        <v>4166.666666666667</v>
      </c>
      <c r="J124" s="9">
        <f>IF(D124&gt;F124,0,F124-D124)</f>
        <v>0</v>
      </c>
      <c r="L124" s="38">
        <f t="shared" ref="L124:L142" si="5">IF(D124=0,0,IF(D16&gt;100000,0,IF(J124&lt;H124,0,-(J124-H124))))</f>
        <v>0</v>
      </c>
    </row>
    <row r="125" spans="1:16" x14ac:dyDescent="0.25">
      <c r="A125" s="42"/>
      <c r="B125" s="26" t="str">
        <f>'Step 1 - Payroll Calculation'!C$1</f>
        <v>Employee 2</v>
      </c>
      <c r="D125" s="22">
        <f t="shared" si="3"/>
        <v>16666.666666666668</v>
      </c>
      <c r="F125" s="22">
        <f t="shared" si="4"/>
        <v>16666.666666666668</v>
      </c>
      <c r="H125" s="2">
        <f t="shared" ref="H125:H143" si="6">F125*0.25</f>
        <v>4166.666666666667</v>
      </c>
      <c r="J125" s="9">
        <f t="shared" ref="J125:J143" si="7">IF(D125&gt;F125,0,F125-D125)</f>
        <v>0</v>
      </c>
      <c r="L125" s="38">
        <f t="shared" si="5"/>
        <v>0</v>
      </c>
    </row>
    <row r="126" spans="1:16" x14ac:dyDescent="0.25">
      <c r="A126" s="42"/>
      <c r="B126" s="26" t="str">
        <f>'Step 1 - Payroll Calculation'!D$1</f>
        <v>Employee 3</v>
      </c>
      <c r="D126" s="22">
        <f t="shared" si="3"/>
        <v>16666.666666666668</v>
      </c>
      <c r="F126" s="22">
        <f t="shared" si="4"/>
        <v>16666.666666666668</v>
      </c>
      <c r="H126" s="2">
        <f t="shared" si="6"/>
        <v>4166.666666666667</v>
      </c>
      <c r="J126" s="9">
        <f t="shared" si="7"/>
        <v>0</v>
      </c>
      <c r="L126" s="38">
        <f t="shared" si="5"/>
        <v>0</v>
      </c>
    </row>
    <row r="127" spans="1:16" x14ac:dyDescent="0.25">
      <c r="A127" s="42"/>
      <c r="B127" s="26" t="str">
        <f>'Step 1 - Payroll Calculation'!E$1</f>
        <v>Employee 4</v>
      </c>
      <c r="D127" s="22">
        <f t="shared" si="3"/>
        <v>9000</v>
      </c>
      <c r="F127" s="22">
        <f t="shared" si="4"/>
        <v>11000</v>
      </c>
      <c r="H127" s="2">
        <f t="shared" si="6"/>
        <v>2750</v>
      </c>
      <c r="J127" s="9">
        <f t="shared" si="7"/>
        <v>2000</v>
      </c>
      <c r="L127" s="38">
        <f t="shared" si="5"/>
        <v>0</v>
      </c>
    </row>
    <row r="128" spans="1:16" x14ac:dyDescent="0.25">
      <c r="A128" s="42"/>
      <c r="B128" s="26" t="str">
        <f>'Step 1 - Payroll Calculation'!F$1</f>
        <v>Employee 5</v>
      </c>
      <c r="D128" s="22">
        <f t="shared" si="3"/>
        <v>9000</v>
      </c>
      <c r="F128" s="22">
        <f t="shared" si="4"/>
        <v>11000</v>
      </c>
      <c r="H128" s="2">
        <f t="shared" si="6"/>
        <v>2750</v>
      </c>
      <c r="J128" s="9">
        <f t="shared" si="7"/>
        <v>2000</v>
      </c>
      <c r="L128" s="38">
        <f t="shared" si="5"/>
        <v>0</v>
      </c>
    </row>
    <row r="129" spans="1:12" x14ac:dyDescent="0.25">
      <c r="A129" s="42"/>
      <c r="B129" s="26" t="str">
        <f>'Step 1 - Payroll Calculation'!G$1</f>
        <v>Employee 6</v>
      </c>
      <c r="D129" s="22">
        <f t="shared" si="3"/>
        <v>6733.333333333333</v>
      </c>
      <c r="F129" s="22">
        <f t="shared" si="4"/>
        <v>11000</v>
      </c>
      <c r="H129" s="2">
        <f t="shared" si="6"/>
        <v>2750</v>
      </c>
      <c r="J129" s="9">
        <f t="shared" si="7"/>
        <v>4266.666666666667</v>
      </c>
      <c r="L129" s="38">
        <f t="shared" si="5"/>
        <v>-1516.666666666667</v>
      </c>
    </row>
    <row r="130" spans="1:12" x14ac:dyDescent="0.25">
      <c r="A130" s="42"/>
      <c r="B130" s="26" t="str">
        <f>'Step 1 - Payroll Calculation'!H$1</f>
        <v>Employee 7</v>
      </c>
      <c r="D130" s="22">
        <f t="shared" si="3"/>
        <v>6733.333333333333</v>
      </c>
      <c r="F130" s="22">
        <f t="shared" si="4"/>
        <v>11000</v>
      </c>
      <c r="H130" s="2">
        <f t="shared" si="6"/>
        <v>2750</v>
      </c>
      <c r="J130" s="9">
        <f t="shared" si="7"/>
        <v>4266.666666666667</v>
      </c>
      <c r="L130" s="38">
        <f t="shared" si="5"/>
        <v>-1516.666666666667</v>
      </c>
    </row>
    <row r="131" spans="1:12" x14ac:dyDescent="0.25">
      <c r="A131" s="42"/>
      <c r="B131" s="26" t="str">
        <f>'Step 1 - Payroll Calculation'!I$1</f>
        <v>Employee 8</v>
      </c>
      <c r="D131" s="22">
        <f t="shared" si="3"/>
        <v>0</v>
      </c>
      <c r="F131" s="22">
        <f t="shared" si="4"/>
        <v>11000</v>
      </c>
      <c r="H131" s="2">
        <f t="shared" si="6"/>
        <v>2750</v>
      </c>
      <c r="J131" s="9">
        <f t="shared" si="7"/>
        <v>11000</v>
      </c>
      <c r="L131" s="38">
        <f t="shared" si="5"/>
        <v>0</v>
      </c>
    </row>
    <row r="132" spans="1:12" x14ac:dyDescent="0.25">
      <c r="A132" s="42"/>
      <c r="B132" s="26" t="str">
        <f>'Step 1 - Payroll Calculation'!J$1</f>
        <v>Employee 9</v>
      </c>
      <c r="D132" s="22">
        <f t="shared" si="3"/>
        <v>0</v>
      </c>
      <c r="F132" s="22">
        <f t="shared" si="4"/>
        <v>4166.666666666667</v>
      </c>
      <c r="H132" s="2">
        <f t="shared" si="6"/>
        <v>1041.6666666666667</v>
      </c>
      <c r="J132" s="9">
        <f t="shared" si="7"/>
        <v>4166.666666666667</v>
      </c>
      <c r="L132" s="38">
        <f t="shared" si="5"/>
        <v>0</v>
      </c>
    </row>
    <row r="133" spans="1:12" x14ac:dyDescent="0.25">
      <c r="A133" s="42"/>
      <c r="B133" s="26" t="str">
        <f>'Step 1 - Payroll Calculation'!K$1</f>
        <v>Employee 10</v>
      </c>
      <c r="D133" s="22">
        <f t="shared" si="3"/>
        <v>0</v>
      </c>
      <c r="F133" s="22">
        <f t="shared" si="4"/>
        <v>2500</v>
      </c>
      <c r="H133" s="2">
        <f t="shared" si="6"/>
        <v>625</v>
      </c>
      <c r="J133" s="9">
        <f t="shared" si="7"/>
        <v>2500</v>
      </c>
      <c r="L133" s="38">
        <f t="shared" si="5"/>
        <v>0</v>
      </c>
    </row>
    <row r="134" spans="1:12" x14ac:dyDescent="0.25">
      <c r="A134" s="42"/>
      <c r="B134" s="26" t="str">
        <f>'Step 1 - Payroll Calculation'!L$1</f>
        <v>Employee 11</v>
      </c>
      <c r="D134" s="22">
        <f t="shared" si="3"/>
        <v>0</v>
      </c>
      <c r="F134" s="22">
        <f t="shared" si="4"/>
        <v>0</v>
      </c>
      <c r="H134" s="2">
        <f t="shared" si="6"/>
        <v>0</v>
      </c>
      <c r="J134" s="9">
        <f t="shared" si="7"/>
        <v>0</v>
      </c>
      <c r="L134" s="38">
        <f t="shared" si="5"/>
        <v>0</v>
      </c>
    </row>
    <row r="135" spans="1:12" x14ac:dyDescent="0.25">
      <c r="A135" s="42"/>
      <c r="B135" s="26" t="str">
        <f>'Step 1 - Payroll Calculation'!M$1</f>
        <v>Employee 12</v>
      </c>
      <c r="D135" s="22">
        <f t="shared" si="3"/>
        <v>0</v>
      </c>
      <c r="F135" s="22">
        <f t="shared" si="4"/>
        <v>0</v>
      </c>
      <c r="H135" s="2">
        <f t="shared" si="6"/>
        <v>0</v>
      </c>
      <c r="J135" s="9">
        <f t="shared" si="7"/>
        <v>0</v>
      </c>
      <c r="L135" s="38">
        <f t="shared" si="5"/>
        <v>0</v>
      </c>
    </row>
    <row r="136" spans="1:12" x14ac:dyDescent="0.25">
      <c r="A136" s="42"/>
      <c r="B136" s="26" t="str">
        <f>'Step 1 - Payroll Calculation'!N$1</f>
        <v>Employee 13</v>
      </c>
      <c r="D136" s="22">
        <f t="shared" si="3"/>
        <v>0</v>
      </c>
      <c r="F136" s="22">
        <f t="shared" si="4"/>
        <v>0</v>
      </c>
      <c r="H136" s="2">
        <f t="shared" si="6"/>
        <v>0</v>
      </c>
      <c r="J136" s="9">
        <f t="shared" si="7"/>
        <v>0</v>
      </c>
      <c r="L136" s="38">
        <f t="shared" si="5"/>
        <v>0</v>
      </c>
    </row>
    <row r="137" spans="1:12" x14ac:dyDescent="0.25">
      <c r="A137" s="42"/>
      <c r="B137" s="26" t="str">
        <f>'Step 1 - Payroll Calculation'!O$1</f>
        <v>Employee 14</v>
      </c>
      <c r="D137" s="22">
        <f t="shared" si="3"/>
        <v>0</v>
      </c>
      <c r="F137" s="22">
        <f t="shared" si="4"/>
        <v>0</v>
      </c>
      <c r="H137" s="2">
        <f t="shared" si="6"/>
        <v>0</v>
      </c>
      <c r="J137" s="9">
        <f t="shared" si="7"/>
        <v>0</v>
      </c>
      <c r="L137" s="38">
        <f t="shared" si="5"/>
        <v>0</v>
      </c>
    </row>
    <row r="138" spans="1:12" x14ac:dyDescent="0.25">
      <c r="A138" s="42"/>
      <c r="B138" s="26" t="str">
        <f>'Step 1 - Payroll Calculation'!P$1</f>
        <v>Employee 15</v>
      </c>
      <c r="D138" s="22">
        <f t="shared" si="3"/>
        <v>0</v>
      </c>
      <c r="F138" s="22">
        <f t="shared" si="4"/>
        <v>0</v>
      </c>
      <c r="H138" s="2">
        <f t="shared" si="6"/>
        <v>0</v>
      </c>
      <c r="J138" s="9">
        <f t="shared" si="7"/>
        <v>0</v>
      </c>
      <c r="L138" s="38">
        <f t="shared" si="5"/>
        <v>0</v>
      </c>
    </row>
    <row r="139" spans="1:12" x14ac:dyDescent="0.25">
      <c r="A139" s="42"/>
      <c r="B139" s="26" t="str">
        <f>'Step 1 - Payroll Calculation'!Q$1</f>
        <v>Employee 16</v>
      </c>
      <c r="D139" s="22">
        <f t="shared" si="3"/>
        <v>0</v>
      </c>
      <c r="F139" s="22">
        <f t="shared" si="4"/>
        <v>0</v>
      </c>
      <c r="H139" s="2">
        <f t="shared" si="6"/>
        <v>0</v>
      </c>
      <c r="J139" s="9">
        <f t="shared" si="7"/>
        <v>0</v>
      </c>
      <c r="L139" s="38">
        <f t="shared" si="5"/>
        <v>0</v>
      </c>
    </row>
    <row r="140" spans="1:12" x14ac:dyDescent="0.25">
      <c r="A140" s="42"/>
      <c r="B140" s="26" t="str">
        <f>'Step 1 - Payroll Calculation'!R$1</f>
        <v>Employee 17</v>
      </c>
      <c r="D140" s="22">
        <f t="shared" si="3"/>
        <v>0</v>
      </c>
      <c r="F140" s="22">
        <f t="shared" si="4"/>
        <v>0</v>
      </c>
      <c r="H140" s="2">
        <f t="shared" si="6"/>
        <v>0</v>
      </c>
      <c r="J140" s="9">
        <f t="shared" si="7"/>
        <v>0</v>
      </c>
      <c r="L140" s="38">
        <f t="shared" si="5"/>
        <v>0</v>
      </c>
    </row>
    <row r="141" spans="1:12" x14ac:dyDescent="0.25">
      <c r="A141" s="42"/>
      <c r="B141" s="26" t="str">
        <f>'Step 1 - Payroll Calculation'!S$1</f>
        <v>Employee 18</v>
      </c>
      <c r="D141" s="22">
        <f t="shared" si="3"/>
        <v>0</v>
      </c>
      <c r="F141" s="22">
        <f t="shared" si="4"/>
        <v>0</v>
      </c>
      <c r="H141" s="2">
        <f t="shared" si="6"/>
        <v>0</v>
      </c>
      <c r="J141" s="9">
        <f t="shared" si="7"/>
        <v>0</v>
      </c>
      <c r="L141" s="38">
        <f t="shared" si="5"/>
        <v>0</v>
      </c>
    </row>
    <row r="142" spans="1:12" x14ac:dyDescent="0.25">
      <c r="A142" s="42"/>
      <c r="B142" s="26" t="str">
        <f>'Step 1 - Payroll Calculation'!T$1</f>
        <v>Employee 19</v>
      </c>
      <c r="D142" s="22">
        <f t="shared" si="3"/>
        <v>0</v>
      </c>
      <c r="F142" s="22">
        <f t="shared" si="4"/>
        <v>0</v>
      </c>
      <c r="H142" s="2">
        <f t="shared" si="6"/>
        <v>0</v>
      </c>
      <c r="J142" s="9">
        <f t="shared" si="7"/>
        <v>0</v>
      </c>
      <c r="L142" s="38">
        <f t="shared" si="5"/>
        <v>0</v>
      </c>
    </row>
    <row r="143" spans="1:12" x14ac:dyDescent="0.25">
      <c r="A143" s="42"/>
      <c r="B143" s="26" t="str">
        <f>'Step 1 - Payroll Calculation'!U$1</f>
        <v>Employee 20</v>
      </c>
      <c r="D143" s="22">
        <f t="shared" si="3"/>
        <v>0</v>
      </c>
      <c r="F143" s="22">
        <f t="shared" si="4"/>
        <v>0</v>
      </c>
      <c r="H143" s="2">
        <f t="shared" si="6"/>
        <v>0</v>
      </c>
      <c r="J143" s="9">
        <f t="shared" si="7"/>
        <v>0</v>
      </c>
      <c r="L143" s="38">
        <f t="shared" ref="L143" si="8">IF(D143=0,0,IF(D35&gt;100000,0,IF(J143&lt;H143,0,-(J143-H143))))</f>
        <v>0</v>
      </c>
    </row>
    <row r="144" spans="1:12" x14ac:dyDescent="0.25">
      <c r="A144" s="42"/>
    </row>
    <row r="145" spans="1:16" x14ac:dyDescent="0.25">
      <c r="A145" s="42"/>
      <c r="B145" s="11" t="s">
        <v>42</v>
      </c>
      <c r="C145" s="11"/>
      <c r="D145" s="11"/>
      <c r="E145" s="11"/>
      <c r="F145" s="11"/>
      <c r="G145" s="11"/>
      <c r="H145" s="11"/>
      <c r="I145" s="11"/>
      <c r="J145" s="11"/>
      <c r="K145" s="11"/>
      <c r="L145" s="16">
        <f>SUM(L124:L143)</f>
        <v>-3033.3333333333339</v>
      </c>
      <c r="M145" s="11"/>
      <c r="N145" s="11"/>
      <c r="O145" s="11"/>
      <c r="P145" s="16">
        <f>L145</f>
        <v>-3033.3333333333339</v>
      </c>
    </row>
    <row r="148" spans="1:16" x14ac:dyDescent="0.25">
      <c r="B148" s="18" t="s">
        <v>44</v>
      </c>
    </row>
    <row r="150" spans="1:16" ht="15.75" x14ac:dyDescent="0.25">
      <c r="B150" s="17" t="s">
        <v>45</v>
      </c>
    </row>
    <row r="152" spans="1:16" ht="54.75" customHeight="1" x14ac:dyDescent="0.25">
      <c r="B152" s="44" t="s">
        <v>46</v>
      </c>
      <c r="C152" s="44"/>
      <c r="D152" s="44"/>
      <c r="E152" s="44"/>
      <c r="F152" s="44"/>
      <c r="G152" s="44"/>
      <c r="H152" s="44"/>
      <c r="I152" s="44"/>
      <c r="J152" s="44"/>
      <c r="K152" s="44"/>
      <c r="L152" s="44"/>
    </row>
    <row r="154" spans="1:16" ht="15.75" x14ac:dyDescent="0.25">
      <c r="B154" t="s">
        <v>47</v>
      </c>
    </row>
    <row r="156" spans="1:16" x14ac:dyDescent="0.25">
      <c r="B156" t="s">
        <v>48</v>
      </c>
    </row>
    <row r="158" spans="1:16" ht="43.5" customHeight="1" x14ac:dyDescent="0.25">
      <c r="B158" s="44" t="s">
        <v>49</v>
      </c>
      <c r="C158" s="44"/>
      <c r="D158" s="44"/>
      <c r="E158" s="44"/>
      <c r="F158" s="44"/>
      <c r="G158" s="44"/>
      <c r="H158" s="44"/>
      <c r="I158" s="44"/>
      <c r="J158" s="44"/>
      <c r="K158" s="44"/>
      <c r="L158" s="44"/>
    </row>
    <row r="160" spans="1:16" x14ac:dyDescent="0.25">
      <c r="B160" t="s">
        <v>50</v>
      </c>
    </row>
    <row r="162" spans="2:12" x14ac:dyDescent="0.25">
      <c r="B162" t="s">
        <v>51</v>
      </c>
    </row>
    <row r="164" spans="2:12" ht="42.75" customHeight="1" x14ac:dyDescent="0.25">
      <c r="B164" s="44" t="s">
        <v>52</v>
      </c>
      <c r="C164" s="44"/>
      <c r="D164" s="44"/>
      <c r="E164" s="44"/>
      <c r="F164" s="44"/>
      <c r="G164" s="44"/>
      <c r="H164" s="44"/>
      <c r="I164" s="44"/>
      <c r="J164" s="44"/>
      <c r="K164" s="44"/>
      <c r="L164" s="44"/>
    </row>
    <row r="166" spans="2:12" x14ac:dyDescent="0.25">
      <c r="B166" t="s">
        <v>53</v>
      </c>
    </row>
    <row r="168" spans="2:12" x14ac:dyDescent="0.25">
      <c r="B168" t="s">
        <v>54</v>
      </c>
    </row>
  </sheetData>
  <mergeCells count="3">
    <mergeCell ref="B152:L152"/>
    <mergeCell ref="B158:L158"/>
    <mergeCell ref="B164:L164"/>
  </mergeCells>
  <phoneticPr fontId="3" type="noConversion"/>
  <hyperlinks>
    <hyperlink ref="B4" r:id="rId1" location="toc-HCCF2DA7CBD6341059EAB97C24489743B" display="Text of HR 748" xr:uid="{00000000-0004-0000-0000-000000000000}"/>
    <hyperlink ref="G1" r:id="rId2" xr:uid="{AA4108B7-25DC-42F5-B06D-F333C231BA41}"/>
    <hyperlink ref="G2" r:id="rId3" display="https://github.com/rationalpilot/cares-act-sba-calc/blob/master/LICENSE" xr:uid="{9E7A2920-EE2A-496A-B90B-A4E0AAE9F6E5}"/>
    <hyperlink ref="G3" r:id="rId4" display="https://github.com/rationalpilot/cares-act-sba-calc/blob/master/README.md" xr:uid="{80C6902C-2EB1-4DCD-9CB0-43BE1B321022}"/>
  </hyperlinks>
  <pageMargins left="0.7" right="0.7" top="0.75" bottom="0.75" header="0.3" footer="0.3"/>
  <pageSetup scale="60" fitToHeight="2" orientation="landscape" r:id="rId5"/>
  <rowBreaks count="2" manualBreakCount="2">
    <brk id="45" max="16383" man="1"/>
    <brk id="147" max="16383" man="1"/>
  </rowBreaks>
  <drawing r:id="rId6"/>
  <legacyDrawing r:id="rId7"/>
  <mc:AlternateContent xmlns:mc="http://schemas.openxmlformats.org/markup-compatibility/2006">
    <mc:Choice Requires="x14">
      <controls>
        <mc:AlternateContent xmlns:mc="http://schemas.openxmlformats.org/markup-compatibility/2006">
          <mc:Choice Requires="x14">
            <control shapeId="1045" r:id="rId8" name="Check Box 21">
              <controlPr defaultSize="0" autoFill="0" autoLine="0" autoPict="0">
                <anchor moveWithCells="1">
                  <from>
                    <xdr:col>4</xdr:col>
                    <xdr:colOff>190500</xdr:colOff>
                    <xdr:row>108</xdr:row>
                    <xdr:rowOff>171450</xdr:rowOff>
                  </from>
                  <to>
                    <xdr:col>11</xdr:col>
                    <xdr:colOff>209550</xdr:colOff>
                    <xdr:row>110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
  <sheetViews>
    <sheetView showGridLines="0" zoomScale="87" zoomScaleNormal="87" workbookViewId="0">
      <pane xSplit="1" ySplit="5" topLeftCell="G6" activePane="bottomRight" state="frozen"/>
      <selection pane="topRight" activeCell="B1" sqref="B1"/>
      <selection pane="bottomLeft" activeCell="A6" sqref="A6"/>
      <selection pane="bottomRight" activeCell="G6" sqref="G6"/>
    </sheetView>
  </sheetViews>
  <sheetFormatPr defaultRowHeight="15" x14ac:dyDescent="0.25"/>
  <cols>
    <col min="1" max="1" width="77.5703125" customWidth="1"/>
    <col min="2" max="21" width="17.85546875" customWidth="1"/>
  </cols>
  <sheetData>
    <row r="1" spans="1:21" x14ac:dyDescent="0.25">
      <c r="B1" s="3" t="s">
        <v>0</v>
      </c>
      <c r="C1" s="3" t="s">
        <v>1</v>
      </c>
      <c r="D1" s="3" t="s">
        <v>71</v>
      </c>
      <c r="E1" s="3" t="s">
        <v>72</v>
      </c>
      <c r="F1" s="3" t="s">
        <v>73</v>
      </c>
      <c r="G1" s="3" t="s">
        <v>74</v>
      </c>
      <c r="H1" s="3" t="s">
        <v>75</v>
      </c>
      <c r="I1" s="3" t="s">
        <v>76</v>
      </c>
      <c r="J1" s="3" t="s">
        <v>77</v>
      </c>
      <c r="K1" s="3" t="s">
        <v>78</v>
      </c>
      <c r="L1" s="3" t="s">
        <v>79</v>
      </c>
      <c r="M1" s="3" t="s">
        <v>80</v>
      </c>
      <c r="N1" s="3" t="s">
        <v>81</v>
      </c>
      <c r="O1" s="3" t="s">
        <v>82</v>
      </c>
      <c r="P1" s="3" t="s">
        <v>83</v>
      </c>
      <c r="Q1" s="3" t="s">
        <v>84</v>
      </c>
      <c r="R1" s="3" t="s">
        <v>85</v>
      </c>
      <c r="S1" s="3" t="s">
        <v>86</v>
      </c>
      <c r="T1" s="3" t="s">
        <v>87</v>
      </c>
      <c r="U1" s="3" t="s">
        <v>88</v>
      </c>
    </row>
    <row r="3" spans="1:21" x14ac:dyDescent="0.25">
      <c r="A3" s="4" t="s">
        <v>107</v>
      </c>
      <c r="B3" s="9">
        <f>SUM(B6:B13)</f>
        <v>162000</v>
      </c>
      <c r="C3" s="9">
        <f>SUM(C6:C13)</f>
        <v>141000</v>
      </c>
      <c r="D3" s="9">
        <f t="shared" ref="D3:O3" si="0">SUM(D6:D13)</f>
        <v>110000</v>
      </c>
      <c r="E3" s="9">
        <f t="shared" si="0"/>
        <v>66000</v>
      </c>
      <c r="F3" s="9">
        <f t="shared" si="0"/>
        <v>66000</v>
      </c>
      <c r="G3" s="9">
        <f t="shared" ref="G3:K3" si="1">SUM(G6:G13)</f>
        <v>66000</v>
      </c>
      <c r="H3" s="9">
        <f t="shared" si="1"/>
        <v>66000</v>
      </c>
      <c r="I3" s="9">
        <f t="shared" si="1"/>
        <v>66000</v>
      </c>
      <c r="J3" s="9">
        <f t="shared" si="1"/>
        <v>25000</v>
      </c>
      <c r="K3" s="9">
        <f t="shared" si="1"/>
        <v>15000</v>
      </c>
      <c r="L3" s="9">
        <f t="shared" si="0"/>
        <v>0</v>
      </c>
      <c r="M3" s="9">
        <f t="shared" si="0"/>
        <v>0</v>
      </c>
      <c r="N3" s="9">
        <f t="shared" si="0"/>
        <v>0</v>
      </c>
      <c r="O3" s="9">
        <f t="shared" si="0"/>
        <v>0</v>
      </c>
      <c r="P3" s="9">
        <f>SUM(P6:P13)</f>
        <v>0</v>
      </c>
      <c r="Q3" s="9">
        <f t="shared" ref="Q3:S3" si="2">SUM(Q6:Q13)</f>
        <v>0</v>
      </c>
      <c r="R3" s="9">
        <f t="shared" si="2"/>
        <v>0</v>
      </c>
      <c r="S3" s="9">
        <f t="shared" si="2"/>
        <v>0</v>
      </c>
      <c r="T3" s="9">
        <f>SUM(T6:T13)</f>
        <v>0</v>
      </c>
      <c r="U3" s="9">
        <f t="shared" ref="U3" si="3">SUM(U6:U13)</f>
        <v>0</v>
      </c>
    </row>
    <row r="5" spans="1:21" x14ac:dyDescent="0.25">
      <c r="A5" s="4" t="s">
        <v>70</v>
      </c>
    </row>
    <row r="6" spans="1:21" x14ac:dyDescent="0.25">
      <c r="A6" s="29" t="s">
        <v>56</v>
      </c>
      <c r="B6" s="31">
        <v>125000</v>
      </c>
      <c r="C6" s="31">
        <v>105000</v>
      </c>
      <c r="D6" s="31">
        <v>85000</v>
      </c>
      <c r="E6" s="31">
        <v>34000</v>
      </c>
      <c r="F6" s="31">
        <v>34000</v>
      </c>
      <c r="G6" s="31">
        <v>34000</v>
      </c>
      <c r="H6" s="31">
        <v>34000</v>
      </c>
      <c r="I6" s="31">
        <v>34000</v>
      </c>
      <c r="J6" s="31">
        <v>0</v>
      </c>
      <c r="K6" s="31">
        <v>0</v>
      </c>
      <c r="L6" s="31"/>
      <c r="M6" s="31"/>
      <c r="N6" s="31"/>
      <c r="O6" s="31"/>
      <c r="P6" s="31"/>
      <c r="Q6" s="31"/>
      <c r="R6" s="31"/>
      <c r="S6" s="31"/>
      <c r="T6" s="31"/>
      <c r="U6" s="31"/>
    </row>
    <row r="7" spans="1:21" x14ac:dyDescent="0.25">
      <c r="A7" s="29" t="s">
        <v>57</v>
      </c>
      <c r="B7" s="31">
        <v>0</v>
      </c>
      <c r="C7" s="31">
        <v>0</v>
      </c>
      <c r="D7" s="31">
        <v>0</v>
      </c>
      <c r="E7" s="31">
        <v>12000</v>
      </c>
      <c r="F7" s="31">
        <v>12000</v>
      </c>
      <c r="G7" s="31">
        <v>12000</v>
      </c>
      <c r="H7" s="31">
        <v>12000</v>
      </c>
      <c r="I7" s="31">
        <v>12000</v>
      </c>
      <c r="J7" s="31">
        <v>0</v>
      </c>
      <c r="K7" s="31">
        <v>0</v>
      </c>
      <c r="L7" s="31"/>
      <c r="M7" s="31"/>
      <c r="N7" s="31"/>
      <c r="O7" s="31"/>
      <c r="P7" s="31"/>
      <c r="Q7" s="31"/>
      <c r="R7" s="31"/>
      <c r="S7" s="31"/>
      <c r="T7" s="31"/>
      <c r="U7" s="31"/>
    </row>
    <row r="8" spans="1:21" x14ac:dyDescent="0.25">
      <c r="A8" s="29" t="s">
        <v>58</v>
      </c>
      <c r="B8" s="31">
        <v>5000</v>
      </c>
      <c r="C8" s="31">
        <v>4000</v>
      </c>
      <c r="D8" s="31">
        <v>5000</v>
      </c>
      <c r="E8" s="31">
        <v>2000</v>
      </c>
      <c r="F8" s="31">
        <v>2000</v>
      </c>
      <c r="G8" s="31">
        <v>2000</v>
      </c>
      <c r="H8" s="31">
        <v>2000</v>
      </c>
      <c r="I8" s="31">
        <v>2000</v>
      </c>
      <c r="J8" s="31">
        <v>0</v>
      </c>
      <c r="K8" s="31">
        <v>0</v>
      </c>
      <c r="L8" s="31"/>
      <c r="M8" s="31"/>
      <c r="N8" s="31"/>
      <c r="O8" s="31"/>
      <c r="P8" s="31"/>
      <c r="Q8" s="31"/>
      <c r="R8" s="31"/>
      <c r="S8" s="31"/>
      <c r="T8" s="31"/>
      <c r="U8" s="31"/>
    </row>
    <row r="9" spans="1:21" x14ac:dyDescent="0.25">
      <c r="A9" s="29" t="s">
        <v>59</v>
      </c>
      <c r="B9" s="31">
        <v>0</v>
      </c>
      <c r="C9" s="31">
        <v>0</v>
      </c>
      <c r="D9" s="31">
        <v>0</v>
      </c>
      <c r="E9" s="31">
        <v>0</v>
      </c>
      <c r="F9" s="31">
        <v>0</v>
      </c>
      <c r="G9" s="31">
        <v>0</v>
      </c>
      <c r="H9" s="31">
        <v>0</v>
      </c>
      <c r="I9" s="31">
        <v>0</v>
      </c>
      <c r="J9" s="31">
        <v>0</v>
      </c>
      <c r="K9" s="31">
        <v>0</v>
      </c>
      <c r="L9" s="31"/>
      <c r="M9" s="31"/>
      <c r="N9" s="31"/>
      <c r="O9" s="31"/>
      <c r="P9" s="31"/>
      <c r="Q9" s="31"/>
      <c r="R9" s="31"/>
      <c r="S9" s="31"/>
      <c r="T9" s="31"/>
      <c r="U9" s="31"/>
    </row>
    <row r="10" spans="1:21" ht="30" x14ac:dyDescent="0.25">
      <c r="A10" s="29" t="s">
        <v>60</v>
      </c>
      <c r="B10" s="31">
        <v>23000</v>
      </c>
      <c r="C10" s="31">
        <v>23000</v>
      </c>
      <c r="D10" s="31">
        <v>16000</v>
      </c>
      <c r="E10" s="31">
        <v>16000</v>
      </c>
      <c r="F10" s="31">
        <v>16000</v>
      </c>
      <c r="G10" s="31">
        <v>16000</v>
      </c>
      <c r="H10" s="31">
        <v>16000</v>
      </c>
      <c r="I10" s="31">
        <v>16000</v>
      </c>
      <c r="J10" s="31">
        <v>0</v>
      </c>
      <c r="K10" s="31">
        <v>0</v>
      </c>
      <c r="L10" s="31"/>
      <c r="M10" s="31"/>
      <c r="N10" s="31"/>
      <c r="O10" s="31"/>
      <c r="P10" s="31"/>
      <c r="Q10" s="31"/>
      <c r="R10" s="31"/>
      <c r="S10" s="31"/>
      <c r="T10" s="31"/>
      <c r="U10" s="31"/>
    </row>
    <row r="11" spans="1:21" x14ac:dyDescent="0.25">
      <c r="A11" s="29" t="s">
        <v>61</v>
      </c>
      <c r="B11" s="31">
        <v>9000</v>
      </c>
      <c r="C11" s="31">
        <v>9000</v>
      </c>
      <c r="D11" s="31">
        <v>4000</v>
      </c>
      <c r="E11" s="31">
        <v>2000</v>
      </c>
      <c r="F11" s="31">
        <v>2000</v>
      </c>
      <c r="G11" s="31">
        <v>2000</v>
      </c>
      <c r="H11" s="31">
        <v>2000</v>
      </c>
      <c r="I11" s="31">
        <v>2000</v>
      </c>
      <c r="J11" s="31">
        <v>0</v>
      </c>
      <c r="K11" s="31">
        <v>0</v>
      </c>
      <c r="L11" s="31"/>
      <c r="M11" s="31"/>
      <c r="N11" s="31"/>
      <c r="O11" s="31"/>
      <c r="P11" s="31"/>
      <c r="Q11" s="31"/>
      <c r="R11" s="31"/>
      <c r="S11" s="31"/>
      <c r="T11" s="31"/>
      <c r="U11" s="31"/>
    </row>
    <row r="12" spans="1:21" x14ac:dyDescent="0.25">
      <c r="A12" s="29" t="s">
        <v>62</v>
      </c>
      <c r="B12" s="31">
        <v>0</v>
      </c>
      <c r="C12" s="31">
        <v>0</v>
      </c>
      <c r="D12" s="31">
        <v>0</v>
      </c>
      <c r="E12" s="31">
        <v>0</v>
      </c>
      <c r="F12" s="31">
        <v>0</v>
      </c>
      <c r="G12" s="31">
        <v>0</v>
      </c>
      <c r="H12" s="31">
        <v>0</v>
      </c>
      <c r="I12" s="31">
        <v>0</v>
      </c>
      <c r="J12" s="31">
        <v>0</v>
      </c>
      <c r="K12" s="31">
        <v>0</v>
      </c>
      <c r="L12" s="31"/>
      <c r="M12" s="31"/>
      <c r="N12" s="31"/>
      <c r="O12" s="31"/>
      <c r="P12" s="31"/>
      <c r="Q12" s="31"/>
      <c r="R12" s="31"/>
      <c r="S12" s="31"/>
      <c r="T12" s="31"/>
      <c r="U12" s="31"/>
    </row>
    <row r="13" spans="1:21" ht="60" x14ac:dyDescent="0.25">
      <c r="A13" s="29" t="s">
        <v>63</v>
      </c>
      <c r="B13" s="31">
        <v>0</v>
      </c>
      <c r="C13" s="31">
        <v>0</v>
      </c>
      <c r="D13" s="31">
        <v>0</v>
      </c>
      <c r="E13" s="31">
        <v>0</v>
      </c>
      <c r="F13" s="31">
        <v>0</v>
      </c>
      <c r="G13" s="31">
        <v>0</v>
      </c>
      <c r="H13" s="31">
        <v>0</v>
      </c>
      <c r="I13" s="31">
        <v>0</v>
      </c>
      <c r="J13" s="31">
        <v>25000</v>
      </c>
      <c r="K13" s="31">
        <v>15000</v>
      </c>
      <c r="L13" s="31"/>
      <c r="M13" s="31"/>
      <c r="N13" s="31"/>
      <c r="O13" s="31"/>
      <c r="P13" s="31"/>
      <c r="Q13" s="31"/>
      <c r="R13" s="31"/>
      <c r="S13" s="31"/>
      <c r="T13" s="31"/>
      <c r="U13" s="31"/>
    </row>
    <row r="14" spans="1:21" x14ac:dyDescent="0.25">
      <c r="A14" s="29"/>
    </row>
    <row r="15" spans="1:21" x14ac:dyDescent="0.25">
      <c r="A15" s="30" t="s">
        <v>69</v>
      </c>
    </row>
    <row r="16" spans="1:21" ht="30" x14ac:dyDescent="0.25">
      <c r="A16" s="29" t="s">
        <v>64</v>
      </c>
    </row>
    <row r="17" spans="1:1" ht="30" x14ac:dyDescent="0.25">
      <c r="A17" s="29" t="s">
        <v>65</v>
      </c>
    </row>
    <row r="18" spans="1:1" ht="30" x14ac:dyDescent="0.25">
      <c r="A18" s="29" t="s">
        <v>66</v>
      </c>
    </row>
    <row r="19" spans="1:1" ht="30" x14ac:dyDescent="0.25">
      <c r="A19" s="29" t="s">
        <v>67</v>
      </c>
    </row>
    <row r="20" spans="1:1" ht="30" x14ac:dyDescent="0.25">
      <c r="A20" s="29" t="s">
        <v>68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8E16-C275-4153-9AC5-AF50F85A22CE}">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H6" sqref="H6"/>
    </sheetView>
  </sheetViews>
  <sheetFormatPr defaultRowHeight="15" x14ac:dyDescent="0.25"/>
  <cols>
    <col min="1" max="1" width="77.5703125" customWidth="1"/>
    <col min="2" max="21" width="17.85546875" customWidth="1"/>
  </cols>
  <sheetData>
    <row r="1" spans="1:21" x14ac:dyDescent="0.25">
      <c r="A1" s="4" t="s">
        <v>111</v>
      </c>
      <c r="B1" s="3" t="str">
        <f>'Step 1 - Payroll Calculation'!B1</f>
        <v>Employee 1</v>
      </c>
      <c r="C1" s="3" t="str">
        <f>'Step 1 - Payroll Calculation'!C1</f>
        <v>Employee 2</v>
      </c>
      <c r="D1" s="3" t="str">
        <f>'Step 1 - Payroll Calculation'!D1</f>
        <v>Employee 3</v>
      </c>
      <c r="E1" s="3" t="str">
        <f>'Step 1 - Payroll Calculation'!E1</f>
        <v>Employee 4</v>
      </c>
      <c r="F1" s="3" t="str">
        <f>'Step 1 - Payroll Calculation'!F1</f>
        <v>Employee 5</v>
      </c>
      <c r="G1" s="3" t="str">
        <f>'Step 1 - Payroll Calculation'!G1</f>
        <v>Employee 6</v>
      </c>
      <c r="H1" s="3" t="str">
        <f>'Step 1 - Payroll Calculation'!H1</f>
        <v>Employee 7</v>
      </c>
      <c r="I1" s="3" t="str">
        <f>'Step 1 - Payroll Calculation'!I1</f>
        <v>Employee 8</v>
      </c>
      <c r="J1" s="3" t="str">
        <f>'Step 1 - Payroll Calculation'!J1</f>
        <v>Employee 9</v>
      </c>
      <c r="K1" s="3" t="str">
        <f>'Step 1 - Payroll Calculation'!K1</f>
        <v>Employee 10</v>
      </c>
      <c r="L1" s="3" t="str">
        <f>'Step 1 - Payroll Calculation'!L1</f>
        <v>Employee 11</v>
      </c>
      <c r="M1" s="3" t="str">
        <f>'Step 1 - Payroll Calculation'!M1</f>
        <v>Employee 12</v>
      </c>
      <c r="N1" s="3" t="str">
        <f>'Step 1 - Payroll Calculation'!N1</f>
        <v>Employee 13</v>
      </c>
      <c r="O1" s="3" t="str">
        <f>'Step 1 - Payroll Calculation'!O1</f>
        <v>Employee 14</v>
      </c>
      <c r="P1" s="3" t="str">
        <f>'Step 1 - Payroll Calculation'!P1</f>
        <v>Employee 15</v>
      </c>
      <c r="Q1" s="3" t="str">
        <f>'Step 1 - Payroll Calculation'!Q1</f>
        <v>Employee 16</v>
      </c>
      <c r="R1" s="3" t="str">
        <f>'Step 1 - Payroll Calculation'!R1</f>
        <v>Employee 17</v>
      </c>
      <c r="S1" s="3" t="str">
        <f>'Step 1 - Payroll Calculation'!S1</f>
        <v>Employee 18</v>
      </c>
      <c r="T1" s="3" t="str">
        <f>'Step 1 - Payroll Calculation'!T1</f>
        <v>Employee 19</v>
      </c>
      <c r="U1" s="3" t="str">
        <f>'Step 1 - Payroll Calculation'!U1</f>
        <v>Employee 20</v>
      </c>
    </row>
    <row r="3" spans="1:21" x14ac:dyDescent="0.25">
      <c r="A3" s="4" t="s">
        <v>107</v>
      </c>
      <c r="B3" s="9">
        <f>SUM(B6:B13)</f>
        <v>162000</v>
      </c>
      <c r="C3" s="9">
        <f>SUM(C6:C13)</f>
        <v>141000</v>
      </c>
      <c r="D3" s="9">
        <f t="shared" ref="D3:O3" si="0">SUM(D6:D13)</f>
        <v>110000</v>
      </c>
      <c r="E3" s="9">
        <f t="shared" si="0"/>
        <v>54000</v>
      </c>
      <c r="F3" s="9">
        <f t="shared" si="0"/>
        <v>54000</v>
      </c>
      <c r="G3" s="9">
        <f t="shared" si="0"/>
        <v>40400</v>
      </c>
      <c r="H3" s="9">
        <f t="shared" si="0"/>
        <v>40400</v>
      </c>
      <c r="I3" s="9">
        <f t="shared" si="0"/>
        <v>0</v>
      </c>
      <c r="J3" s="9">
        <f t="shared" si="0"/>
        <v>0</v>
      </c>
      <c r="K3" s="9">
        <f t="shared" si="0"/>
        <v>0</v>
      </c>
      <c r="L3" s="9">
        <f t="shared" si="0"/>
        <v>0</v>
      </c>
      <c r="M3" s="9">
        <f t="shared" si="0"/>
        <v>0</v>
      </c>
      <c r="N3" s="9">
        <f t="shared" si="0"/>
        <v>0</v>
      </c>
      <c r="O3" s="9">
        <f t="shared" si="0"/>
        <v>0</v>
      </c>
      <c r="P3" s="9">
        <f>SUM(P6:P13)</f>
        <v>0</v>
      </c>
      <c r="Q3" s="9">
        <f t="shared" ref="Q3:S3" si="1">SUM(Q6:Q13)</f>
        <v>0</v>
      </c>
      <c r="R3" s="9">
        <f t="shared" si="1"/>
        <v>0</v>
      </c>
      <c r="S3" s="9">
        <f t="shared" si="1"/>
        <v>0</v>
      </c>
      <c r="T3" s="9">
        <f>SUM(T6:T13)</f>
        <v>0</v>
      </c>
      <c r="U3" s="9">
        <f t="shared" ref="U3" si="2">SUM(U6:U13)</f>
        <v>0</v>
      </c>
    </row>
    <row r="5" spans="1:21" x14ac:dyDescent="0.25">
      <c r="A5" s="4" t="s">
        <v>70</v>
      </c>
      <c r="G5" s="35" t="s">
        <v>112</v>
      </c>
      <c r="H5" s="35" t="s">
        <v>112</v>
      </c>
      <c r="I5" s="35" t="s">
        <v>110</v>
      </c>
      <c r="J5" s="35" t="s">
        <v>110</v>
      </c>
      <c r="K5" s="35" t="s">
        <v>110</v>
      </c>
    </row>
    <row r="6" spans="1:21" x14ac:dyDescent="0.25">
      <c r="A6" s="29" t="s">
        <v>56</v>
      </c>
      <c r="B6" s="31">
        <v>125000</v>
      </c>
      <c r="C6" s="31">
        <v>105000</v>
      </c>
      <c r="D6" s="31">
        <v>85000</v>
      </c>
      <c r="E6" s="31">
        <v>34000</v>
      </c>
      <c r="F6" s="31">
        <v>34000</v>
      </c>
      <c r="G6" s="31">
        <f>'Step 1 - Payroll Calculation'!G6*0.6</f>
        <v>20400</v>
      </c>
      <c r="H6" s="31">
        <f>'Step 1 - Payroll Calculation'!H6*0.6</f>
        <v>20400</v>
      </c>
      <c r="I6" s="31"/>
      <c r="J6" s="31"/>
      <c r="K6" s="31"/>
      <c r="L6" s="31"/>
      <c r="M6" s="31"/>
      <c r="N6" s="31"/>
      <c r="O6" s="31"/>
      <c r="P6" s="31"/>
      <c r="Q6" s="31"/>
      <c r="R6" s="31"/>
      <c r="S6" s="31"/>
      <c r="T6" s="31"/>
      <c r="U6" s="31"/>
    </row>
    <row r="7" spans="1:21" x14ac:dyDescent="0.25">
      <c r="A7" s="29" t="s">
        <v>57</v>
      </c>
      <c r="B7" s="31">
        <v>0</v>
      </c>
      <c r="C7" s="31">
        <v>0</v>
      </c>
      <c r="D7" s="31">
        <v>0</v>
      </c>
      <c r="E7" s="31">
        <v>0</v>
      </c>
      <c r="F7" s="31">
        <v>0</v>
      </c>
      <c r="G7" s="31">
        <v>0</v>
      </c>
      <c r="H7" s="31">
        <v>0</v>
      </c>
      <c r="I7" s="31"/>
      <c r="J7" s="31"/>
      <c r="K7" s="31"/>
      <c r="L7" s="31"/>
      <c r="M7" s="31"/>
      <c r="N7" s="31"/>
      <c r="O7" s="31"/>
      <c r="P7" s="31"/>
      <c r="Q7" s="31"/>
      <c r="R7" s="31"/>
      <c r="S7" s="31"/>
      <c r="T7" s="31"/>
      <c r="U7" s="31"/>
    </row>
    <row r="8" spans="1:21" x14ac:dyDescent="0.25">
      <c r="A8" s="29" t="s">
        <v>58</v>
      </c>
      <c r="B8" s="31">
        <v>5000</v>
      </c>
      <c r="C8" s="31">
        <v>4000</v>
      </c>
      <c r="D8" s="31">
        <v>5000</v>
      </c>
      <c r="E8" s="31">
        <v>2000</v>
      </c>
      <c r="F8" s="31">
        <v>2000</v>
      </c>
      <c r="G8" s="31">
        <v>2000</v>
      </c>
      <c r="H8" s="31">
        <v>2000</v>
      </c>
      <c r="I8" s="31"/>
      <c r="J8" s="31"/>
      <c r="K8" s="31"/>
      <c r="L8" s="31"/>
      <c r="M8" s="31"/>
      <c r="N8" s="31"/>
      <c r="O8" s="31"/>
      <c r="P8" s="31"/>
      <c r="Q8" s="31"/>
      <c r="R8" s="31"/>
      <c r="S8" s="31"/>
      <c r="T8" s="31"/>
      <c r="U8" s="31"/>
    </row>
    <row r="9" spans="1:21" x14ac:dyDescent="0.25">
      <c r="A9" s="29" t="s">
        <v>59</v>
      </c>
      <c r="B9" s="31">
        <v>0</v>
      </c>
      <c r="C9" s="31">
        <v>0</v>
      </c>
      <c r="D9" s="31">
        <v>0</v>
      </c>
      <c r="E9" s="31">
        <v>0</v>
      </c>
      <c r="F9" s="31">
        <v>0</v>
      </c>
      <c r="G9" s="31">
        <v>0</v>
      </c>
      <c r="H9" s="31">
        <v>0</v>
      </c>
      <c r="I9" s="31"/>
      <c r="J9" s="31"/>
      <c r="K9" s="31"/>
      <c r="L9" s="31"/>
      <c r="M9" s="31"/>
      <c r="N9" s="31"/>
      <c r="O9" s="31"/>
      <c r="P9" s="31"/>
      <c r="Q9" s="31"/>
      <c r="R9" s="31"/>
      <c r="S9" s="31"/>
      <c r="T9" s="31"/>
      <c r="U9" s="31"/>
    </row>
    <row r="10" spans="1:21" ht="30" x14ac:dyDescent="0.25">
      <c r="A10" s="29" t="s">
        <v>60</v>
      </c>
      <c r="B10" s="31">
        <v>23000</v>
      </c>
      <c r="C10" s="31">
        <v>23000</v>
      </c>
      <c r="D10" s="31">
        <v>16000</v>
      </c>
      <c r="E10" s="31">
        <v>16000</v>
      </c>
      <c r="F10" s="31">
        <v>16000</v>
      </c>
      <c r="G10" s="31">
        <v>16000</v>
      </c>
      <c r="H10" s="31">
        <v>16000</v>
      </c>
      <c r="I10" s="31"/>
      <c r="J10" s="31"/>
      <c r="K10" s="31"/>
      <c r="L10" s="31"/>
      <c r="M10" s="31"/>
      <c r="N10" s="31"/>
      <c r="O10" s="31"/>
      <c r="P10" s="31"/>
      <c r="Q10" s="31"/>
      <c r="R10" s="31"/>
      <c r="S10" s="31"/>
      <c r="T10" s="31"/>
      <c r="U10" s="31"/>
    </row>
    <row r="11" spans="1:21" x14ac:dyDescent="0.25">
      <c r="A11" s="29" t="s">
        <v>61</v>
      </c>
      <c r="B11" s="31">
        <v>9000</v>
      </c>
      <c r="C11" s="31">
        <v>9000</v>
      </c>
      <c r="D11" s="31">
        <v>4000</v>
      </c>
      <c r="E11" s="31">
        <v>2000</v>
      </c>
      <c r="F11" s="31">
        <v>2000</v>
      </c>
      <c r="G11" s="31">
        <v>2000</v>
      </c>
      <c r="H11" s="31">
        <v>2000</v>
      </c>
      <c r="I11" s="31"/>
      <c r="J11" s="31"/>
      <c r="K11" s="31"/>
      <c r="L11" s="31"/>
      <c r="M11" s="31"/>
      <c r="N11" s="31"/>
      <c r="O11" s="31"/>
      <c r="P11" s="31"/>
      <c r="Q11" s="31"/>
      <c r="R11" s="31"/>
      <c r="S11" s="31"/>
      <c r="T11" s="31"/>
      <c r="U11" s="31"/>
    </row>
    <row r="12" spans="1:21" x14ac:dyDescent="0.25">
      <c r="A12" s="29" t="s">
        <v>62</v>
      </c>
      <c r="B12" s="31">
        <v>0</v>
      </c>
      <c r="C12" s="31">
        <v>0</v>
      </c>
      <c r="D12" s="31">
        <v>0</v>
      </c>
      <c r="E12" s="31">
        <v>0</v>
      </c>
      <c r="F12" s="31">
        <v>0</v>
      </c>
      <c r="G12" s="31">
        <v>0</v>
      </c>
      <c r="H12" s="31">
        <v>0</v>
      </c>
      <c r="I12" s="31"/>
      <c r="J12" s="31"/>
      <c r="K12" s="31"/>
      <c r="L12" s="31"/>
      <c r="M12" s="31"/>
      <c r="N12" s="31"/>
      <c r="O12" s="31"/>
      <c r="P12" s="31"/>
      <c r="Q12" s="31"/>
      <c r="R12" s="31"/>
      <c r="S12" s="31"/>
      <c r="T12" s="31"/>
      <c r="U12" s="31"/>
    </row>
    <row r="13" spans="1:21" ht="60" x14ac:dyDescent="0.25">
      <c r="A13" s="29" t="s">
        <v>63</v>
      </c>
      <c r="B13" s="31">
        <v>0</v>
      </c>
      <c r="C13" s="31">
        <v>0</v>
      </c>
      <c r="D13" s="31">
        <v>0</v>
      </c>
      <c r="E13" s="31">
        <v>0</v>
      </c>
      <c r="F13" s="31">
        <v>0</v>
      </c>
      <c r="G13" s="31">
        <v>0</v>
      </c>
      <c r="H13" s="31">
        <v>0</v>
      </c>
      <c r="I13" s="31"/>
      <c r="J13" s="31"/>
      <c r="K13" s="31"/>
      <c r="L13" s="31"/>
      <c r="M13" s="31"/>
      <c r="N13" s="31"/>
      <c r="O13" s="31"/>
      <c r="P13" s="31"/>
      <c r="Q13" s="31"/>
      <c r="R13" s="31"/>
      <c r="S13" s="31"/>
      <c r="T13" s="31"/>
      <c r="U13" s="31"/>
    </row>
    <row r="14" spans="1:21" x14ac:dyDescent="0.25">
      <c r="A14" s="29"/>
    </row>
    <row r="15" spans="1:21" x14ac:dyDescent="0.25">
      <c r="A15" s="30" t="s">
        <v>69</v>
      </c>
    </row>
    <row r="16" spans="1:21" ht="30" x14ac:dyDescent="0.25">
      <c r="A16" s="29" t="s">
        <v>64</v>
      </c>
    </row>
    <row r="17" spans="1:1" ht="30" x14ac:dyDescent="0.25">
      <c r="A17" s="29" t="s">
        <v>65</v>
      </c>
    </row>
    <row r="18" spans="1:1" ht="30" x14ac:dyDescent="0.25">
      <c r="A18" s="29" t="s">
        <v>66</v>
      </c>
    </row>
    <row r="19" spans="1:1" ht="30" x14ac:dyDescent="0.25">
      <c r="A19" s="29" t="s">
        <v>67</v>
      </c>
    </row>
    <row r="20" spans="1:1" ht="30" x14ac:dyDescent="0.25">
      <c r="A20" s="2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Main</vt:lpstr>
      <vt:lpstr>Step 1 - Payroll Calculation</vt:lpstr>
      <vt:lpstr>Sch 2 - Est Shutdown Comp</vt:lpstr>
      <vt:lpstr>Period</vt:lpstr>
      <vt:lpstr>Main!Print_Titles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cp:lastPrinted>2020-03-29T16:39:54Z</cp:lastPrinted>
  <dcterms:created xsi:type="dcterms:W3CDTF">2020-03-28T20:48:28Z</dcterms:created>
  <dcterms:modified xsi:type="dcterms:W3CDTF">2020-04-02T07:03:56Z</dcterms:modified>
</cp:coreProperties>
</file>