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codeName="ThisWorkbook" defaultThemeVersion="124226"/>
  <bookViews>
    <workbookView xWindow="240" yWindow="105" windowWidth="14805" windowHeight="8010" activeTab="1"/>
  </bookViews>
  <sheets>
    <sheet name="Camera sensor" sheetId="1" r:id="rId1"/>
    <sheet name="Lenses" sheetId="2" r:id="rId2"/>
    <sheet name="Calculation" sheetId="3" r:id="rId3"/>
  </sheets>
  <definedNames>
    <definedName name="_xlnm._FilterDatabase" localSheetId="1" hidden="1">Lenses!$A$5:$K$26</definedName>
    <definedName name="aspect">Calculation!$B$8</definedName>
    <definedName name="ccd_h">Calculation!$B$7</definedName>
    <definedName name="ccd_w">Calculation!$B$6</definedName>
    <definedName name="d">Calculation!$B$3</definedName>
    <definedName name="DFOV">Calculation!$B$11</definedName>
    <definedName name="f">Calculation!$B$12</definedName>
    <definedName name="FOV">Calculation!$B$5</definedName>
    <definedName name="H">Calculation!$B$4</definedName>
    <definedName name="HFOV">Calculation!$B$10</definedName>
    <definedName name="MOD">Calculation!$B$3</definedName>
    <definedName name="obj_width">Calculation!$B$4</definedName>
    <definedName name="VFOV">Calculation!$B$9</definedName>
    <definedName name="w">Calculation!$B$6</definedName>
  </definedNames>
  <calcPr calcId="162913"/>
</workbook>
</file>

<file path=xl/calcChain.xml><?xml version="1.0" encoding="utf-8"?>
<calcChain xmlns="http://schemas.openxmlformats.org/spreadsheetml/2006/main">
  <c r="Q45" i="2" l="1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P32" i="2"/>
  <c r="Q32" i="2"/>
  <c r="P33" i="2"/>
  <c r="Q33" i="2"/>
  <c r="P34" i="2"/>
  <c r="Q34" i="2"/>
  <c r="P35" i="2"/>
  <c r="Q35" i="2"/>
  <c r="P30" i="2"/>
  <c r="P29" i="2"/>
  <c r="P28" i="2"/>
  <c r="P27" i="2"/>
  <c r="P31" i="2"/>
  <c r="Q30" i="2"/>
  <c r="Q29" i="2"/>
  <c r="Q28" i="2"/>
  <c r="Q27" i="2"/>
  <c r="Q31" i="2"/>
  <c r="K7" i="2" l="1"/>
  <c r="B12" i="3"/>
  <c r="B8" i="3"/>
  <c r="B5" i="3"/>
  <c r="B11" i="3" s="1"/>
  <c r="K7" i="1"/>
  <c r="B9" i="3" l="1"/>
  <c r="B10" i="3"/>
</calcChain>
</file>

<file path=xl/comments1.xml><?xml version="1.0" encoding="utf-8"?>
<comments xmlns="http://schemas.openxmlformats.org/spreadsheetml/2006/main">
  <authors>
    <author>Forfatter</author>
  </authors>
  <commentList>
    <comment ref="A16" authorId="0" shapeId="0">
      <text>
        <r>
          <rPr>
            <sz val="9"/>
            <color indexed="81"/>
            <rFont val="Tahoma"/>
            <charset val="1"/>
          </rPr>
          <t>Lenses with a M12x0.5mm thread are officially called S-Mount lenses</t>
        </r>
      </text>
    </comment>
  </commentList>
</comments>
</file>

<file path=xl/sharedStrings.xml><?xml version="1.0" encoding="utf-8"?>
<sst xmlns="http://schemas.openxmlformats.org/spreadsheetml/2006/main" count="166" uniqueCount="128">
  <si>
    <t>Technical specs comparison</t>
  </si>
  <si>
    <t>Camera type</t>
  </si>
  <si>
    <t>OV7670</t>
  </si>
  <si>
    <t>Tech spec link 1</t>
  </si>
  <si>
    <t>Tech spec link 2</t>
  </si>
  <si>
    <t>https://www.leopardimaging.com/uploads/LI-OV2640-USB-M6_datasheet.pdf</t>
  </si>
  <si>
    <t>OV3640</t>
  </si>
  <si>
    <r>
      <t>OV9650</t>
    </r>
    <r>
      <rPr>
        <b/>
        <sz val="10"/>
        <color rgb="FF222222"/>
        <rFont val="Arial"/>
        <family val="2"/>
      </rPr>
      <t>, 1.3MP </t>
    </r>
    <r>
      <rPr>
        <b/>
        <sz val="10"/>
        <color rgb="FF6611CC"/>
        <rFont val="Arial"/>
        <family val="2"/>
      </rPr>
      <t>(datasheet)</t>
    </r>
  </si>
  <si>
    <r>
      <t>OV2640</t>
    </r>
    <r>
      <rPr>
        <b/>
        <sz val="10"/>
        <color rgb="FF222222"/>
        <rFont val="Arial"/>
        <family val="2"/>
      </rPr>
      <t>, 2MP </t>
    </r>
    <r>
      <rPr>
        <b/>
        <sz val="10"/>
        <color rgb="FF6611CC"/>
        <rFont val="Arial"/>
        <family val="2"/>
      </rPr>
      <t>(datasheet)</t>
    </r>
  </si>
  <si>
    <r>
      <t>OV3640</t>
    </r>
    <r>
      <rPr>
        <b/>
        <sz val="10"/>
        <color rgb="FF222222"/>
        <rFont val="Arial"/>
        <family val="2"/>
      </rPr>
      <t>, 3MP </t>
    </r>
    <r>
      <rPr>
        <b/>
        <sz val="10"/>
        <color rgb="FF6611CC"/>
        <rFont val="Arial"/>
        <family val="2"/>
      </rPr>
      <t>(datasheet)</t>
    </r>
  </si>
  <si>
    <r>
      <t>OV5642</t>
    </r>
    <r>
      <rPr>
        <b/>
        <sz val="10"/>
        <color rgb="FF222222"/>
        <rFont val="Arial"/>
        <family val="2"/>
      </rPr>
      <t>, 5MP</t>
    </r>
    <r>
      <rPr>
        <b/>
        <sz val="10"/>
        <color rgb="FF6611CC"/>
        <rFont val="Arial"/>
        <family val="2"/>
      </rPr>
      <t> (datasheet)</t>
    </r>
  </si>
  <si>
    <t>MPResolution [Mp]</t>
  </si>
  <si>
    <t>OV7675</t>
  </si>
  <si>
    <t>MT0M001</t>
  </si>
  <si>
    <t>OV9650</t>
  </si>
  <si>
    <t>MT9D111</t>
  </si>
  <si>
    <t>OV5642</t>
  </si>
  <si>
    <t>Can have AL422 FIFO onboard</t>
  </si>
  <si>
    <t>Har købt et</t>
  </si>
  <si>
    <t>ja (både med og uden FIFO)</t>
  </si>
  <si>
    <t>Retail link</t>
  </si>
  <si>
    <t>https://www.alibaba.com/product-detail/OV3640-AF-camera-module_60642290624.html?spm=a2700.7724838.2017115.1.CCo8NK</t>
  </si>
  <si>
    <t>http://www.arducam.com/camera-modules/5mp-ov5640/ov5640af-2/</t>
  </si>
  <si>
    <t>OV5640AF (UC232)</t>
  </si>
  <si>
    <t>https://www.element14.com/community/thread/54788/l/ov5640-camera-via-dvp-interface?displayFullThread=true</t>
  </si>
  <si>
    <t>Field of view [deg]</t>
  </si>
  <si>
    <t>LENS FEATURES</t>
  </si>
  <si>
    <t>CCD FEATURES</t>
  </si>
  <si>
    <t>Approx price incl lens, DKK</t>
  </si>
  <si>
    <t>Approx price excl lens, DKK</t>
  </si>
  <si>
    <t>Optical Format</t>
  </si>
  <si>
    <t>Focal Length</t>
  </si>
  <si>
    <t>Object Dimension calculation</t>
  </si>
  <si>
    <t>Back Focal Length</t>
  </si>
  <si>
    <t>F/# &amp; DOF</t>
  </si>
  <si>
    <t>MTF</t>
  </si>
  <si>
    <t>CRA</t>
  </si>
  <si>
    <t>Sensor Size (hHxW, mm)</t>
  </si>
  <si>
    <t>ja - med arducam</t>
  </si>
  <si>
    <t>Min. Obj. Dist (MOD) = Focusing range [cm]</t>
  </si>
  <si>
    <t>Distance from lens to object [mm]</t>
  </si>
  <si>
    <t>Max size of object [mm]</t>
  </si>
  <si>
    <t>value</t>
  </si>
  <si>
    <t>var name</t>
  </si>
  <si>
    <t>Min field of view [deg]</t>
  </si>
  <si>
    <t>FOV</t>
  </si>
  <si>
    <t>Sensor aspect ratio</t>
  </si>
  <si>
    <t>aspect</t>
  </si>
  <si>
    <t>HFOV</t>
  </si>
  <si>
    <t>VFOV</t>
  </si>
  <si>
    <t>DFOV</t>
  </si>
  <si>
    <t>vertical FOV [deg]</t>
  </si>
  <si>
    <t>horisontal FOV [deg]</t>
  </si>
  <si>
    <t>diagonal FOV [deg]</t>
  </si>
  <si>
    <t>d</t>
  </si>
  <si>
    <t>H</t>
  </si>
  <si>
    <t>Sensor width [mm]</t>
  </si>
  <si>
    <t>Sensor height [mm]</t>
  </si>
  <si>
    <t>f</t>
  </si>
  <si>
    <t>back focal length [mm]</t>
  </si>
  <si>
    <t>https://www.e-consystems.com/Articles/Product-Design/choosing_custom_lens_camera.asp</t>
  </si>
  <si>
    <t>http://www.arducam.com/lenses/</t>
  </si>
  <si>
    <t>1/4"</t>
  </si>
  <si>
    <t>Lens</t>
  </si>
  <si>
    <t>(inch)</t>
  </si>
  <si>
    <t>(mm)</t>
  </si>
  <si>
    <t>Original FOV according to</t>
  </si>
  <si>
    <t>its Optical Format</t>
  </si>
  <si>
    <t>    Note</t>
  </si>
  <si>
    <t>HOFV</t>
  </si>
  <si>
    <t>(degree)</t>
  </si>
  <si>
    <t>LS-40136</t>
  </si>
  <si>
    <t>1/4″</t>
  </si>
  <si>
    <t>LS-40207</t>
  </si>
  <si>
    <t>LS-40166</t>
  </si>
  <si>
    <t>LS-36021</t>
  </si>
  <si>
    <t>LS-1820</t>
  </si>
  <si>
    <t>LS-6020</t>
  </si>
  <si>
    <t>1/3″</t>
  </si>
  <si>
    <t>LS-8020</t>
  </si>
  <si>
    <t>LS-12020</t>
  </si>
  <si>
    <t>LS-1620</t>
  </si>
  <si>
    <t>LS-30207</t>
  </si>
  <si>
    <t>LS-27225</t>
  </si>
  <si>
    <t>LS-30188</t>
  </si>
  <si>
    <t>LS-27227</t>
  </si>
  <si>
    <t>1/2.7″</t>
  </si>
  <si>
    <t>LS-20221</t>
  </si>
  <si>
    <t>1/2.5″</t>
  </si>
  <si>
    <t>LS-20150</t>
  </si>
  <si>
    <t>LS-4014</t>
  </si>
  <si>
    <t>LS-81600</t>
  </si>
  <si>
    <t>1/2.3″</t>
  </si>
  <si>
    <t>LS-40146</t>
  </si>
  <si>
    <t>1/3.2″</t>
  </si>
  <si>
    <t>Fisheye</t>
  </si>
  <si>
    <t>LS-40180</t>
  </si>
  <si>
    <t>LS-30180</t>
  </si>
  <si>
    <t>LS-25180</t>
  </si>
  <si>
    <t>LS-32220</t>
  </si>
  <si>
    <t>ccd_h</t>
  </si>
  <si>
    <t>OV2640 (UC-260)</t>
  </si>
  <si>
    <t>Minimum object distance</t>
  </si>
  <si>
    <t>image distance</t>
  </si>
  <si>
    <t>Output format</t>
  </si>
  <si>
    <t>RAW</t>
  </si>
  <si>
    <t>0,3 (VGA)</t>
  </si>
  <si>
    <t>OV7725</t>
  </si>
  <si>
    <t>MT9V111</t>
  </si>
  <si>
    <t>MT9M001</t>
  </si>
  <si>
    <t>monochrome infrared </t>
  </si>
  <si>
    <t>1,3 (1280 x 1024 SXGA)</t>
  </si>
  <si>
    <t>0,3 (640 x 480 VGA)</t>
  </si>
  <si>
    <t>RAW, JPEG</t>
  </si>
  <si>
    <t>2 (1600 x 1200 UXGA)</t>
  </si>
  <si>
    <t>3 (2048×1536 QXGA)</t>
  </si>
  <si>
    <t>Lens Size [mm] (str på glasset mod chippen)</t>
  </si>
  <si>
    <t>Lens Size (mm, diameter på linse tættest på sensor)</t>
  </si>
  <si>
    <t>1/6"</t>
  </si>
  <si>
    <t>Gevind</t>
  </si>
  <si>
    <t>M12</t>
  </si>
  <si>
    <t>1.8/6mm (default linse)</t>
  </si>
  <si>
    <t>Lense #</t>
  </si>
  <si>
    <t>afstand cm</t>
  </si>
  <si>
    <t>left cm</t>
  </si>
  <si>
    <t>right cm</t>
  </si>
  <si>
    <t>angle</t>
  </si>
  <si>
    <t>view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</si>
</sst>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0"/>
      <color rgb="FF6611CC"/>
      <name val="Arial"/>
      <family val="2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u/>
      <sz val="8"/>
      <color theme="10"/>
      <name val="Calibri"/>
      <family val="2"/>
      <scheme val="minor"/>
    </font>
    <font>
      <sz val="10"/>
      <color rgb="FF777777"/>
      <name val="Arial"/>
      <family val="2"/>
    </font>
    <font>
      <sz val="11"/>
      <color theme="4"/>
      <name val="Calibri"/>
      <family val="2"/>
      <scheme val="minor"/>
    </font>
    <font>
      <sz val="11"/>
      <color rgb="FF373737"/>
      <name val="Inherit"/>
    </font>
    <font>
      <sz val="11"/>
      <color rgb="FF373737"/>
      <name val="Verdan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horizontal="justify" vertical="center" wrapText="1"/>
    </xf>
    <xf numFmtId="2" fontId="0" fillId="0" borderId="0" xfId="0" applyNumberFormat="1"/>
    <xf numFmtId="1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10" fillId="2" borderId="0" xfId="0" applyFont="1" applyFill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 indent="1"/>
    </xf>
    <xf numFmtId="0" fontId="1" fillId="2" borderId="1" xfId="1" applyFill="1" applyBorder="1" applyAlignment="1">
      <alignment horizontal="left" vertical="center" wrapText="1" indent="1"/>
    </xf>
    <xf numFmtId="0" fontId="1" fillId="2" borderId="2" xfId="1" applyFill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0" borderId="0" xfId="0" applyFill="1"/>
    <xf numFmtId="0" fontId="9" fillId="0" borderId="0" xfId="0" applyFont="1" applyFill="1"/>
    <xf numFmtId="1" fontId="0" fillId="0" borderId="0" xfId="0" applyNumberFormat="1" applyFill="1"/>
    <xf numFmtId="164" fontId="9" fillId="0" borderId="0" xfId="0" applyNumberFormat="1" applyFont="1" applyFill="1"/>
    <xf numFmtId="2" fontId="0" fillId="0" borderId="0" xfId="0" applyNumberFormat="1" applyFill="1"/>
    <xf numFmtId="0" fontId="10" fillId="2" borderId="0" xfId="0" applyFont="1" applyFill="1" applyBorder="1" applyAlignment="1">
      <alignment horizontal="left" vertical="center" wrapText="1" indent="1"/>
    </xf>
    <xf numFmtId="0" fontId="11" fillId="0" borderId="0" xfId="0" applyFont="1"/>
    <xf numFmtId="0" fontId="10" fillId="2" borderId="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left" vertical="center" wrapText="1" indent="1"/>
    </xf>
    <xf numFmtId="0" fontId="10" fillId="2" borderId="3" xfId="0" applyFont="1" applyFill="1" applyBorder="1" applyAlignment="1">
      <alignment horizontal="left" vertical="center" wrapText="1" inden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5" name="AutoShape 1" descr="OV3640 AF camera modul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6" name="AutoShape 2" descr="OV3640 AF camera modul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428625</xdr:colOff>
      <xdr:row>14</xdr:row>
      <xdr:rowOff>47625</xdr:rowOff>
    </xdr:to>
    <xdr:pic>
      <xdr:nvPicPr>
        <xdr:cNvPr id="2" name="Picture 1" descr="http://www.arducam.com/wp-content/uploads/2012/08/lens_focu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90500"/>
          <a:ext cx="53054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15</xdr:row>
      <xdr:rowOff>9525</xdr:rowOff>
    </xdr:from>
    <xdr:to>
      <xdr:col>15</xdr:col>
      <xdr:colOff>247650</xdr:colOff>
      <xdr:row>29</xdr:row>
      <xdr:rowOff>142875</xdr:rowOff>
    </xdr:to>
    <xdr:pic>
      <xdr:nvPicPr>
        <xdr:cNvPr id="3" name="Picture 2" descr="https://www.e-consystems.com/images/article/Art-cust-lens-thinlen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2867025"/>
          <a:ext cx="51339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arducam.com/camera-modules/5mp-ov5640/ov5640af-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ibaba.com/product-detail/OV3640-AF-camera-module_60642290624.html?spm=a2700.7724838.2017115.1.CCo8NK" TargetMode="External"/><Relationship Id="rId1" Type="http://schemas.openxmlformats.org/officeDocument/2006/relationships/hyperlink" Target="https://www.leopardimaging.com/uploads/LI-OV2640-USB-M6_datashee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rducam.com/lenses/" TargetMode="External"/><Relationship Id="rId4" Type="http://schemas.openxmlformats.org/officeDocument/2006/relationships/hyperlink" Target="https://www.element14.com/community/thread/54788/l/ov5640-camera-via-dvp-interface?displayFullThread=true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ducam.com/downloads/Lenses/LS12020.JPG" TargetMode="External"/><Relationship Id="rId13" Type="http://schemas.openxmlformats.org/officeDocument/2006/relationships/hyperlink" Target="http://www.arducam.com/downloads/Lenses/LS-27227.jpg" TargetMode="External"/><Relationship Id="rId18" Type="http://schemas.openxmlformats.org/officeDocument/2006/relationships/hyperlink" Target="http://www.arducam.com/downloads/Lenses/Fisheye/HX-40146.pdf" TargetMode="External"/><Relationship Id="rId3" Type="http://schemas.openxmlformats.org/officeDocument/2006/relationships/hyperlink" Target="http://www.arducam.com/downloads/Lenses/LS40166.JPG" TargetMode="External"/><Relationship Id="rId21" Type="http://schemas.openxmlformats.org/officeDocument/2006/relationships/hyperlink" Target="http://www.arducam.com/downloads/Lenses/Fisheye/LS25180.JPG" TargetMode="External"/><Relationship Id="rId7" Type="http://schemas.openxmlformats.org/officeDocument/2006/relationships/hyperlink" Target="http://www.arducam.com/downloads/Lenses/LS8020.JPG" TargetMode="External"/><Relationship Id="rId12" Type="http://schemas.openxmlformats.org/officeDocument/2006/relationships/hyperlink" Target="http://www.arducam.com/downloads/Lenses/LS30188.JPG" TargetMode="External"/><Relationship Id="rId17" Type="http://schemas.openxmlformats.org/officeDocument/2006/relationships/hyperlink" Target="http://www.arducam.com/downloads/Lenses/LS-81600.jpg" TargetMode="External"/><Relationship Id="rId2" Type="http://schemas.openxmlformats.org/officeDocument/2006/relationships/hyperlink" Target="http://www.arducam.com/downloads/Lenses/LS-40207.jpg" TargetMode="External"/><Relationship Id="rId16" Type="http://schemas.openxmlformats.org/officeDocument/2006/relationships/hyperlink" Target="http://www.arducam.com/downloads/Lenses/LS4014.JPG" TargetMode="External"/><Relationship Id="rId20" Type="http://schemas.openxmlformats.org/officeDocument/2006/relationships/hyperlink" Target="http://www.arducam.com/downloads/Lenses/Fisheye/LS-30180.jpg" TargetMode="External"/><Relationship Id="rId1" Type="http://schemas.openxmlformats.org/officeDocument/2006/relationships/hyperlink" Target="http://www.arducam.com/downloads/Lenses/LS40136.jpg" TargetMode="External"/><Relationship Id="rId6" Type="http://schemas.openxmlformats.org/officeDocument/2006/relationships/hyperlink" Target="http://www.arducam.com/downloads/Lenses/LS6020.JPG" TargetMode="External"/><Relationship Id="rId11" Type="http://schemas.openxmlformats.org/officeDocument/2006/relationships/hyperlink" Target="http://www.arducam.com/downloads/Lenses/LS-27225.jpg" TargetMode="External"/><Relationship Id="rId5" Type="http://schemas.openxmlformats.org/officeDocument/2006/relationships/hyperlink" Target="http://www.arducam.com/downloads/Lenses/HX1820.JPG" TargetMode="External"/><Relationship Id="rId15" Type="http://schemas.openxmlformats.org/officeDocument/2006/relationships/hyperlink" Target="http://www.arducam.com/downloads/Lenses/LS20150.JPG" TargetMode="External"/><Relationship Id="rId10" Type="http://schemas.openxmlformats.org/officeDocument/2006/relationships/hyperlink" Target="http://www.arducam.com/downloads/Lenses/LS-30207.jpg" TargetMode="External"/><Relationship Id="rId19" Type="http://schemas.openxmlformats.org/officeDocument/2006/relationships/hyperlink" Target="http://www.arducam.com/downloads/Lenses/Fisheye/LS40180.JPG" TargetMode="External"/><Relationship Id="rId4" Type="http://schemas.openxmlformats.org/officeDocument/2006/relationships/hyperlink" Target="http://www.arducam.com/downloads/Lenses/LS-36021.jpg" TargetMode="External"/><Relationship Id="rId9" Type="http://schemas.openxmlformats.org/officeDocument/2006/relationships/hyperlink" Target="http://www.arducam.com/downloads/Lenses/LS1620.JPG" TargetMode="External"/><Relationship Id="rId14" Type="http://schemas.openxmlformats.org/officeDocument/2006/relationships/hyperlink" Target="http://www.arducam.com/downloads/Lenses/LS-20211.jpg" TargetMode="External"/><Relationship Id="rId22" Type="http://schemas.openxmlformats.org/officeDocument/2006/relationships/hyperlink" Target="http://www.arducam.com/downloads/Lenses/Fisheye/LS-32220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rducam.com/lenses/" TargetMode="External"/><Relationship Id="rId1" Type="http://schemas.openxmlformats.org/officeDocument/2006/relationships/hyperlink" Target="https://www.e-consystems.com/Articles/Product-Design/choosing_custom_lens_camer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31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RowHeight="15"/>
  <cols>
    <col min="1" max="1" width="53.42578125" bestFit="1" customWidth="1"/>
    <col min="2" max="2" width="30.140625" style="8" bestFit="1" customWidth="1"/>
    <col min="3" max="17" width="24.5703125" style="8" customWidth="1"/>
    <col min="18" max="23" width="24.5703125" style="2" customWidth="1"/>
  </cols>
  <sheetData>
    <row r="1" spans="1:17">
      <c r="A1" t="s">
        <v>0</v>
      </c>
    </row>
    <row r="3" spans="1:17">
      <c r="A3" t="s">
        <v>1</v>
      </c>
      <c r="B3" s="8" t="s">
        <v>2</v>
      </c>
      <c r="C3" s="9" t="s">
        <v>12</v>
      </c>
      <c r="D3" s="9" t="s">
        <v>107</v>
      </c>
      <c r="E3" s="9" t="s">
        <v>108</v>
      </c>
      <c r="F3" s="9" t="s">
        <v>109</v>
      </c>
      <c r="G3" s="8" t="s">
        <v>13</v>
      </c>
      <c r="H3" s="8" t="s">
        <v>14</v>
      </c>
      <c r="I3" s="8" t="s">
        <v>15</v>
      </c>
      <c r="J3" s="8" t="s">
        <v>101</v>
      </c>
      <c r="K3" s="8" t="s">
        <v>6</v>
      </c>
      <c r="L3" s="8" t="s">
        <v>16</v>
      </c>
      <c r="M3" s="8" t="s">
        <v>23</v>
      </c>
    </row>
    <row r="4" spans="1:17">
      <c r="A4" t="s">
        <v>18</v>
      </c>
      <c r="B4" s="8" t="s">
        <v>19</v>
      </c>
      <c r="C4" s="9"/>
      <c r="D4" s="9"/>
      <c r="E4" s="9"/>
      <c r="F4" s="9"/>
      <c r="J4" s="8" t="s">
        <v>38</v>
      </c>
    </row>
    <row r="5" spans="1:17" s="11" customFormat="1">
      <c r="A5" s="11" t="s">
        <v>3</v>
      </c>
      <c r="B5" s="12"/>
      <c r="C5" s="13"/>
      <c r="D5" s="13"/>
      <c r="E5" s="13"/>
      <c r="F5" s="13"/>
      <c r="G5" s="12"/>
      <c r="H5" s="12" t="s">
        <v>7</v>
      </c>
      <c r="I5" s="12"/>
      <c r="J5" s="14" t="s">
        <v>8</v>
      </c>
      <c r="K5" s="12" t="s">
        <v>9</v>
      </c>
      <c r="L5" s="12" t="s">
        <v>10</v>
      </c>
      <c r="M5" s="15" t="s">
        <v>22</v>
      </c>
      <c r="N5" s="12"/>
      <c r="O5" s="12"/>
      <c r="P5" s="12"/>
      <c r="Q5" s="12"/>
    </row>
    <row r="6" spans="1:17" s="11" customFormat="1">
      <c r="A6" s="11" t="s">
        <v>4</v>
      </c>
      <c r="B6" s="12"/>
      <c r="C6" s="13"/>
      <c r="D6" s="13"/>
      <c r="E6" s="13"/>
      <c r="F6" s="13"/>
      <c r="G6" s="12"/>
      <c r="H6" s="12"/>
      <c r="I6" s="12"/>
      <c r="J6" s="14" t="s">
        <v>5</v>
      </c>
      <c r="K6" s="12"/>
      <c r="L6" s="12"/>
      <c r="M6" s="15" t="s">
        <v>24</v>
      </c>
      <c r="N6" s="12"/>
      <c r="O6" s="12"/>
      <c r="P6" s="12"/>
      <c r="Q6" s="12"/>
    </row>
    <row r="7" spans="1:17">
      <c r="A7" t="s">
        <v>28</v>
      </c>
      <c r="C7" s="9"/>
      <c r="D7" s="9"/>
      <c r="E7" s="9"/>
      <c r="F7" s="9"/>
      <c r="K7" s="8">
        <f>7*7</f>
        <v>49</v>
      </c>
    </row>
    <row r="8" spans="1:17">
      <c r="A8" t="s">
        <v>29</v>
      </c>
      <c r="C8" s="9"/>
      <c r="D8" s="9"/>
      <c r="E8" s="9"/>
      <c r="F8" s="9"/>
    </row>
    <row r="9" spans="1:17" s="11" customFormat="1" ht="11.25">
      <c r="A9" s="11" t="s">
        <v>20</v>
      </c>
      <c r="B9" s="12"/>
      <c r="C9" s="13"/>
      <c r="D9" s="13"/>
      <c r="E9" s="13"/>
      <c r="F9" s="13"/>
      <c r="G9" s="12"/>
      <c r="H9" s="12"/>
      <c r="I9" s="12"/>
      <c r="J9" s="14"/>
      <c r="K9" s="12" t="s">
        <v>21</v>
      </c>
      <c r="L9" s="12"/>
      <c r="M9" s="12"/>
      <c r="N9" s="12"/>
      <c r="O9" s="12"/>
      <c r="P9" s="12"/>
      <c r="Q9" s="12"/>
    </row>
    <row r="10" spans="1:17" ht="123.75" customHeight="1">
      <c r="C10" s="9"/>
      <c r="D10" s="9"/>
      <c r="E10" s="9"/>
      <c r="F10" s="9"/>
      <c r="K10" s="10"/>
    </row>
    <row r="12" spans="1:17">
      <c r="A12" t="s">
        <v>27</v>
      </c>
      <c r="B12" s="8" t="s">
        <v>17</v>
      </c>
      <c r="F12" s="28" t="s">
        <v>110</v>
      </c>
    </row>
    <row r="13" spans="1:17">
      <c r="A13" t="s">
        <v>11</v>
      </c>
      <c r="B13" s="8" t="s">
        <v>112</v>
      </c>
      <c r="C13" s="8" t="s">
        <v>106</v>
      </c>
      <c r="D13" s="8" t="s">
        <v>106</v>
      </c>
      <c r="E13" s="8" t="s">
        <v>106</v>
      </c>
      <c r="F13" s="8" t="s">
        <v>111</v>
      </c>
      <c r="G13" s="8" t="s">
        <v>111</v>
      </c>
      <c r="H13" s="8" t="s">
        <v>111</v>
      </c>
      <c r="I13" s="8" t="s">
        <v>114</v>
      </c>
      <c r="J13" s="8">
        <v>2</v>
      </c>
      <c r="K13" s="8" t="s">
        <v>115</v>
      </c>
      <c r="L13" s="8">
        <v>5</v>
      </c>
      <c r="M13" s="8">
        <v>5</v>
      </c>
    </row>
    <row r="14" spans="1:17">
      <c r="A14" t="s">
        <v>104</v>
      </c>
      <c r="B14" s="8" t="s">
        <v>105</v>
      </c>
      <c r="C14" s="8" t="s">
        <v>105</v>
      </c>
      <c r="D14" s="8" t="s">
        <v>105</v>
      </c>
      <c r="E14" s="8" t="s">
        <v>105</v>
      </c>
      <c r="G14" s="8" t="s">
        <v>105</v>
      </c>
      <c r="H14" s="8" t="s">
        <v>105</v>
      </c>
      <c r="J14" s="8" t="s">
        <v>113</v>
      </c>
      <c r="K14" s="8" t="s">
        <v>105</v>
      </c>
      <c r="L14" s="8" t="s">
        <v>113</v>
      </c>
    </row>
    <row r="15" spans="1:17">
      <c r="A15" t="s">
        <v>37</v>
      </c>
      <c r="J15" s="8" t="s">
        <v>62</v>
      </c>
      <c r="M15" s="8" t="s">
        <v>62</v>
      </c>
    </row>
    <row r="16" spans="1:17">
      <c r="A16" t="s">
        <v>117</v>
      </c>
      <c r="B16" s="8" t="s">
        <v>118</v>
      </c>
    </row>
    <row r="17" spans="1:13">
      <c r="A17" t="s">
        <v>119</v>
      </c>
      <c r="B17" s="8" t="s">
        <v>120</v>
      </c>
    </row>
    <row r="18" spans="1:13">
      <c r="A18" t="s">
        <v>30</v>
      </c>
    </row>
    <row r="19" spans="1:13">
      <c r="A19" s="3" t="s">
        <v>31</v>
      </c>
      <c r="B19" s="8" t="s">
        <v>121</v>
      </c>
    </row>
    <row r="20" spans="1:13">
      <c r="A20" s="3" t="s">
        <v>32</v>
      </c>
    </row>
    <row r="22" spans="1:13">
      <c r="A22" s="3" t="s">
        <v>34</v>
      </c>
    </row>
    <row r="23" spans="1:13">
      <c r="A23" s="3" t="s">
        <v>35</v>
      </c>
    </row>
    <row r="24" spans="1:13">
      <c r="A24" s="3" t="s">
        <v>36</v>
      </c>
    </row>
    <row r="28" spans="1:13">
      <c r="A28" s="1" t="s">
        <v>26</v>
      </c>
    </row>
    <row r="29" spans="1:13">
      <c r="A29" t="s">
        <v>39</v>
      </c>
      <c r="M29" s="8">
        <v>10</v>
      </c>
    </row>
    <row r="30" spans="1:13">
      <c r="A30" t="s">
        <v>25</v>
      </c>
    </row>
    <row r="31" spans="1:13">
      <c r="A31" s="3" t="s">
        <v>33</v>
      </c>
    </row>
  </sheetData>
  <hyperlinks>
    <hyperlink ref="J6" r:id="rId1"/>
    <hyperlink ref="K9" r:id="rId2"/>
    <hyperlink ref="M5" r:id="rId3"/>
    <hyperlink ref="M6" r:id="rId4"/>
    <hyperlink ref="A28" r:id="rId5"/>
  </hyperlinks>
  <pageMargins left="0.7" right="0.7" top="0.75" bottom="0.75" header="0.3" footer="0.3"/>
  <pageSetup paperSize="9" orientation="portrait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5"/>
  <sheetViews>
    <sheetView tabSelected="1" workbookViewId="0">
      <selection activeCell="C19" sqref="C19"/>
    </sheetView>
  </sheetViews>
  <sheetFormatPr defaultRowHeight="15"/>
  <cols>
    <col min="1" max="1" width="13.140625" customWidth="1"/>
    <col min="2" max="2" width="16.28515625" bestFit="1" customWidth="1"/>
    <col min="3" max="3" width="14.42578125" bestFit="1" customWidth="1"/>
    <col min="4" max="6" width="10.140625" bestFit="1" customWidth="1"/>
    <col min="7" max="7" width="9.5703125" bestFit="1" customWidth="1"/>
    <col min="11" max="11" width="18.42578125" customWidth="1"/>
  </cols>
  <sheetData>
    <row r="1" spans="1:17">
      <c r="A1" s="29" t="s">
        <v>63</v>
      </c>
      <c r="B1" s="17" t="s">
        <v>30</v>
      </c>
      <c r="C1" s="17" t="s">
        <v>31</v>
      </c>
      <c r="D1" s="29" t="s">
        <v>66</v>
      </c>
      <c r="E1" s="29"/>
      <c r="F1" s="29"/>
      <c r="G1" s="29" t="s">
        <v>68</v>
      </c>
    </row>
    <row r="2" spans="1:17" ht="15.75" thickBot="1">
      <c r="A2" s="30"/>
      <c r="B2" s="16" t="s">
        <v>64</v>
      </c>
      <c r="C2" s="16" t="s">
        <v>65</v>
      </c>
      <c r="D2" s="31" t="s">
        <v>67</v>
      </c>
      <c r="E2" s="31"/>
      <c r="F2" s="31"/>
      <c r="G2" s="30"/>
    </row>
    <row r="3" spans="1:17">
      <c r="A3" s="30"/>
      <c r="B3" s="16"/>
      <c r="C3" s="16"/>
      <c r="D3" s="17" t="s">
        <v>69</v>
      </c>
      <c r="E3" s="17" t="s">
        <v>49</v>
      </c>
      <c r="F3" s="17" t="s">
        <v>50</v>
      </c>
      <c r="G3" s="30"/>
    </row>
    <row r="4" spans="1:17" ht="43.5" thickBot="1">
      <c r="A4" s="31"/>
      <c r="B4" s="16"/>
      <c r="C4" s="16"/>
      <c r="D4" s="16" t="s">
        <v>70</v>
      </c>
      <c r="E4" s="16" t="s">
        <v>70</v>
      </c>
      <c r="F4" s="16" t="s">
        <v>70</v>
      </c>
      <c r="G4" s="31"/>
      <c r="I4" s="16" t="s">
        <v>103</v>
      </c>
      <c r="K4" s="27" t="s">
        <v>102</v>
      </c>
      <c r="L4" t="s">
        <v>122</v>
      </c>
      <c r="M4" t="s">
        <v>123</v>
      </c>
      <c r="N4" t="s">
        <v>124</v>
      </c>
      <c r="O4" t="s">
        <v>125</v>
      </c>
      <c r="P4" t="s">
        <v>127</v>
      </c>
      <c r="Q4" t="s">
        <v>126</v>
      </c>
    </row>
    <row r="5" spans="1:17" ht="15.75" thickBot="1">
      <c r="A5" s="18" t="s">
        <v>71</v>
      </c>
      <c r="B5" s="32" t="s">
        <v>72</v>
      </c>
      <c r="C5" s="32">
        <v>3.2</v>
      </c>
      <c r="D5" s="32">
        <v>68</v>
      </c>
      <c r="E5" s="32">
        <v>51</v>
      </c>
      <c r="F5" s="32">
        <v>85</v>
      </c>
      <c r="G5" s="17"/>
    </row>
    <row r="6" spans="1:17" ht="15.75" thickBot="1">
      <c r="A6" s="18" t="s">
        <v>73</v>
      </c>
      <c r="B6" s="32" t="s">
        <v>72</v>
      </c>
      <c r="C6" s="32">
        <v>2.8</v>
      </c>
      <c r="D6" s="32">
        <v>90</v>
      </c>
      <c r="E6" s="32">
        <v>68</v>
      </c>
      <c r="F6" s="32">
        <v>112</v>
      </c>
      <c r="G6" s="17"/>
    </row>
    <row r="7" spans="1:17" ht="15.75" thickBot="1">
      <c r="A7" s="18" t="s">
        <v>74</v>
      </c>
      <c r="B7" s="32" t="s">
        <v>72</v>
      </c>
      <c r="C7" s="32">
        <v>2.6</v>
      </c>
      <c r="D7" s="32">
        <v>90</v>
      </c>
      <c r="E7" s="32">
        <v>68</v>
      </c>
      <c r="F7" s="32">
        <v>112</v>
      </c>
      <c r="G7" s="17"/>
      <c r="I7" s="27">
        <v>10</v>
      </c>
      <c r="K7">
        <f>1/(1/C7-1/I7)</f>
        <v>3.5135135135135136</v>
      </c>
    </row>
    <row r="8" spans="1:17" ht="15.75" thickBot="1">
      <c r="A8" s="18" t="s">
        <v>75</v>
      </c>
      <c r="B8" s="32" t="s">
        <v>72</v>
      </c>
      <c r="C8" s="32">
        <v>2.8</v>
      </c>
      <c r="D8" s="32">
        <v>90</v>
      </c>
      <c r="E8" s="32">
        <v>68</v>
      </c>
      <c r="F8" s="32">
        <v>112</v>
      </c>
      <c r="G8" s="17"/>
    </row>
    <row r="9" spans="1:17" ht="15.75" thickBot="1">
      <c r="A9" s="18" t="s">
        <v>76</v>
      </c>
      <c r="B9" s="32" t="s">
        <v>72</v>
      </c>
      <c r="C9" s="32">
        <v>1.8</v>
      </c>
      <c r="D9" s="32">
        <v>104</v>
      </c>
      <c r="E9" s="32">
        <v>78</v>
      </c>
      <c r="F9" s="32">
        <v>130</v>
      </c>
      <c r="G9" s="17"/>
    </row>
    <row r="10" spans="1:17" ht="15.75" thickBot="1">
      <c r="A10" s="18" t="s">
        <v>77</v>
      </c>
      <c r="B10" s="32" t="s">
        <v>78</v>
      </c>
      <c r="C10" s="32">
        <v>6</v>
      </c>
      <c r="D10" s="32">
        <v>48</v>
      </c>
      <c r="E10" s="32">
        <v>36</v>
      </c>
      <c r="F10" s="32">
        <v>60</v>
      </c>
      <c r="G10" s="17"/>
    </row>
    <row r="11" spans="1:17" ht="15.75" thickBot="1">
      <c r="A11" s="18" t="s">
        <v>79</v>
      </c>
      <c r="B11" s="32" t="s">
        <v>78</v>
      </c>
      <c r="C11" s="32">
        <v>8</v>
      </c>
      <c r="D11" s="32">
        <v>36</v>
      </c>
      <c r="E11" s="32">
        <v>27</v>
      </c>
      <c r="F11" s="32">
        <v>45</v>
      </c>
      <c r="G11" s="17"/>
    </row>
    <row r="12" spans="1:17" ht="15.75" thickBot="1">
      <c r="A12" s="18" t="s">
        <v>80</v>
      </c>
      <c r="B12" s="32" t="s">
        <v>78</v>
      </c>
      <c r="C12" s="32">
        <v>12</v>
      </c>
      <c r="D12" s="32">
        <v>20</v>
      </c>
      <c r="E12" s="32">
        <v>15</v>
      </c>
      <c r="F12" s="32">
        <v>25</v>
      </c>
      <c r="G12" s="17"/>
    </row>
    <row r="13" spans="1:17" ht="15.75" thickBot="1">
      <c r="A13" s="18" t="s">
        <v>81</v>
      </c>
      <c r="B13" s="32" t="s">
        <v>78</v>
      </c>
      <c r="C13" s="32">
        <v>10</v>
      </c>
      <c r="D13" s="32">
        <v>18</v>
      </c>
      <c r="E13" s="32">
        <v>13</v>
      </c>
      <c r="F13" s="32">
        <v>22</v>
      </c>
      <c r="G13" s="17"/>
    </row>
    <row r="14" spans="1:17" ht="15.75" thickBot="1">
      <c r="A14" s="18" t="s">
        <v>82</v>
      </c>
      <c r="B14" s="32" t="s">
        <v>78</v>
      </c>
      <c r="C14" s="32">
        <v>2.8</v>
      </c>
      <c r="D14" s="32">
        <v>96</v>
      </c>
      <c r="E14" s="32">
        <v>72</v>
      </c>
      <c r="F14" s="32">
        <v>120</v>
      </c>
      <c r="G14" s="17"/>
    </row>
    <row r="15" spans="1:17" ht="15.75" thickBot="1">
      <c r="A15" s="18" t="s">
        <v>83</v>
      </c>
      <c r="B15" s="32" t="s">
        <v>78</v>
      </c>
      <c r="C15" s="32">
        <v>2.1</v>
      </c>
      <c r="D15" s="32">
        <v>116</v>
      </c>
      <c r="E15" s="32">
        <v>87</v>
      </c>
      <c r="F15" s="32">
        <v>145</v>
      </c>
      <c r="G15" s="17"/>
    </row>
    <row r="16" spans="1:17" ht="15.75" thickBot="1">
      <c r="A16" s="18" t="s">
        <v>84</v>
      </c>
      <c r="B16" s="32" t="s">
        <v>78</v>
      </c>
      <c r="C16" s="32">
        <v>2.25</v>
      </c>
      <c r="D16" s="32">
        <v>136</v>
      </c>
      <c r="E16" s="32">
        <v>102</v>
      </c>
      <c r="F16" s="32">
        <v>170</v>
      </c>
      <c r="G16" s="17"/>
    </row>
    <row r="17" spans="1:17" ht="15.75" thickBot="1">
      <c r="A17" s="18" t="s">
        <v>85</v>
      </c>
      <c r="B17" s="32" t="s">
        <v>86</v>
      </c>
      <c r="C17" s="32">
        <v>4</v>
      </c>
      <c r="D17" s="32">
        <v>84</v>
      </c>
      <c r="E17" s="32">
        <v>63</v>
      </c>
      <c r="F17" s="32">
        <v>105</v>
      </c>
      <c r="G17" s="17"/>
    </row>
    <row r="18" spans="1:17" ht="15.75" thickBot="1">
      <c r="A18" s="18" t="s">
        <v>87</v>
      </c>
      <c r="B18" s="32" t="s">
        <v>88</v>
      </c>
      <c r="C18" s="32">
        <v>3.8</v>
      </c>
      <c r="D18" s="32">
        <v>85</v>
      </c>
      <c r="E18" s="32">
        <v>64</v>
      </c>
      <c r="F18" s="32">
        <v>106</v>
      </c>
      <c r="G18" s="17"/>
    </row>
    <row r="19" spans="1:17" ht="15.75" thickBot="1">
      <c r="A19" s="18" t="s">
        <v>89</v>
      </c>
      <c r="B19" s="32" t="s">
        <v>88</v>
      </c>
      <c r="C19" s="32">
        <v>2.8</v>
      </c>
      <c r="D19" s="32">
        <v>110</v>
      </c>
      <c r="E19" s="32">
        <v>83</v>
      </c>
      <c r="F19" s="32">
        <v>138</v>
      </c>
      <c r="G19" s="17"/>
    </row>
    <row r="20" spans="1:17" ht="15.75" thickBot="1">
      <c r="A20" s="18" t="s">
        <v>90</v>
      </c>
      <c r="B20" s="32" t="s">
        <v>88</v>
      </c>
      <c r="C20" s="32">
        <v>3</v>
      </c>
      <c r="D20" s="32">
        <v>112</v>
      </c>
      <c r="E20" s="32">
        <v>84</v>
      </c>
      <c r="F20" s="32">
        <v>140</v>
      </c>
      <c r="G20" s="17"/>
    </row>
    <row r="21" spans="1:17" ht="15.75" thickBot="1">
      <c r="A21" s="18" t="s">
        <v>91</v>
      </c>
      <c r="B21" s="32" t="s">
        <v>92</v>
      </c>
      <c r="C21" s="32">
        <v>2.8</v>
      </c>
      <c r="D21" s="32">
        <v>124</v>
      </c>
      <c r="E21" s="32">
        <v>93</v>
      </c>
      <c r="F21" s="32">
        <v>155</v>
      </c>
      <c r="G21" s="17"/>
    </row>
    <row r="22" spans="1:17" ht="15.75" thickBot="1">
      <c r="A22" s="18" t="s">
        <v>93</v>
      </c>
      <c r="B22" s="32" t="s">
        <v>94</v>
      </c>
      <c r="C22" s="32">
        <v>1.56</v>
      </c>
      <c r="D22" s="32">
        <v>191</v>
      </c>
      <c r="E22" s="32">
        <v>127</v>
      </c>
      <c r="F22" s="32">
        <v>204</v>
      </c>
      <c r="G22" s="17" t="s">
        <v>95</v>
      </c>
    </row>
    <row r="23" spans="1:17" ht="15.75" thickBot="1">
      <c r="A23" s="18" t="s">
        <v>96</v>
      </c>
      <c r="B23" s="32" t="s">
        <v>72</v>
      </c>
      <c r="C23" s="32">
        <v>1.05</v>
      </c>
      <c r="D23" s="32">
        <v>194</v>
      </c>
      <c r="E23" s="32">
        <v>142</v>
      </c>
      <c r="F23" s="32">
        <v>206</v>
      </c>
      <c r="G23" s="17" t="s">
        <v>95</v>
      </c>
    </row>
    <row r="24" spans="1:17" ht="15.75" thickBot="1">
      <c r="A24" s="18" t="s">
        <v>97</v>
      </c>
      <c r="B24" s="32" t="s">
        <v>78</v>
      </c>
      <c r="C24" s="32">
        <v>1.58</v>
      </c>
      <c r="D24" s="32">
        <v>185</v>
      </c>
      <c r="E24" s="32">
        <v>139</v>
      </c>
      <c r="F24" s="32">
        <v>200</v>
      </c>
      <c r="G24" s="17" t="s">
        <v>95</v>
      </c>
    </row>
    <row r="25" spans="1:17" ht="15.75" thickBot="1">
      <c r="A25" s="18" t="s">
        <v>98</v>
      </c>
      <c r="B25" s="32" t="s">
        <v>88</v>
      </c>
      <c r="C25" s="32">
        <v>1.6</v>
      </c>
      <c r="D25" s="32">
        <v>148</v>
      </c>
      <c r="E25" s="32">
        <v>111</v>
      </c>
      <c r="F25" s="32">
        <v>185</v>
      </c>
      <c r="G25" s="17" t="s">
        <v>95</v>
      </c>
    </row>
    <row r="26" spans="1:17" ht="15.75" thickBot="1">
      <c r="A26" s="19" t="s">
        <v>99</v>
      </c>
      <c r="B26" s="33" t="s">
        <v>94</v>
      </c>
      <c r="C26" s="33">
        <v>0.76</v>
      </c>
      <c r="D26" s="33">
        <v>222</v>
      </c>
      <c r="E26" s="33">
        <v>222</v>
      </c>
      <c r="F26" s="33">
        <v>222</v>
      </c>
      <c r="G26" s="20" t="s">
        <v>95</v>
      </c>
    </row>
    <row r="27" spans="1:17">
      <c r="B27" s="34"/>
      <c r="C27" s="34"/>
      <c r="D27" s="34"/>
      <c r="E27" s="34"/>
      <c r="F27" s="34"/>
      <c r="L27">
        <v>1</v>
      </c>
      <c r="M27" s="35">
        <v>5</v>
      </c>
      <c r="N27" s="35">
        <v>9</v>
      </c>
      <c r="O27" s="35">
        <v>11</v>
      </c>
      <c r="P27" s="35">
        <f t="shared" ref="P27:P30" si="0">O27-N27</f>
        <v>2</v>
      </c>
      <c r="Q27" s="5">
        <f t="shared" ref="Q27:Q30" si="1">2*DEGREES(TANH(((O27-N27)/2/M27)))</f>
        <v>22.617545657860241</v>
      </c>
    </row>
    <row r="28" spans="1:17">
      <c r="B28" s="34"/>
      <c r="C28" s="34"/>
      <c r="D28" s="34"/>
      <c r="E28" s="34"/>
      <c r="F28" s="34"/>
      <c r="L28">
        <v>1</v>
      </c>
      <c r="M28" s="35">
        <v>2</v>
      </c>
      <c r="N28" s="35">
        <v>-0.5</v>
      </c>
      <c r="O28" s="35">
        <v>0.5</v>
      </c>
      <c r="P28" s="35">
        <f t="shared" si="0"/>
        <v>1</v>
      </c>
      <c r="Q28" s="5">
        <f t="shared" si="1"/>
        <v>28.065611359443928</v>
      </c>
    </row>
    <row r="29" spans="1:17">
      <c r="L29">
        <v>2</v>
      </c>
      <c r="M29" s="35">
        <v>5</v>
      </c>
      <c r="N29" s="35">
        <v>8</v>
      </c>
      <c r="O29" s="35">
        <v>12</v>
      </c>
      <c r="P29" s="35">
        <f t="shared" si="0"/>
        <v>4</v>
      </c>
      <c r="Q29" s="5">
        <f t="shared" si="1"/>
        <v>43.538943935199605</v>
      </c>
    </row>
    <row r="30" spans="1:17">
      <c r="L30">
        <v>2</v>
      </c>
      <c r="M30" s="35">
        <v>3</v>
      </c>
      <c r="N30" s="35">
        <v>8.8000000000000007</v>
      </c>
      <c r="O30" s="35">
        <v>11.3</v>
      </c>
      <c r="P30" s="35">
        <f t="shared" si="0"/>
        <v>2.5</v>
      </c>
      <c r="Q30" s="5">
        <f t="shared" si="1"/>
        <v>45.162661140351425</v>
      </c>
    </row>
    <row r="31" spans="1:17">
      <c r="L31">
        <v>2</v>
      </c>
      <c r="M31" s="35">
        <v>1.5</v>
      </c>
      <c r="N31" s="35">
        <v>-0.7</v>
      </c>
      <c r="O31" s="35">
        <v>0.7</v>
      </c>
      <c r="P31" s="35">
        <f>O31-N31</f>
        <v>1.4</v>
      </c>
      <c r="Q31" s="5">
        <f>2*DEGREES(TANH(((O31-N31)/2/M31)))</f>
        <v>49.904866192765191</v>
      </c>
    </row>
    <row r="32" spans="1:17">
      <c r="L32">
        <v>5</v>
      </c>
      <c r="M32" s="35">
        <v>4</v>
      </c>
      <c r="N32" s="35">
        <v>8.8000000000000007</v>
      </c>
      <c r="O32" s="35">
        <v>11.2</v>
      </c>
      <c r="P32" s="35">
        <f>O32-N32</f>
        <v>2.3999999999999986</v>
      </c>
      <c r="Q32" s="5">
        <f>2*DEGREES(TANH(((O32-N32)/2/M32)))</f>
        <v>33.381966424812695</v>
      </c>
    </row>
    <row r="33" spans="12:17">
      <c r="L33">
        <v>5</v>
      </c>
      <c r="M33" s="35">
        <v>5</v>
      </c>
      <c r="N33" s="35">
        <v>8.6</v>
      </c>
      <c r="O33" s="35">
        <v>11.6</v>
      </c>
      <c r="P33" s="35">
        <f t="shared" ref="P33:P35" si="2">O33-N33</f>
        <v>3</v>
      </c>
      <c r="Q33" s="5">
        <f t="shared" ref="Q33:Q35" si="3">2*DEGREES(TANH(((O33-N33)/2/M33)))</f>
        <v>33.381966424812703</v>
      </c>
    </row>
    <row r="34" spans="12:17">
      <c r="L34">
        <v>5</v>
      </c>
      <c r="M34" s="35">
        <v>2</v>
      </c>
      <c r="N34" s="35">
        <v>-0.7</v>
      </c>
      <c r="O34" s="35">
        <v>0.7</v>
      </c>
      <c r="P34" s="35">
        <f t="shared" si="2"/>
        <v>1.4</v>
      </c>
      <c r="Q34" s="5">
        <f t="shared" si="3"/>
        <v>38.545798043775079</v>
      </c>
    </row>
    <row r="35" spans="12:17">
      <c r="L35">
        <v>4</v>
      </c>
      <c r="M35" s="35">
        <v>5</v>
      </c>
      <c r="N35" s="35">
        <v>8</v>
      </c>
      <c r="O35" s="35">
        <v>11.1</v>
      </c>
      <c r="P35" s="35">
        <f t="shared" si="2"/>
        <v>3.0999999999999996</v>
      </c>
      <c r="Q35" s="5">
        <f t="shared" si="3"/>
        <v>34.427555351444965</v>
      </c>
    </row>
    <row r="36" spans="12:17">
      <c r="L36">
        <v>7</v>
      </c>
      <c r="M36" s="35">
        <v>5</v>
      </c>
      <c r="N36" s="35">
        <v>7.7</v>
      </c>
      <c r="O36" s="35">
        <v>11.1</v>
      </c>
      <c r="P36" s="35">
        <f t="shared" ref="P36:P45" si="4">O36-N36</f>
        <v>3.3999999999999995</v>
      </c>
      <c r="Q36" s="5">
        <f t="shared" ref="Q36:Q45" si="5">2*DEGREES(TANH(((O36-N36)/2/M36)))</f>
        <v>37.52614521695638</v>
      </c>
    </row>
    <row r="37" spans="12:17">
      <c r="L37">
        <v>3</v>
      </c>
      <c r="M37" s="35">
        <v>5</v>
      </c>
      <c r="N37" s="35">
        <v>8</v>
      </c>
      <c r="O37" s="35">
        <v>11.6</v>
      </c>
      <c r="P37" s="35">
        <f t="shared" si="4"/>
        <v>3.5999999999999996</v>
      </c>
      <c r="Q37" s="5">
        <f t="shared" si="5"/>
        <v>39.558614369300948</v>
      </c>
    </row>
    <row r="38" spans="12:17">
      <c r="L38">
        <v>3</v>
      </c>
      <c r="M38" s="35">
        <v>3</v>
      </c>
      <c r="N38" s="35">
        <v>-0.1</v>
      </c>
      <c r="O38" s="35">
        <v>2.2000000000000002</v>
      </c>
      <c r="P38" s="35">
        <f t="shared" si="4"/>
        <v>2.3000000000000003</v>
      </c>
      <c r="Q38" s="5">
        <f t="shared" si="5"/>
        <v>41.894533282939882</v>
      </c>
    </row>
    <row r="39" spans="12:17">
      <c r="L39">
        <v>6</v>
      </c>
      <c r="M39" s="35">
        <v>5</v>
      </c>
      <c r="N39" s="35">
        <v>-0.8</v>
      </c>
      <c r="O39" s="35">
        <v>2.6</v>
      </c>
      <c r="P39" s="35">
        <f t="shared" si="4"/>
        <v>3.4000000000000004</v>
      </c>
      <c r="Q39" s="5">
        <f t="shared" si="5"/>
        <v>37.526145216956387</v>
      </c>
    </row>
    <row r="40" spans="12:17">
      <c r="L40">
        <v>9</v>
      </c>
      <c r="M40" s="35">
        <v>5</v>
      </c>
      <c r="N40" s="35">
        <v>7.5</v>
      </c>
      <c r="O40" s="35">
        <v>10.9</v>
      </c>
      <c r="P40" s="35">
        <f t="shared" si="4"/>
        <v>3.4000000000000004</v>
      </c>
      <c r="Q40" s="5">
        <f t="shared" si="5"/>
        <v>37.526145216956387</v>
      </c>
    </row>
    <row r="41" spans="12:17">
      <c r="L41">
        <v>8</v>
      </c>
      <c r="M41" s="35">
        <v>5</v>
      </c>
      <c r="N41" s="35">
        <v>8.4</v>
      </c>
      <c r="O41" s="35">
        <v>11.7</v>
      </c>
      <c r="P41" s="35">
        <f t="shared" si="4"/>
        <v>3.2999999999999989</v>
      </c>
      <c r="Q41" s="5">
        <f t="shared" si="5"/>
        <v>36.499792407513674</v>
      </c>
    </row>
    <row r="42" spans="12:17">
      <c r="M42" s="35"/>
      <c r="N42" s="35"/>
      <c r="O42" s="35"/>
      <c r="P42" s="35">
        <f t="shared" si="4"/>
        <v>0</v>
      </c>
      <c r="Q42" s="5" t="e">
        <f t="shared" si="5"/>
        <v>#DIV/0!</v>
      </c>
    </row>
    <row r="43" spans="12:17">
      <c r="M43" s="35"/>
      <c r="N43" s="35"/>
      <c r="O43" s="35"/>
      <c r="P43" s="35">
        <f t="shared" si="4"/>
        <v>0</v>
      </c>
      <c r="Q43" s="5" t="e">
        <f t="shared" si="5"/>
        <v>#DIV/0!</v>
      </c>
    </row>
    <row r="44" spans="12:17">
      <c r="M44" s="35"/>
      <c r="N44" s="35"/>
      <c r="O44" s="35"/>
      <c r="P44" s="35">
        <f t="shared" si="4"/>
        <v>0</v>
      </c>
      <c r="Q44" s="5" t="e">
        <f t="shared" si="5"/>
        <v>#DIV/0!</v>
      </c>
    </row>
    <row r="45" spans="12:17">
      <c r="P45" s="35">
        <f t="shared" si="4"/>
        <v>0</v>
      </c>
      <c r="Q45" s="5" t="e">
        <f t="shared" si="5"/>
        <v>#DIV/0!</v>
      </c>
    </row>
  </sheetData>
  <autoFilter ref="A5:K26"/>
  <mergeCells count="4">
    <mergeCell ref="A1:A4"/>
    <mergeCell ref="D1:F1"/>
    <mergeCell ref="D2:F2"/>
    <mergeCell ref="G1:G4"/>
  </mergeCells>
  <hyperlinks>
    <hyperlink ref="A5" r:id="rId1" display="http://www.arducam.com/downloads/Lenses/LS40136.jpg"/>
    <hyperlink ref="A6" r:id="rId2" display="http://www.arducam.com/downloads/Lenses/LS-40207.jpg"/>
    <hyperlink ref="A7" r:id="rId3" display="http://www.arducam.com/downloads/Lenses/LS40166.JPG"/>
    <hyperlink ref="A8" r:id="rId4" display="http://www.arducam.com/downloads/Lenses/LS-36021.jpg"/>
    <hyperlink ref="A9" r:id="rId5" display="http://www.arducam.com/downloads/Lenses/HX1820.JPG"/>
    <hyperlink ref="A10" r:id="rId6" display="http://www.arducam.com/downloads/Lenses/LS6020.JPG"/>
    <hyperlink ref="A11" r:id="rId7" display="http://www.arducam.com/downloads/Lenses/LS8020.JPG"/>
    <hyperlink ref="A12" r:id="rId8" display="http://www.arducam.com/downloads/Lenses/LS12020.JPG"/>
    <hyperlink ref="A13" r:id="rId9" display="http://www.arducam.com/downloads/Lenses/LS1620.JPG"/>
    <hyperlink ref="A14" r:id="rId10" display="http://www.arducam.com/downloads/Lenses/LS-30207.jpg"/>
    <hyperlink ref="A15" r:id="rId11" display="http://www.arducam.com/downloads/Lenses/LS-27225.jpg"/>
    <hyperlink ref="A16" r:id="rId12" display="http://www.arducam.com/downloads/Lenses/LS30188.JPG"/>
    <hyperlink ref="A17" r:id="rId13" display="http://www.arducam.com/downloads/Lenses/LS-27227.jpg"/>
    <hyperlink ref="A18" r:id="rId14" display="http://www.arducam.com/downloads/Lenses/LS-20211.jpg"/>
    <hyperlink ref="A19" r:id="rId15" display="http://www.arducam.com/downloads/Lenses/LS20150.JPG"/>
    <hyperlink ref="A20" r:id="rId16" display="http://www.arducam.com/downloads/Lenses/LS4014.JPG"/>
    <hyperlink ref="A21" r:id="rId17" display="http://www.arducam.com/downloads/Lenses/LS-81600.jpg"/>
    <hyperlink ref="A22" r:id="rId18" display="http://www.arducam.com/downloads/Lenses/Fisheye/HX-40146.pdf"/>
    <hyperlink ref="A23" r:id="rId19" display="http://www.arducam.com/downloads/Lenses/Fisheye/LS40180.JPG"/>
    <hyperlink ref="A24" r:id="rId20" display="http://www.arducam.com/downloads/Lenses/Fisheye/LS-30180.jpg"/>
    <hyperlink ref="A25" r:id="rId21" display="http://www.arducam.com/downloads/Lenses/Fisheye/LS25180.JPG"/>
    <hyperlink ref="A26" r:id="rId22" display="http://www.arducam.com/downloads/Lenses/Fisheye/LS-32220.pd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26"/>
  <sheetViews>
    <sheetView workbookViewId="0">
      <selection activeCell="B4" sqref="B4"/>
    </sheetView>
  </sheetViews>
  <sheetFormatPr defaultRowHeight="15"/>
  <cols>
    <col min="1" max="1" width="31.7109375" bestFit="1" customWidth="1"/>
    <col min="2" max="2" width="9.5703125" bestFit="1" customWidth="1"/>
  </cols>
  <sheetData>
    <row r="2" spans="1:6">
      <c r="B2" t="s">
        <v>42</v>
      </c>
      <c r="C2" t="s">
        <v>43</v>
      </c>
      <c r="E2" s="22"/>
      <c r="F2" s="22"/>
    </row>
    <row r="3" spans="1:6">
      <c r="A3" t="s">
        <v>40</v>
      </c>
      <c r="B3" s="6">
        <v>50</v>
      </c>
      <c r="C3" t="s">
        <v>54</v>
      </c>
      <c r="E3" s="23"/>
      <c r="F3" s="22"/>
    </row>
    <row r="4" spans="1:6">
      <c r="A4" t="s">
        <v>41</v>
      </c>
      <c r="B4" s="6">
        <v>70</v>
      </c>
      <c r="C4" t="s">
        <v>55</v>
      </c>
      <c r="E4" s="23"/>
      <c r="F4" s="22"/>
    </row>
    <row r="5" spans="1:6">
      <c r="A5" t="s">
        <v>44</v>
      </c>
      <c r="B5" s="5">
        <f>2*SINH(obj_width/2/MOD)/(2*PI())*360</f>
        <v>86.927289045631397</v>
      </c>
      <c r="C5" t="s">
        <v>45</v>
      </c>
      <c r="E5" s="24"/>
      <c r="F5" s="22"/>
    </row>
    <row r="6" spans="1:6">
      <c r="A6" t="s">
        <v>56</v>
      </c>
      <c r="B6" s="7">
        <v>3.2</v>
      </c>
      <c r="E6" s="25"/>
      <c r="F6" s="22"/>
    </row>
    <row r="7" spans="1:6">
      <c r="A7" t="s">
        <v>57</v>
      </c>
      <c r="B7" s="7">
        <v>2.4</v>
      </c>
      <c r="C7" t="s">
        <v>100</v>
      </c>
      <c r="E7" s="25"/>
      <c r="F7" s="22"/>
    </row>
    <row r="8" spans="1:6">
      <c r="A8" t="s">
        <v>46</v>
      </c>
      <c r="B8" s="4">
        <f>ccd_w/ccd_h</f>
        <v>1.3333333333333335</v>
      </c>
      <c r="C8" t="s">
        <v>47</v>
      </c>
      <c r="E8" s="26"/>
      <c r="F8" s="22"/>
    </row>
    <row r="9" spans="1:6">
      <c r="A9" t="s">
        <v>51</v>
      </c>
      <c r="B9" s="5">
        <f>FOV</f>
        <v>86.927289045631397</v>
      </c>
      <c r="C9" t="s">
        <v>49</v>
      </c>
      <c r="E9" s="24"/>
      <c r="F9" s="22"/>
    </row>
    <row r="10" spans="1:6">
      <c r="A10" t="s">
        <v>52</v>
      </c>
      <c r="B10" s="5">
        <f>FOV*B8</f>
        <v>115.90305206084187</v>
      </c>
      <c r="C10" t="s">
        <v>48</v>
      </c>
      <c r="E10" s="24"/>
      <c r="F10" s="22"/>
    </row>
    <row r="11" spans="1:6">
      <c r="A11" t="s">
        <v>53</v>
      </c>
      <c r="B11" s="5">
        <f>SQRT(1+aspect*aspect)*FOV</f>
        <v>144.87881507605235</v>
      </c>
      <c r="C11" t="s">
        <v>50</v>
      </c>
      <c r="E11" s="24"/>
      <c r="F11" s="22"/>
    </row>
    <row r="12" spans="1:6">
      <c r="A12" t="s">
        <v>59</v>
      </c>
      <c r="B12" s="21">
        <f>d*(ccd_h/H)</f>
        <v>1.7142857142857144</v>
      </c>
      <c r="C12" t="s">
        <v>58</v>
      </c>
      <c r="E12" s="22"/>
      <c r="F12" s="22"/>
    </row>
    <row r="13" spans="1:6">
      <c r="E13" s="22"/>
      <c r="F13" s="22"/>
    </row>
    <row r="14" spans="1:6">
      <c r="A14" t="s">
        <v>116</v>
      </c>
    </row>
    <row r="25" spans="1:1">
      <c r="A25" s="1" t="s">
        <v>61</v>
      </c>
    </row>
    <row r="26" spans="1:1">
      <c r="A26" s="1" t="s">
        <v>60</v>
      </c>
    </row>
  </sheetData>
  <hyperlinks>
    <hyperlink ref="A26" r:id="rId1"/>
    <hyperlink ref="A2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13</vt:i4>
      </vt:variant>
    </vt:vector>
  </HeadingPairs>
  <TitlesOfParts>
    <vt:vector size="16" baseType="lpstr">
      <vt:lpstr>Camera sensor</vt:lpstr>
      <vt:lpstr>Lenses</vt:lpstr>
      <vt:lpstr>Calculation</vt:lpstr>
      <vt:lpstr>aspect</vt:lpstr>
      <vt:lpstr>ccd_h</vt:lpstr>
      <vt:lpstr>ccd_w</vt:lpstr>
      <vt:lpstr>d</vt:lpstr>
      <vt:lpstr>DFOV</vt:lpstr>
      <vt:lpstr>f</vt:lpstr>
      <vt:lpstr>FOV</vt:lpstr>
      <vt:lpstr>H</vt:lpstr>
      <vt:lpstr>HFOV</vt:lpstr>
      <vt:lpstr>MOD</vt:lpstr>
      <vt:lpstr>obj_width</vt:lpstr>
      <vt:lpstr>VFOV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2018-02-10T11:29:52Z</dcterms:modified>
</cp:coreProperties>
</file>