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_valves\epanettools4cv\data-raw\epanet\excel\"/>
    </mc:Choice>
  </mc:AlternateContent>
  <xr:revisionPtr revIDLastSave="0" documentId="13_ncr:1_{E9FD8570-F6E0-4576-8185-C36ADDEE9954}" xr6:coauthVersionLast="46" xr6:coauthVersionMax="46" xr10:uidLastSave="{00000000-0000-0000-0000-000000000000}"/>
  <bookViews>
    <workbookView xWindow="28680" yWindow="-120" windowWidth="29040" windowHeight="15840" xr2:uid="{63240535-473C-464E-A56C-DCF3F984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1" l="1"/>
  <c r="K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F39" i="1" a="1"/>
  <c r="F39" i="1" s="1"/>
  <c r="F38" i="1" a="1"/>
  <c r="F38" i="1" s="1"/>
  <c r="F37" i="1" a="1"/>
  <c r="F37" i="1" s="1"/>
  <c r="C38" i="1" a="1"/>
  <c r="C38" i="1" s="1"/>
  <c r="C37" i="1" a="1"/>
  <c r="C37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7" i="1"/>
  <c r="H8" i="1" l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H22" i="1"/>
  <c r="M22" i="1" s="1"/>
  <c r="H23" i="1"/>
  <c r="M23" i="1" s="1"/>
  <c r="H24" i="1"/>
  <c r="M24" i="1" s="1"/>
  <c r="H25" i="1"/>
  <c r="M25" i="1" s="1"/>
  <c r="H26" i="1"/>
  <c r="M26" i="1" s="1"/>
  <c r="H27" i="1"/>
  <c r="M27" i="1" s="1"/>
  <c r="H28" i="1"/>
  <c r="M28" i="1" s="1"/>
  <c r="H29" i="1"/>
  <c r="M29" i="1" s="1"/>
  <c r="H30" i="1"/>
  <c r="M30" i="1" s="1"/>
  <c r="H7" i="1"/>
  <c r="K22" i="1" l="1"/>
  <c r="M7" i="1"/>
  <c r="N7" i="1" s="1"/>
  <c r="D37" i="1" a="1"/>
  <c r="D37" i="1" s="1"/>
  <c r="D38" i="1" a="1"/>
  <c r="D38" i="1" s="1"/>
  <c r="K15" i="1"/>
  <c r="N11" i="1"/>
  <c r="K19" i="1"/>
  <c r="K30" i="1"/>
  <c r="K27" i="1"/>
  <c r="K23" i="1"/>
  <c r="K14" i="1"/>
  <c r="K29" i="1"/>
  <c r="K21" i="1"/>
  <c r="K13" i="1"/>
  <c r="K28" i="1"/>
  <c r="K20" i="1"/>
  <c r="K12" i="1"/>
  <c r="K26" i="1"/>
  <c r="K18" i="1"/>
  <c r="K10" i="1"/>
  <c r="N27" i="1"/>
  <c r="K25" i="1"/>
  <c r="K17" i="1"/>
  <c r="K9" i="1"/>
  <c r="K11" i="1"/>
  <c r="K24" i="1"/>
  <c r="K16" i="1"/>
  <c r="K8" i="1"/>
  <c r="C58" i="1" l="1"/>
  <c r="F58" i="1" s="1"/>
  <c r="D72" i="1"/>
  <c r="D73" i="1"/>
  <c r="D82" i="1"/>
  <c r="C81" i="1"/>
  <c r="F81" i="1" s="1"/>
  <c r="D79" i="1"/>
  <c r="C83" i="1"/>
  <c r="D86" i="1"/>
  <c r="D89" i="1"/>
  <c r="C79" i="1"/>
  <c r="F79" i="1" s="1"/>
  <c r="C71" i="1"/>
  <c r="F71" i="1" s="1"/>
  <c r="C63" i="1"/>
  <c r="C55" i="1"/>
  <c r="C47" i="1"/>
  <c r="D83" i="1"/>
  <c r="C90" i="1"/>
  <c r="F90" i="1" s="1"/>
  <c r="C78" i="1"/>
  <c r="C70" i="1"/>
  <c r="F70" i="1" s="1"/>
  <c r="C62" i="1"/>
  <c r="C54" i="1"/>
  <c r="F54" i="1" s="1"/>
  <c r="C46" i="1"/>
  <c r="F46" i="1" s="1"/>
  <c r="D58" i="1"/>
  <c r="D66" i="1"/>
  <c r="D74" i="1"/>
  <c r="C57" i="1"/>
  <c r="F57" i="1" s="1"/>
  <c r="C56" i="1"/>
  <c r="D81" i="1"/>
  <c r="C84" i="1"/>
  <c r="F84" i="1" s="1"/>
  <c r="C87" i="1"/>
  <c r="F87" i="1" s="1"/>
  <c r="D90" i="1"/>
  <c r="C77" i="1"/>
  <c r="C69" i="1"/>
  <c r="C61" i="1"/>
  <c r="C53" i="1"/>
  <c r="C45" i="1"/>
  <c r="F45" i="1" s="1"/>
  <c r="D59" i="1"/>
  <c r="D67" i="1"/>
  <c r="D75" i="1"/>
  <c r="C88" i="1"/>
  <c r="D91" i="1"/>
  <c r="C42" i="1"/>
  <c r="D88" i="1"/>
  <c r="C65" i="1"/>
  <c r="D63" i="1"/>
  <c r="C86" i="1"/>
  <c r="F86" i="1" s="1"/>
  <c r="C64" i="1"/>
  <c r="D84" i="1"/>
  <c r="D87" i="1"/>
  <c r="C76" i="1"/>
  <c r="F76" i="1" s="1"/>
  <c r="C68" i="1"/>
  <c r="F68" i="1" s="1"/>
  <c r="C60" i="1"/>
  <c r="F60" i="1" s="1"/>
  <c r="C52" i="1"/>
  <c r="F52" i="1" s="1"/>
  <c r="C44" i="1"/>
  <c r="D60" i="1"/>
  <c r="D68" i="1"/>
  <c r="D76" i="1"/>
  <c r="D85" i="1"/>
  <c r="C66" i="1"/>
  <c r="F66" i="1" s="1"/>
  <c r="D62" i="1"/>
  <c r="C73" i="1"/>
  <c r="F73" i="1" s="1"/>
  <c r="C49" i="1"/>
  <c r="F49" i="1" s="1"/>
  <c r="D71" i="1"/>
  <c r="C89" i="1"/>
  <c r="C72" i="1"/>
  <c r="D80" i="1"/>
  <c r="D65" i="1"/>
  <c r="C85" i="1"/>
  <c r="C91" i="1"/>
  <c r="F91" i="1" s="1"/>
  <c r="C75" i="1"/>
  <c r="F75" i="1" s="1"/>
  <c r="C67" i="1"/>
  <c r="C59" i="1"/>
  <c r="C51" i="1"/>
  <c r="C43" i="1"/>
  <c r="D61" i="1"/>
  <c r="D69" i="1"/>
  <c r="D77" i="1"/>
  <c r="C82" i="1"/>
  <c r="F82" i="1" s="1"/>
  <c r="C74" i="1"/>
  <c r="C50" i="1"/>
  <c r="D70" i="1"/>
  <c r="D78" i="1"/>
  <c r="D42" i="1"/>
  <c r="C80" i="1"/>
  <c r="F80" i="1" s="1"/>
  <c r="C48" i="1"/>
  <c r="F48" i="1" s="1"/>
  <c r="D64" i="1"/>
  <c r="D45" i="1"/>
  <c r="D46" i="1"/>
  <c r="D54" i="1"/>
  <c r="D47" i="1"/>
  <c r="D55" i="1"/>
  <c r="D48" i="1"/>
  <c r="D56" i="1"/>
  <c r="D44" i="1"/>
  <c r="D52" i="1"/>
  <c r="D49" i="1"/>
  <c r="D57" i="1"/>
  <c r="D50" i="1"/>
  <c r="D43" i="1"/>
  <c r="D51" i="1"/>
  <c r="D53" i="1"/>
  <c r="F78" i="1" l="1"/>
  <c r="F72" i="1"/>
  <c r="F69" i="1"/>
  <c r="F50" i="1"/>
  <c r="F59" i="1"/>
  <c r="F89" i="1"/>
  <c r="F88" i="1"/>
  <c r="F77" i="1"/>
  <c r="F83" i="1"/>
  <c r="F53" i="1"/>
  <c r="F43" i="1"/>
  <c r="F61" i="1"/>
  <c r="F51" i="1"/>
  <c r="F74" i="1"/>
  <c r="F67" i="1"/>
  <c r="F64" i="1"/>
  <c r="F47" i="1"/>
  <c r="F55" i="1"/>
  <c r="F63" i="1"/>
  <c r="F85" i="1"/>
  <c r="F65" i="1"/>
  <c r="F62" i="1"/>
  <c r="F44" i="1"/>
  <c r="F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Raul Trujillo</author>
  </authors>
  <commentList>
    <comment ref="N6" authorId="0" shapeId="0" xr:uid="{B6B000C5-DF70-445D-848C-010C3C7436F0}">
      <text>
        <r>
          <rPr>
            <b/>
            <sz val="9"/>
            <color indexed="81"/>
            <rFont val="Tahoma"/>
            <charset val="1"/>
          </rPr>
          <t>Raul Trujillo:</t>
        </r>
        <r>
          <rPr>
            <sz val="9"/>
            <color indexed="81"/>
            <rFont val="Tahoma"/>
            <charset val="1"/>
          </rPr>
          <t xml:space="preserve">
Time Modulation Setting points.</t>
        </r>
      </text>
    </comment>
    <comment ref="B33" authorId="0" shapeId="0" xr:uid="{1CD747B0-4258-41E3-9656-04D5E6CD5B15}">
      <text>
        <r>
          <rPr>
            <b/>
            <sz val="9"/>
            <color indexed="81"/>
            <rFont val="Tahoma"/>
            <family val="2"/>
          </rPr>
          <t>Raul Trujillo:</t>
        </r>
        <r>
          <rPr>
            <sz val="9"/>
            <color indexed="81"/>
            <rFont val="Tahoma"/>
            <family val="2"/>
          </rPr>
          <t xml:space="preserve">
https://www.ablebits.com/office-addins-blog/2019/01/16/excel-trendline-types-equations-formulas/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<sst xmlns="http://schemas.openxmlformats.org/spreadsheetml/2006/main" count="27" uniqueCount="22">
  <si>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 xml:space="preserve"> Hours                  </t>
  </si>
  <si>
    <t>P2</t>
  </si>
  <si>
    <t>Pc</t>
  </si>
  <si>
    <t>P1</t>
  </si>
  <si>
    <t>Flow</t>
  </si>
  <si>
    <t xml:space="preserve">Pressure (m)    </t>
  </si>
  <si>
    <t>Pc Needed =</t>
  </si>
  <si>
    <t>m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</si>
  <si>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P
(P2-Pc)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</si>
  <si>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P
(H1-P1)</t>
    </r>
  </si>
  <si>
    <t>H1 =</t>
  </si>
  <si>
    <t xml:space="preserve">H1 = 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</si>
  <si>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P
(P1-P2)</t>
    </r>
  </si>
  <si>
    <t>TM
Setting</t>
  </si>
  <si>
    <t>Power trendline equation:</t>
  </si>
  <si>
    <t>a:</t>
  </si>
  <si>
    <t>b: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</si>
  <si>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Pv</t>
    </r>
  </si>
  <si>
    <t>Head Losses Valve</t>
  </si>
  <si>
    <t>Flow
(L/s)</t>
  </si>
  <si>
    <t>b1:</t>
  </si>
  <si>
    <t>b2: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</si>
</sst>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0" borderId="1" xfId="0" applyBorder="1"/>
    <xf numFmtId="20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right"/>
    </xf>
    <xf numFmtId="2" fontId="0" fillId="3" borderId="1" xfId="0" applyNumberFormat="1" applyFill="1" applyBorder="1"/>
    <xf numFmtId="2" fontId="2" fillId="2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7" fillId="5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20" fontId="0" fillId="7" borderId="1" xfId="0" applyNumberFormat="1" applyFill="1" applyBorder="1"/>
    <xf numFmtId="2" fontId="0" fillId="7" borderId="1" xfId="0" applyNumberFormat="1" applyFill="1" applyBorder="1"/>
    <xf numFmtId="0" fontId="7" fillId="7" borderId="1" xfId="0" applyFont="1" applyFill="1" applyBorder="1" applyAlignment="1">
      <alignment horizontal="center" wrapText="1"/>
    </xf>
    <xf numFmtId="0" fontId="0" fillId="7" borderId="1" xfId="0" applyFill="1" applyBorder="1"/>
    <xf numFmtId="0" fontId="10" fillId="0" borderId="0" xfId="0" applyFont="1"/>
    <xf numFmtId="164" fontId="0" fillId="0" borderId="1" xfId="0" applyNumberFormat="1" applyBorder="1"/>
    <xf numFmtId="164" fontId="0" fillId="7" borderId="1" xfId="0" applyNumberForma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64" fontId="5" fillId="0" borderId="1" xfId="0" applyNumberFormat="1" applyFont="1" applyBorder="1"/>
    <xf numFmtId="0" fontId="5" fillId="0" borderId="1" xfId="0" applyFont="1" applyBorder="1"/>
    <xf numFmtId="0" fontId="0" fillId="0" borderId="1" xfId="0" applyBorder="1" applyAlignment="1">
      <alignment horizontal="right"/>
    </xf>
    <xf numFmtId="2" fontId="0" fillId="2" borderId="4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60264284683356"/>
          <c:y val="3.1643290195472629E-2"/>
          <c:w val="0.79954070914251818"/>
          <c:h val="0.840623370551762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Sheet1!$B$7:$B$30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>
                  <c:v>1</c:v>
                </c:pt>
              </c:numCache>
            </c:numRef>
          </c:xVal>
          <c:yVal>
            <c:numRef>
              <c:f>Sheet1!$D$7:$D$30</c:f>
              <c:numCache>
                <c:formatCode>0.00</c:formatCode>
                <c:ptCount val="24"/>
                <c:pt idx="0">
                  <c:v>49.35</c:v>
                </c:pt>
                <c:pt idx="1">
                  <c:v>49.37</c:v>
                </c:pt>
                <c:pt idx="2">
                  <c:v>49.34</c:v>
                </c:pt>
                <c:pt idx="3">
                  <c:v>49.12</c:v>
                </c:pt>
                <c:pt idx="4">
                  <c:v>48.64</c:v>
                </c:pt>
                <c:pt idx="5">
                  <c:v>48.36</c:v>
                </c:pt>
                <c:pt idx="6">
                  <c:v>48.43</c:v>
                </c:pt>
                <c:pt idx="7">
                  <c:v>48.54</c:v>
                </c:pt>
                <c:pt idx="8">
                  <c:v>48.58</c:v>
                </c:pt>
                <c:pt idx="9">
                  <c:v>48.61</c:v>
                </c:pt>
                <c:pt idx="10">
                  <c:v>48.62</c:v>
                </c:pt>
                <c:pt idx="11">
                  <c:v>48.69</c:v>
                </c:pt>
                <c:pt idx="12">
                  <c:v>48.78</c:v>
                </c:pt>
                <c:pt idx="13">
                  <c:v>48.79</c:v>
                </c:pt>
                <c:pt idx="14">
                  <c:v>48.8</c:v>
                </c:pt>
                <c:pt idx="15">
                  <c:v>48.75</c:v>
                </c:pt>
                <c:pt idx="16">
                  <c:v>48.67</c:v>
                </c:pt>
                <c:pt idx="17">
                  <c:v>48.68</c:v>
                </c:pt>
                <c:pt idx="18">
                  <c:v>48.82</c:v>
                </c:pt>
                <c:pt idx="19">
                  <c:v>48.97</c:v>
                </c:pt>
                <c:pt idx="20">
                  <c:v>49.08</c:v>
                </c:pt>
                <c:pt idx="21">
                  <c:v>49.24</c:v>
                </c:pt>
                <c:pt idx="22">
                  <c:v>49.31</c:v>
                </c:pt>
                <c:pt idx="23">
                  <c:v>49.33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03-4238-9E1E-F34C17004E18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Pc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Sheet1!$B$7:$B$30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>
                  <c:v>1</c:v>
                </c:pt>
              </c:numCache>
            </c:numRef>
          </c:xVal>
          <c:yVal>
            <c:numRef>
              <c:f>Sheet1!$E$7:$E$30</c:f>
              <c:numCache>
                <c:formatCode>0.00</c:formatCode>
                <c:ptCount val="24"/>
                <c:pt idx="0">
                  <c:v>45.96</c:v>
                </c:pt>
                <c:pt idx="1">
                  <c:v>46.09</c:v>
                </c:pt>
                <c:pt idx="2">
                  <c:v>45.86</c:v>
                </c:pt>
                <c:pt idx="3">
                  <c:v>44.47</c:v>
                </c:pt>
                <c:pt idx="4">
                  <c:v>41.41</c:v>
                </c:pt>
                <c:pt idx="5">
                  <c:v>39.590000000000003</c:v>
                </c:pt>
                <c:pt idx="6">
                  <c:v>40.08</c:v>
                </c:pt>
                <c:pt idx="7">
                  <c:v>40.75</c:v>
                </c:pt>
                <c:pt idx="8">
                  <c:v>41.02</c:v>
                </c:pt>
                <c:pt idx="9">
                  <c:v>41.22</c:v>
                </c:pt>
                <c:pt idx="10">
                  <c:v>41.28</c:v>
                </c:pt>
                <c:pt idx="11">
                  <c:v>41.73</c:v>
                </c:pt>
                <c:pt idx="12">
                  <c:v>42.29</c:v>
                </c:pt>
                <c:pt idx="13">
                  <c:v>42.41</c:v>
                </c:pt>
                <c:pt idx="14">
                  <c:v>42.47</c:v>
                </c:pt>
                <c:pt idx="15">
                  <c:v>42.11</c:v>
                </c:pt>
                <c:pt idx="16">
                  <c:v>41.6</c:v>
                </c:pt>
                <c:pt idx="17">
                  <c:v>41.67</c:v>
                </c:pt>
                <c:pt idx="18">
                  <c:v>42.6</c:v>
                </c:pt>
                <c:pt idx="19">
                  <c:v>43.53</c:v>
                </c:pt>
                <c:pt idx="20">
                  <c:v>44.25</c:v>
                </c:pt>
                <c:pt idx="21">
                  <c:v>45.24</c:v>
                </c:pt>
                <c:pt idx="22">
                  <c:v>45.67</c:v>
                </c:pt>
                <c:pt idx="23">
                  <c:v>45.82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03-4238-9E1E-F34C17004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969320"/>
        <c:axId val="583977848"/>
      </c:scatterChart>
      <c:valAx>
        <c:axId val="5839693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3977848"/>
        <c:crosses val="autoZero"/>
        <c:crossBetween val="midCat"/>
      </c:valAx>
      <c:valAx>
        <c:axId val="583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Pressure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3969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35030549898159"/>
          <c:y val="0.75925889013368109"/>
          <c:w val="0.1064765784114053"/>
          <c:h val="9.708804717183282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Sheet1!$I$6</c:f>
              <c:strCache>
                <c:ptCount val="1"/>
                <c:pt idx="0">
                  <c:v>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forward val="2"/>
            <c:backward val="14"/>
            <c:dispRSqr val="1"/>
            <c:dispEq val="1"/>
            <c:trendlineLbl>
              <c:layout>
                <c:manualLayout>
                  <c:x val="-9.8775331291327886E-3"/>
                  <c:y val="-6.1690131848522678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Sheet1!$I$7:$I$30</c:f>
              <c:numCache>
                <c:formatCode>General</c:formatCode>
                <c:ptCount val="24"/>
                <c:pt idx="0">
                  <c:v>22.23</c:v>
                </c:pt>
                <c:pt idx="1">
                  <c:v>21.82</c:v>
                </c:pt>
                <c:pt idx="2">
                  <c:v>22.5</c:v>
                </c:pt>
                <c:pt idx="3">
                  <c:v>26.33</c:v>
                </c:pt>
                <c:pt idx="4">
                  <c:v>33.36</c:v>
                </c:pt>
                <c:pt idx="5">
                  <c:v>36.950000000000003</c:v>
                </c:pt>
                <c:pt idx="6">
                  <c:v>36.020000000000003</c:v>
                </c:pt>
                <c:pt idx="7">
                  <c:v>34.69</c:v>
                </c:pt>
                <c:pt idx="8">
                  <c:v>34.159999999999997</c:v>
                </c:pt>
                <c:pt idx="9">
                  <c:v>33.76</c:v>
                </c:pt>
                <c:pt idx="10">
                  <c:v>33.619999999999997</c:v>
                </c:pt>
                <c:pt idx="11">
                  <c:v>32.69</c:v>
                </c:pt>
                <c:pt idx="12">
                  <c:v>31.48</c:v>
                </c:pt>
                <c:pt idx="13">
                  <c:v>31.21</c:v>
                </c:pt>
                <c:pt idx="14">
                  <c:v>31.07</c:v>
                </c:pt>
                <c:pt idx="15">
                  <c:v>31.88</c:v>
                </c:pt>
                <c:pt idx="16">
                  <c:v>32.950000000000003</c:v>
                </c:pt>
                <c:pt idx="17">
                  <c:v>32.82</c:v>
                </c:pt>
                <c:pt idx="18">
                  <c:v>30.8</c:v>
                </c:pt>
                <c:pt idx="19">
                  <c:v>28.64</c:v>
                </c:pt>
                <c:pt idx="20">
                  <c:v>26.88</c:v>
                </c:pt>
                <c:pt idx="21">
                  <c:v>24.29</c:v>
                </c:pt>
                <c:pt idx="22">
                  <c:v>23.05</c:v>
                </c:pt>
                <c:pt idx="23">
                  <c:v>22.64</c:v>
                </c:pt>
              </c:numCache>
            </c:numRef>
          </c:xVal>
          <c:yVal>
            <c:numRef>
              <c:f>Sheet1!$F$7:$F$30</c:f>
              <c:numCache>
                <c:formatCode>0.00</c:formatCode>
                <c:ptCount val="24"/>
                <c:pt idx="0">
                  <c:v>0.64999999999999858</c:v>
                </c:pt>
                <c:pt idx="1">
                  <c:v>0.63000000000000256</c:v>
                </c:pt>
                <c:pt idx="2">
                  <c:v>0.65999999999999659</c:v>
                </c:pt>
                <c:pt idx="3">
                  <c:v>0.88000000000000256</c:v>
                </c:pt>
                <c:pt idx="4">
                  <c:v>1.3599999999999994</c:v>
                </c:pt>
                <c:pt idx="5">
                  <c:v>1.6400000000000006</c:v>
                </c:pt>
                <c:pt idx="6">
                  <c:v>1.5700000000000003</c:v>
                </c:pt>
                <c:pt idx="7">
                  <c:v>1.4600000000000009</c:v>
                </c:pt>
                <c:pt idx="8">
                  <c:v>1.4200000000000017</c:v>
                </c:pt>
                <c:pt idx="9">
                  <c:v>1.3900000000000006</c:v>
                </c:pt>
                <c:pt idx="10">
                  <c:v>1.3800000000000026</c:v>
                </c:pt>
                <c:pt idx="11">
                  <c:v>1.3100000000000023</c:v>
                </c:pt>
                <c:pt idx="12">
                  <c:v>1.2199999999999989</c:v>
                </c:pt>
                <c:pt idx="13">
                  <c:v>1.2100000000000009</c:v>
                </c:pt>
                <c:pt idx="14">
                  <c:v>1.2000000000000028</c:v>
                </c:pt>
                <c:pt idx="15">
                  <c:v>1.25</c:v>
                </c:pt>
                <c:pt idx="16">
                  <c:v>1.3299999999999983</c:v>
                </c:pt>
                <c:pt idx="17">
                  <c:v>1.3200000000000003</c:v>
                </c:pt>
                <c:pt idx="18">
                  <c:v>1.1799999999999997</c:v>
                </c:pt>
                <c:pt idx="19">
                  <c:v>1.0300000000000011</c:v>
                </c:pt>
                <c:pt idx="20">
                  <c:v>0.92000000000000171</c:v>
                </c:pt>
                <c:pt idx="21">
                  <c:v>0.75999999999999801</c:v>
                </c:pt>
                <c:pt idx="22">
                  <c:v>0.68999999999999773</c:v>
                </c:pt>
                <c:pt idx="23">
                  <c:v>0.67000000000000171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A5-4903-85ED-F86F670590D2}"/>
            </c:ext>
          </c:extLst>
        </c:ser>
        <c:ser>
          <c:idx val="0"/>
          <c:order val="1"/>
          <c:tx>
            <c:strRef>
              <c:f>Sheet1!$I$6</c:f>
              <c:strCache>
                <c:ptCount val="1"/>
                <c:pt idx="0">
                  <c:v>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backward val="14"/>
            <c:dispRSqr val="1"/>
            <c:dispEq val="1"/>
            <c:trendlineLbl>
              <c:layout>
                <c:manualLayout>
                  <c:x val="-8.3197288729947458E-2"/>
                  <c:y val="7.766987652324354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Sheet1!$I$7:$I$30</c:f>
              <c:numCache>
                <c:formatCode>General</c:formatCode>
                <c:ptCount val="24"/>
                <c:pt idx="0">
                  <c:v>22.23</c:v>
                </c:pt>
                <c:pt idx="1">
                  <c:v>21.82</c:v>
                </c:pt>
                <c:pt idx="2">
                  <c:v>22.5</c:v>
                </c:pt>
                <c:pt idx="3">
                  <c:v>26.33</c:v>
                </c:pt>
                <c:pt idx="4">
                  <c:v>33.36</c:v>
                </c:pt>
                <c:pt idx="5">
                  <c:v>36.950000000000003</c:v>
                </c:pt>
                <c:pt idx="6">
                  <c:v>36.020000000000003</c:v>
                </c:pt>
                <c:pt idx="7">
                  <c:v>34.69</c:v>
                </c:pt>
                <c:pt idx="8">
                  <c:v>34.159999999999997</c:v>
                </c:pt>
                <c:pt idx="9">
                  <c:v>33.76</c:v>
                </c:pt>
                <c:pt idx="10">
                  <c:v>33.619999999999997</c:v>
                </c:pt>
                <c:pt idx="11">
                  <c:v>32.69</c:v>
                </c:pt>
                <c:pt idx="12">
                  <c:v>31.48</c:v>
                </c:pt>
                <c:pt idx="13">
                  <c:v>31.21</c:v>
                </c:pt>
                <c:pt idx="14">
                  <c:v>31.07</c:v>
                </c:pt>
                <c:pt idx="15">
                  <c:v>31.88</c:v>
                </c:pt>
                <c:pt idx="16">
                  <c:v>32.950000000000003</c:v>
                </c:pt>
                <c:pt idx="17">
                  <c:v>32.82</c:v>
                </c:pt>
                <c:pt idx="18">
                  <c:v>30.8</c:v>
                </c:pt>
                <c:pt idx="19">
                  <c:v>28.64</c:v>
                </c:pt>
                <c:pt idx="20">
                  <c:v>26.88</c:v>
                </c:pt>
                <c:pt idx="21">
                  <c:v>24.29</c:v>
                </c:pt>
                <c:pt idx="22">
                  <c:v>23.05</c:v>
                </c:pt>
                <c:pt idx="23">
                  <c:v>22.64</c:v>
                </c:pt>
              </c:numCache>
            </c:numRef>
          </c:xVal>
          <c:yVal>
            <c:numRef>
              <c:f>Sheet1!$H$7:$H$30</c:f>
              <c:numCache>
                <c:formatCode>0.00</c:formatCode>
                <c:ptCount val="24"/>
                <c:pt idx="0">
                  <c:v>3.3900000000000006</c:v>
                </c:pt>
                <c:pt idx="1">
                  <c:v>3.279999999999994</c:v>
                </c:pt>
                <c:pt idx="2">
                  <c:v>3.480000000000004</c:v>
                </c:pt>
                <c:pt idx="3">
                  <c:v>4.6499999999999986</c:v>
                </c:pt>
                <c:pt idx="4">
                  <c:v>7.230000000000004</c:v>
                </c:pt>
                <c:pt idx="5">
                  <c:v>8.769999999999996</c:v>
                </c:pt>
                <c:pt idx="6">
                  <c:v>8.3500000000000014</c:v>
                </c:pt>
                <c:pt idx="7">
                  <c:v>7.7899999999999991</c:v>
                </c:pt>
                <c:pt idx="8">
                  <c:v>7.5599999999999952</c:v>
                </c:pt>
                <c:pt idx="9">
                  <c:v>7.3900000000000006</c:v>
                </c:pt>
                <c:pt idx="10">
                  <c:v>7.3399999999999963</c:v>
                </c:pt>
                <c:pt idx="11">
                  <c:v>6.9600000000000009</c:v>
                </c:pt>
                <c:pt idx="12">
                  <c:v>6.490000000000002</c:v>
                </c:pt>
                <c:pt idx="13">
                  <c:v>6.3800000000000026</c:v>
                </c:pt>
                <c:pt idx="14">
                  <c:v>6.3299999999999983</c:v>
                </c:pt>
                <c:pt idx="15">
                  <c:v>6.6400000000000006</c:v>
                </c:pt>
                <c:pt idx="16">
                  <c:v>7.07</c:v>
                </c:pt>
                <c:pt idx="17">
                  <c:v>7.009999999999998</c:v>
                </c:pt>
                <c:pt idx="18">
                  <c:v>6.2199999999999989</c:v>
                </c:pt>
                <c:pt idx="19">
                  <c:v>5.4399999999999977</c:v>
                </c:pt>
                <c:pt idx="20">
                  <c:v>4.8299999999999983</c:v>
                </c:pt>
                <c:pt idx="21">
                  <c:v>4</c:v>
                </c:pt>
                <c:pt idx="22">
                  <c:v>3.6400000000000006</c:v>
                </c:pt>
                <c:pt idx="23">
                  <c:v>3.509999999999998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AA-40DD-ACBF-EE8E1A4A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0520"/>
        <c:axId val="463724456"/>
      </c:scatterChart>
      <c:valAx>
        <c:axId val="463720520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 b="1"/>
                  <a:t>Flow (L/S</a:t>
                </a:r>
                <a:r>
                  <a:rPr lang="de-DE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3724456"/>
        <c:crosses val="autoZero"/>
        <c:crossBetween val="midCat"/>
      </c:valAx>
      <c:valAx>
        <c:axId val="4637244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 b="1">
                    <a:latin typeface="Symbol" panose="05050102010706020507" pitchFamily="18" charset="2"/>
                  </a:rPr>
                  <a:t>D</a:t>
                </a:r>
                <a:r>
                  <a:rPr lang="de-DE" sz="1050" b="1"/>
                  <a:t>P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372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Sheet1!$P$6</c:f>
              <c:strCache>
                <c:ptCount val="1"/>
                <c:pt idx="0">
                  <c:v>Head Losses Valve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5875">
                <a:noFill/>
              </a:ln>
              <a:effectLst/>
            </c:spPr>
          </c:marker>
          <c:xVal>
            <c:numRef>
              <c:f>Sheet1!$I$7:$I$30</c:f>
              <c:numCache>
                <c:formatCode>General</c:formatCode>
                <c:ptCount val="24"/>
                <c:pt idx="0">
                  <c:v>22.23</c:v>
                </c:pt>
                <c:pt idx="1">
                  <c:v>21.82</c:v>
                </c:pt>
                <c:pt idx="2">
                  <c:v>22.5</c:v>
                </c:pt>
                <c:pt idx="3">
                  <c:v>26.33</c:v>
                </c:pt>
                <c:pt idx="4">
                  <c:v>33.36</c:v>
                </c:pt>
                <c:pt idx="5">
                  <c:v>36.950000000000003</c:v>
                </c:pt>
                <c:pt idx="6">
                  <c:v>36.020000000000003</c:v>
                </c:pt>
                <c:pt idx="7">
                  <c:v>34.69</c:v>
                </c:pt>
                <c:pt idx="8">
                  <c:v>34.159999999999997</c:v>
                </c:pt>
                <c:pt idx="9">
                  <c:v>33.76</c:v>
                </c:pt>
                <c:pt idx="10">
                  <c:v>33.619999999999997</c:v>
                </c:pt>
                <c:pt idx="11">
                  <c:v>32.69</c:v>
                </c:pt>
                <c:pt idx="12">
                  <c:v>31.48</c:v>
                </c:pt>
                <c:pt idx="13">
                  <c:v>31.21</c:v>
                </c:pt>
                <c:pt idx="14">
                  <c:v>31.07</c:v>
                </c:pt>
                <c:pt idx="15">
                  <c:v>31.88</c:v>
                </c:pt>
                <c:pt idx="16">
                  <c:v>32.950000000000003</c:v>
                </c:pt>
                <c:pt idx="17">
                  <c:v>32.82</c:v>
                </c:pt>
                <c:pt idx="18">
                  <c:v>30.8</c:v>
                </c:pt>
                <c:pt idx="19">
                  <c:v>28.64</c:v>
                </c:pt>
                <c:pt idx="20">
                  <c:v>26.88</c:v>
                </c:pt>
                <c:pt idx="21">
                  <c:v>24.29</c:v>
                </c:pt>
                <c:pt idx="22">
                  <c:v>23.05</c:v>
                </c:pt>
                <c:pt idx="23">
                  <c:v>22.64</c:v>
                </c:pt>
              </c:numCache>
            </c:numRef>
          </c:xVal>
          <c:yVal>
            <c:numRef>
              <c:f>Sheet1!$P$7:$P$30</c:f>
              <c:numCache>
                <c:formatCode>0.00</c:formatCode>
                <c:ptCount val="24"/>
                <c:pt idx="0">
                  <c:v>23.551663237247453</c:v>
                </c:pt>
                <c:pt idx="1">
                  <c:v>23.765417860066542</c:v>
                </c:pt>
                <c:pt idx="2">
                  <c:v>23.409040379200814</c:v>
                </c:pt>
                <c:pt idx="3">
                  <c:v>21.227029721080264</c:v>
                </c:pt>
                <c:pt idx="4">
                  <c:v>16.449481612712528</c:v>
                </c:pt>
                <c:pt idx="5">
                  <c:v>13.623990727399445</c:v>
                </c:pt>
                <c:pt idx="6">
                  <c:v>14.380971691511576</c:v>
                </c:pt>
                <c:pt idx="7">
                  <c:v>15.43312393747798</c:v>
                </c:pt>
                <c:pt idx="8">
                  <c:v>15.842428575540046</c:v>
                </c:pt>
                <c:pt idx="9">
                  <c:v>16.147573933890293</c:v>
                </c:pt>
                <c:pt idx="10">
                  <c:v>16.253609907524385</c:v>
                </c:pt>
                <c:pt idx="11">
                  <c:v>16.947923560822183</c:v>
                </c:pt>
                <c:pt idx="12">
                  <c:v>17.825078985899349</c:v>
                </c:pt>
                <c:pt idx="13">
                  <c:v>18.016764830093571</c:v>
                </c:pt>
                <c:pt idx="14">
                  <c:v>18.115576731280793</c:v>
                </c:pt>
                <c:pt idx="15">
                  <c:v>17.538388400858761</c:v>
                </c:pt>
                <c:pt idx="16">
                  <c:v>16.755576879220158</c:v>
                </c:pt>
                <c:pt idx="17">
                  <c:v>16.851921209971245</c:v>
                </c:pt>
                <c:pt idx="18">
                  <c:v>18.30502250595157</c:v>
                </c:pt>
                <c:pt idx="19">
                  <c:v>19.767482664859621</c:v>
                </c:pt>
                <c:pt idx="20">
                  <c:v>20.889312497790439</c:v>
                </c:pt>
                <c:pt idx="21">
                  <c:v>22.42619546772114</c:v>
                </c:pt>
                <c:pt idx="22">
                  <c:v>23.113949230446941</c:v>
                </c:pt>
                <c:pt idx="23">
                  <c:v>23.334507027374254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9E-423D-84E4-08F2B5C6DC6A}"/>
            </c:ext>
          </c:extLst>
        </c:ser>
        <c:ser>
          <c:idx val="0"/>
          <c:order val="1"/>
          <c:tx>
            <c:strRef>
              <c:f>Sheet1!$F$41</c:f>
              <c:strCache>
                <c:ptCount val="1"/>
                <c:pt idx="0">
                  <c:v>Head Losses Valve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Sheet1!$B$42:$B$91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Sheet1!$F$42:$F$91</c:f>
              <c:numCache>
                <c:formatCode>0.0000</c:formatCode>
                <c:ptCount val="50"/>
                <c:pt idx="0">
                  <c:v>29.979026030695824</c:v>
                </c:pt>
                <c:pt idx="1">
                  <c:v>29.92461342937629</c:v>
                </c:pt>
                <c:pt idx="2">
                  <c:v>29.840655126478421</c:v>
                </c:pt>
                <c:pt idx="3">
                  <c:v>29.728996754363521</c:v>
                </c:pt>
                <c:pt idx="4">
                  <c:v>29.590854347083845</c:v>
                </c:pt>
                <c:pt idx="5">
                  <c:v>29.42712764522383</c:v>
                </c:pt>
                <c:pt idx="6">
                  <c:v>29.238526400861488</c:v>
                </c:pt>
                <c:pt idx="7">
                  <c:v>29.025634022444137</c:v>
                </c:pt>
                <c:pt idx="8">
                  <c:v>28.788944089063996</c:v>
                </c:pt>
                <c:pt idx="9">
                  <c:v>28.528883196839949</c:v>
                </c:pt>
                <c:pt idx="10">
                  <c:v>28.245826176443451</c:v>
                </c:pt>
                <c:pt idx="11">
                  <c:v>27.94010672205853</c:v>
                </c:pt>
                <c:pt idx="12">
                  <c:v>27.612025097931301</c:v>
                </c:pt>
                <c:pt idx="13">
                  <c:v>27.261853897339844</c:v>
                </c:pt>
                <c:pt idx="14">
                  <c:v>26.889842454877719</c:v>
                </c:pt>
                <c:pt idx="15">
                  <c:v>26.496220298589069</c:v>
                </c:pt>
                <c:pt idx="16">
                  <c:v>26.081199899611928</c:v>
                </c:pt>
                <c:pt idx="17">
                  <c:v>25.644978896338358</c:v>
                </c:pt>
                <c:pt idx="18">
                  <c:v>25.187741917888133</c:v>
                </c:pt>
                <c:pt idx="19">
                  <c:v>24.70966209688622</c:v>
                </c:pt>
                <c:pt idx="20">
                  <c:v>24.210902337730289</c:v>
                </c:pt>
                <c:pt idx="21">
                  <c:v>23.691616389885727</c:v>
                </c:pt>
                <c:pt idx="22">
                  <c:v>23.151949763866853</c:v>
                </c:pt>
                <c:pt idx="23">
                  <c:v>22.592040518935491</c:v>
                </c:pt>
                <c:pt idx="24">
                  <c:v>22.012019945181354</c:v>
                </c:pt>
                <c:pt idx="25">
                  <c:v>21.412013157881191</c:v>
                </c:pt>
                <c:pt idx="26">
                  <c:v>20.792139618417597</c:v>
                </c:pt>
                <c:pt idx="27">
                  <c:v>20.152513593261482</c:v>
                </c:pt>
                <c:pt idx="28">
                  <c:v>19.493244560367181</c:v>
                </c:pt>
                <c:pt idx="29">
                  <c:v>18.814437570639331</c:v>
                </c:pt>
                <c:pt idx="30">
                  <c:v>18.116193570792824</c:v>
                </c:pt>
                <c:pt idx="31">
                  <c:v>17.398609692859992</c:v>
                </c:pt>
                <c:pt idx="32">
                  <c:v>16.66177951473972</c:v>
                </c:pt>
                <c:pt idx="33">
                  <c:v>15.905793295486617</c:v>
                </c:pt>
                <c:pt idx="34">
                  <c:v>15.130738188470161</c:v>
                </c:pt>
                <c:pt idx="35">
                  <c:v>14.336698435065671</c:v>
                </c:pt>
                <c:pt idx="36">
                  <c:v>13.523755541153974</c:v>
                </c:pt>
                <c:pt idx="37">
                  <c:v>12.691988438383987</c:v>
                </c:pt>
                <c:pt idx="38">
                  <c:v>11.841473631885037</c:v>
                </c:pt>
                <c:pt idx="39">
                  <c:v>10.972285335889673</c:v>
                </c:pt>
                <c:pt idx="40">
                  <c:v>10.084495598537188</c:v>
                </c:pt>
                <c:pt idx="41">
                  <c:v>9.1781744169668542</c:v>
                </c:pt>
                <c:pt idx="42">
                  <c:v>8.2533898436718474</c:v>
                </c:pt>
                <c:pt idx="43">
                  <c:v>7.3102080849674209</c:v>
                </c:pt>
                <c:pt idx="44">
                  <c:v>6.3486935923259864</c:v>
                </c:pt>
                <c:pt idx="45">
                  <c:v>5.3689091472439969</c:v>
                </c:pt>
                <c:pt idx="46">
                  <c:v>4.3709159402312494</c:v>
                </c:pt>
                <c:pt idx="47">
                  <c:v>3.3547736444464817</c:v>
                </c:pt>
                <c:pt idx="48">
                  <c:v>2.3205404844483013</c:v>
                </c:pt>
                <c:pt idx="49">
                  <c:v>1.2682733004779223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2-48FC-BD4C-BC281D0A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67032"/>
        <c:axId val="632571952"/>
      </c:scatterChart>
      <c:valAx>
        <c:axId val="63256703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Flow (L/S)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571952"/>
        <c:crosses val="autoZero"/>
        <c:crossBetween val="midCat"/>
      </c:valAx>
      <c:valAx>
        <c:axId val="63257195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>
                    <a:latin typeface="Symbol" panose="05050102010706020507" pitchFamily="18" charset="2"/>
                  </a:rPr>
                  <a:t>D</a:t>
                </a:r>
                <a:r>
                  <a:rPr lang="de-DE" b="1"/>
                  <a:t>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56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257174</xdr:colOff>
      <xdr:row>5</xdr:row>
      <xdr:rowOff>338137</xdr:rowOff>
    </xdr:from>
    <xdr:to>
      <xdr:col>25</xdr:col>
      <xdr:colOff>57149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FB152-F276-473B-B597-A8A601757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123824</xdr:colOff>
      <xdr:row>5</xdr:row>
      <xdr:rowOff>338136</xdr:rowOff>
    </xdr:from>
    <xdr:to>
      <xdr:col>32</xdr:col>
      <xdr:colOff>533399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8F5CE-6D7C-409E-B396-C08A6A877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4762</xdr:colOff>
      <xdr:row>33</xdr:row>
      <xdr:rowOff>80962</xdr:rowOff>
    </xdr:from>
    <xdr:ext cx="1877309" cy="3183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584D7AC-9426-410C-A913-C58549104A47}"/>
                </a:ext>
              </a:extLst>
            </xdr:cNvPr>
            <xdr:cNvSpPr txBox="1"/>
          </xdr:nvSpPr>
          <xdr:spPr>
            <a:xfrm>
              <a:off x="300037" y="6672262"/>
              <a:ext cx="1877309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de-DE" sz="18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de-DE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8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sSub>
                          <m:sSubPr>
                            <m:ctrlPr>
                              <a:rPr lang="de-DE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8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de-DE" sz="1800" b="0" i="0">
                                <a:latin typeface="Cambria Math" panose="02040503050406030204" pitchFamily="18" charset="0"/>
                              </a:rPr>
                              <m:t>p</m:t>
                            </m:r>
                          </m:e>
                          <m:sub>
                            <m:r>
                              <a:rPr lang="de-DE" sz="1800" b="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de-DE" sz="1800" b="0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de-DE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de-DE" sz="1800" b="0" i="0">
                                <a:latin typeface="Cambria Math" panose="02040503050406030204" pitchFamily="18" charset="0"/>
                              </a:rPr>
                              <m:t>P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DE" sz="1800" b="0" i="0">
                                <a:latin typeface="Cambria Math" panose="02040503050406030204" pitchFamily="18" charset="0"/>
                              </a:rPr>
                              <m:t>c</m:t>
                            </m:r>
                          </m:sub>
                        </m:sSub>
                        <m:r>
                          <a:rPr lang="de-DE" sz="1800" b="0" i="0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de-DE" sz="1800" b="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de-DE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8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800" b="0" i="1">
                        <a:latin typeface="Cambria Math" panose="02040503050406030204" pitchFamily="18" charset="0"/>
                      </a:rPr>
                      <m:t>⋅</m:t>
                    </m:r>
                    <m:sSubSup>
                      <m:sSubSupPr>
                        <m:ctrlPr>
                          <a:rPr lang="de-DE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8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de-DE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bSup>
                  </m:oMath>
                </m:oMathPara>
              </a14:m>
              <a:endParaRPr lang="de-DE" sz="18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584D7AC-9426-410C-A913-C58549104A47}"/>
                </a:ext>
              </a:extLst>
            </xdr:cNvPr>
            <xdr:cNvSpPr txBox="1"/>
          </xdr:nvSpPr>
          <xdr:spPr>
            <a:xfrm>
              <a:off x="300037" y="6672262"/>
              <a:ext cx="1877309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800" b="0" i="0">
                  <a:latin typeface="Cambria Math" panose="02040503050406030204" pitchFamily="18" charset="0"/>
                </a:rPr>
                <a:t>ΔP_(〖(p〗_2−P_c))  =</a:t>
              </a:r>
              <a:r>
                <a:rPr lang="de-DE" sz="18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𝑎</a:t>
              </a:r>
              <a:r>
                <a:rPr lang="de-DE" sz="1800" b="0" i="0">
                  <a:latin typeface="Cambria Math" panose="02040503050406030204" pitchFamily="18" charset="0"/>
                </a:rPr>
                <a:t>⋅𝑞_𝑡^</a:t>
              </a:r>
              <a:r>
                <a:rPr lang="de-DE" sz="18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𝑏</a:t>
              </a:r>
              <a:endParaRPr lang="de-DE" sz="1800"/>
            </a:p>
          </xdr:txBody>
        </xdr:sp>
      </mc:Fallback>
    </mc:AlternateContent>
    <xdr:clientData/>
  </xdr:oneCellAnchor>
  <xdr:twoCellAnchor>
    <xdr:from>
      <xdr:col>16</xdr:col>
      <xdr:colOff>485775</xdr:colOff>
      <xdr:row>40</xdr:row>
      <xdr:rowOff>42862</xdr:rowOff>
    </xdr:from>
    <xdr:to>
      <xdr:col>24</xdr:col>
      <xdr:colOff>295275</xdr:colOff>
      <xdr:row>62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DDA8A2-E2CB-4E2F-BB2F-6B39F1840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119062</xdr:colOff>
      <xdr:row>33</xdr:row>
      <xdr:rowOff>71437</xdr:rowOff>
    </xdr:from>
    <xdr:ext cx="295068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7598AA-4F98-4619-B963-EF7896851685}"/>
                </a:ext>
              </a:extLst>
            </xdr:cNvPr>
            <xdr:cNvSpPr txBox="1"/>
          </xdr:nvSpPr>
          <xdr:spPr>
            <a:xfrm>
              <a:off x="2614612" y="6662737"/>
              <a:ext cx="295068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de-DE" sz="18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de-DE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8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de-DE" sz="1800" b="0" i="0">
                            <a:latin typeface="Cambria Math" panose="02040503050406030204" pitchFamily="18" charset="0"/>
                          </a:rPr>
                          <m:t>valve</m:t>
                        </m:r>
                      </m:sub>
                    </m:sSub>
                    <m:r>
                      <a:rPr lang="de-DE" sz="1800" b="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de-DE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de-DE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de-DE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de-DE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DE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de-DE" sz="18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de-DE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r>
                      <a:rPr lang="de-DE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de-DE" sz="1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8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de-DE" sz="18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97598AA-4F98-4619-B963-EF7896851685}"/>
                </a:ext>
              </a:extLst>
            </xdr:cNvPr>
            <xdr:cNvSpPr txBox="1"/>
          </xdr:nvSpPr>
          <xdr:spPr>
            <a:xfrm>
              <a:off x="2614612" y="6662737"/>
              <a:ext cx="295068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800" b="0" i="0">
                  <a:latin typeface="Cambria Math" panose="02040503050406030204" pitchFamily="18" charset="0"/>
                </a:rPr>
                <a:t>ΔP_valve  =</a:t>
              </a:r>
              <a:r>
                <a:rPr lang="de-DE" sz="18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𝑏_2</a:t>
              </a:r>
              <a:r>
                <a:rPr lang="de-DE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⋅𝑥^2+</a:t>
              </a:r>
              <a:r>
                <a:rPr lang="de-DE" sz="18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𝑏_1</a:t>
              </a:r>
              <a:r>
                <a:rPr lang="de-DE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⋅𝑥+</a:t>
              </a:r>
              <a:r>
                <a:rPr lang="de-DE" sz="18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𝑎</a:t>
              </a:r>
              <a:endParaRPr lang="de-DE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437F-EB6A-44CF-A346-C2E0DA6F4471}">
  <dimension ref="B2:P91"/>
  <sheetViews>
    <sheetView showGridLines="0" tabSelected="1" topLeftCell="A16" workbookViewId="0">
      <selection activeCell="X5" sqref="X5"/>
    </sheetView>
  </sheetViews>
  <sheetFormatPr defaultRowHeight="15"/>
  <cols>
    <col min="1" max="1" width="4.42578125" customWidth="1"/>
    <col min="2" max="2" width="6.85546875" customWidth="1"/>
    <col min="3" max="3" width="8.5703125" customWidth="1"/>
    <col min="4" max="4" width="12" bestFit="1" customWidth="1"/>
    <col min="5" max="5" width="5.5703125" bestFit="1" customWidth="1"/>
    <col min="6" max="6" width="7.5703125" bestFit="1" customWidth="1"/>
    <col min="7" max="8" width="7.28515625" customWidth="1"/>
    <col min="9" max="9" width="6" bestFit="1" customWidth="1"/>
    <col min="10" max="10" width="2.28515625" customWidth="1"/>
    <col min="11" max="11" width="7.42578125" bestFit="1" customWidth="1"/>
    <col min="12" max="12" width="4.5703125" customWidth="1"/>
    <col min="13" max="13" width="7.85546875" bestFit="1" customWidth="1"/>
    <col min="14" max="14" width="7.28515625" bestFit="1" customWidth="1"/>
    <col min="15" max="15" width="4.5703125" customWidth="1"/>
  </cols>
  <sheetData>
    <row r="2" spans="2:16">
      <c r="K2" s="25" t="s">
        <v>11</v>
      </c>
      <c r="L2" s="25" t="s">
        <v>10</v>
      </c>
      <c r="M2" s="8">
        <v>50</v>
      </c>
      <c r="N2" s="9" t="s">
        <v>7</v>
      </c>
    </row>
    <row r="3" spans="2:16">
      <c r="K3" s="25" t="s">
        <v>6</v>
      </c>
      <c r="L3" s="25"/>
      <c r="M3" s="8">
        <v>20</v>
      </c>
      <c r="N3" s="9" t="s">
        <v>7</v>
      </c>
    </row>
    <row r="5" spans="2:16">
      <c r="C5" s="32" t="s">
        <v>5</v>
      </c>
      <c r="D5" s="32"/>
      <c r="E5" s="32"/>
      <c r="F5" s="32"/>
      <c r="G5" s="32"/>
      <c r="H5" s="32"/>
      <c r="I5" s="11"/>
    </row>
    <row r="6" spans="2:16" ht="33" customHeight="1">
      <c r="B6" s="10" t="s">
        <v>0</v>
      </c>
      <c r="C6" s="10" t="s">
        <v>3</v>
      </c>
      <c r="D6" s="10" t="s">
        <v>1</v>
      </c>
      <c r="E6" s="10" t="s">
        <v>2</v>
      </c>
      <c r="F6" s="10" t="s">
        <v>9</v>
      </c>
      <c r="G6" s="10" t="s">
        <v>12</v>
      </c>
      <c r="H6" s="10" t="s">
        <v>8</v>
      </c>
      <c r="I6" s="10" t="s">
        <v>4</v>
      </c>
      <c r="K6" s="10" t="s">
        <v>17</v>
      </c>
      <c r="N6" s="10" t="s">
        <v>13</v>
      </c>
      <c r="P6" s="10" t="s">
        <v>18</v>
      </c>
    </row>
    <row r="7" spans="2:16">
      <c r="B7" s="3">
        <v>4.1666666666666664E-2</v>
      </c>
      <c r="C7" s="4">
        <v>49.35</v>
      </c>
      <c r="D7" s="4">
        <v>49.35</v>
      </c>
      <c r="E7" s="4">
        <v>45.96</v>
      </c>
      <c r="F7" s="4">
        <f>$M$2-C7</f>
        <v>0.64999999999999858</v>
      </c>
      <c r="G7" s="12">
        <v>0</v>
      </c>
      <c r="H7" s="4">
        <f>D7-E7</f>
        <v>3.3900000000000006</v>
      </c>
      <c r="I7" s="2">
        <v>22.23</v>
      </c>
      <c r="K7" s="4">
        <f t="shared" ref="K7:K30" si="0">H7+$M$3</f>
        <v>23.39</v>
      </c>
      <c r="M7" s="6">
        <f>ROUNDUP(H7+$M$3,1)</f>
        <v>23.400000000000002</v>
      </c>
      <c r="N7" s="33">
        <f>ROUNDDOWN(MAX(M7:M10),0)</f>
        <v>24</v>
      </c>
      <c r="P7" s="4">
        <f>$F$37*I7^2+$F$38*I7+$F$39</f>
        <v>23.551663237247453</v>
      </c>
    </row>
    <row r="8" spans="2:16">
      <c r="B8" s="13">
        <v>8.3333333333333329E-2</v>
      </c>
      <c r="C8" s="14">
        <v>49.37</v>
      </c>
      <c r="D8" s="14">
        <v>49.37</v>
      </c>
      <c r="E8" s="14">
        <v>46.09</v>
      </c>
      <c r="F8" s="14">
        <f t="shared" ref="F8:F30" si="1">$M$2-C8</f>
        <v>0.63000000000000256</v>
      </c>
      <c r="G8" s="15">
        <v>0</v>
      </c>
      <c r="H8" s="14">
        <f t="shared" ref="H8:H30" si="2">D8-E8</f>
        <v>3.279999999999994</v>
      </c>
      <c r="I8" s="16">
        <v>21.82</v>
      </c>
      <c r="K8" s="14">
        <f t="shared" si="0"/>
        <v>23.279999999999994</v>
      </c>
      <c r="M8" s="14">
        <f t="shared" ref="M8:M30" si="3">ROUNDUP(H8+$M$3,1)</f>
        <v>23.3</v>
      </c>
      <c r="N8" s="34"/>
      <c r="P8" s="14">
        <f>$F$37*I8^2+$F$38*I8+$F$39</f>
        <v>23.765417860066542</v>
      </c>
    </row>
    <row r="9" spans="2:16">
      <c r="B9" s="3">
        <v>0.125</v>
      </c>
      <c r="C9" s="4">
        <v>49.34</v>
      </c>
      <c r="D9" s="4">
        <v>49.34</v>
      </c>
      <c r="E9" s="4">
        <v>45.86</v>
      </c>
      <c r="F9" s="4">
        <f t="shared" si="1"/>
        <v>0.65999999999999659</v>
      </c>
      <c r="G9" s="12">
        <v>0</v>
      </c>
      <c r="H9" s="4">
        <f t="shared" si="2"/>
        <v>3.480000000000004</v>
      </c>
      <c r="I9" s="2">
        <v>22.5</v>
      </c>
      <c r="K9" s="4">
        <f t="shared" si="0"/>
        <v>23.480000000000004</v>
      </c>
      <c r="M9" s="6">
        <f t="shared" si="3"/>
        <v>23.5</v>
      </c>
      <c r="N9" s="34"/>
      <c r="P9" s="4">
        <f>$F$37*I9^2+$F$38*I9+$F$39</f>
        <v>23.409040379200814</v>
      </c>
    </row>
    <row r="10" spans="2:16">
      <c r="B10" s="13">
        <v>0.16666666666666666</v>
      </c>
      <c r="C10" s="14">
        <v>49.12</v>
      </c>
      <c r="D10" s="14">
        <v>49.12</v>
      </c>
      <c r="E10" s="14">
        <v>44.47</v>
      </c>
      <c r="F10" s="14">
        <f t="shared" si="1"/>
        <v>0.88000000000000256</v>
      </c>
      <c r="G10" s="15">
        <v>0</v>
      </c>
      <c r="H10" s="14">
        <f t="shared" si="2"/>
        <v>4.6499999999999986</v>
      </c>
      <c r="I10" s="16">
        <v>26.33</v>
      </c>
      <c r="K10" s="14">
        <f t="shared" si="0"/>
        <v>24.65</v>
      </c>
      <c r="M10" s="14">
        <f t="shared" si="3"/>
        <v>24.700000000000003</v>
      </c>
      <c r="N10" s="34"/>
      <c r="P10" s="14">
        <f>$F$37*I10^2+$F$38*I10+$F$39</f>
        <v>21.227029721080264</v>
      </c>
    </row>
    <row r="11" spans="2:16">
      <c r="B11" s="3">
        <v>0.20833333333333334</v>
      </c>
      <c r="C11" s="4">
        <v>48.64</v>
      </c>
      <c r="D11" s="4">
        <v>48.64</v>
      </c>
      <c r="E11" s="4">
        <v>41.41</v>
      </c>
      <c r="F11" s="4">
        <f t="shared" si="1"/>
        <v>1.3599999999999994</v>
      </c>
      <c r="G11" s="12">
        <v>0</v>
      </c>
      <c r="H11" s="4">
        <f t="shared" si="2"/>
        <v>7.230000000000004</v>
      </c>
      <c r="I11" s="2">
        <v>33.36</v>
      </c>
      <c r="K11" s="4">
        <f t="shared" si="0"/>
        <v>27.230000000000004</v>
      </c>
      <c r="M11" s="6">
        <f t="shared" si="3"/>
        <v>27.3</v>
      </c>
      <c r="N11" s="26">
        <f>ROUNDDOWN(MAX(M11:M26),0)</f>
        <v>28</v>
      </c>
      <c r="P11" s="4">
        <f>$F$37*I11^2+$F$38*I11+$F$39</f>
        <v>16.449481612712528</v>
      </c>
    </row>
    <row r="12" spans="2:16">
      <c r="B12" s="13">
        <v>0.25</v>
      </c>
      <c r="C12" s="14">
        <v>48.36</v>
      </c>
      <c r="D12" s="14">
        <v>48.36</v>
      </c>
      <c r="E12" s="14">
        <v>39.590000000000003</v>
      </c>
      <c r="F12" s="14">
        <f t="shared" si="1"/>
        <v>1.6400000000000006</v>
      </c>
      <c r="G12" s="15">
        <v>0</v>
      </c>
      <c r="H12" s="14">
        <f t="shared" si="2"/>
        <v>8.769999999999996</v>
      </c>
      <c r="I12" s="16">
        <v>36.950000000000003</v>
      </c>
      <c r="K12" s="7">
        <f t="shared" si="0"/>
        <v>28.769999999999996</v>
      </c>
      <c r="M12" s="14">
        <f t="shared" si="3"/>
        <v>28.8</v>
      </c>
      <c r="N12" s="27"/>
      <c r="P12" s="14">
        <f>$F$37*I12^2+$F$38*I12+$F$39</f>
        <v>13.623990727399445</v>
      </c>
    </row>
    <row r="13" spans="2:16">
      <c r="B13" s="3">
        <v>0.29166666666666669</v>
      </c>
      <c r="C13" s="4">
        <v>48.43</v>
      </c>
      <c r="D13" s="4">
        <v>48.43</v>
      </c>
      <c r="E13" s="4">
        <v>40.08</v>
      </c>
      <c r="F13" s="4">
        <f t="shared" si="1"/>
        <v>1.5700000000000003</v>
      </c>
      <c r="G13" s="12">
        <v>0</v>
      </c>
      <c r="H13" s="4">
        <f t="shared" si="2"/>
        <v>8.3500000000000014</v>
      </c>
      <c r="I13" s="2">
        <v>36.020000000000003</v>
      </c>
      <c r="K13" s="4">
        <f t="shared" si="0"/>
        <v>28.35</v>
      </c>
      <c r="M13" s="6">
        <f t="shared" si="3"/>
        <v>28.400000000000002</v>
      </c>
      <c r="N13" s="27"/>
      <c r="P13" s="4">
        <f>$F$37*I13^2+$F$38*I13+$F$39</f>
        <v>14.380971691511576</v>
      </c>
    </row>
    <row r="14" spans="2:16">
      <c r="B14" s="13">
        <v>0.33333333333333331</v>
      </c>
      <c r="C14" s="14">
        <v>48.54</v>
      </c>
      <c r="D14" s="14">
        <v>48.54</v>
      </c>
      <c r="E14" s="14">
        <v>40.75</v>
      </c>
      <c r="F14" s="14">
        <f t="shared" si="1"/>
        <v>1.4600000000000009</v>
      </c>
      <c r="G14" s="15">
        <v>0</v>
      </c>
      <c r="H14" s="14">
        <f t="shared" si="2"/>
        <v>7.7899999999999991</v>
      </c>
      <c r="I14" s="16">
        <v>34.69</v>
      </c>
      <c r="K14" s="14">
        <f t="shared" si="0"/>
        <v>27.79</v>
      </c>
      <c r="M14" s="14">
        <f t="shared" si="3"/>
        <v>27.8</v>
      </c>
      <c r="N14" s="27"/>
      <c r="P14" s="14">
        <f>$F$37*I14^2+$F$38*I14+$F$39</f>
        <v>15.43312393747798</v>
      </c>
    </row>
    <row r="15" spans="2:16">
      <c r="B15" s="3">
        <v>0.375</v>
      </c>
      <c r="C15" s="4">
        <v>48.58</v>
      </c>
      <c r="D15" s="4">
        <v>48.58</v>
      </c>
      <c r="E15" s="4">
        <v>41.02</v>
      </c>
      <c r="F15" s="4">
        <f t="shared" si="1"/>
        <v>1.4200000000000017</v>
      </c>
      <c r="G15" s="12">
        <v>0</v>
      </c>
      <c r="H15" s="4">
        <f t="shared" si="2"/>
        <v>7.5599999999999952</v>
      </c>
      <c r="I15" s="2">
        <v>34.159999999999997</v>
      </c>
      <c r="K15" s="4">
        <f t="shared" si="0"/>
        <v>27.559999999999995</v>
      </c>
      <c r="M15" s="6">
        <f t="shared" si="3"/>
        <v>27.6</v>
      </c>
      <c r="N15" s="27"/>
      <c r="P15" s="4">
        <f>$F$37*I15^2+$F$38*I15+$F$39</f>
        <v>15.842428575540046</v>
      </c>
    </row>
    <row r="16" spans="2:16">
      <c r="B16" s="13">
        <v>0.41666666666666669</v>
      </c>
      <c r="C16" s="14">
        <v>48.61</v>
      </c>
      <c r="D16" s="14">
        <v>48.61</v>
      </c>
      <c r="E16" s="14">
        <v>41.22</v>
      </c>
      <c r="F16" s="14">
        <f t="shared" si="1"/>
        <v>1.3900000000000006</v>
      </c>
      <c r="G16" s="15">
        <v>0</v>
      </c>
      <c r="H16" s="14">
        <f t="shared" si="2"/>
        <v>7.3900000000000006</v>
      </c>
      <c r="I16" s="16">
        <v>33.76</v>
      </c>
      <c r="K16" s="14">
        <f t="shared" si="0"/>
        <v>27.39</v>
      </c>
      <c r="M16" s="14">
        <f t="shared" si="3"/>
        <v>27.400000000000002</v>
      </c>
      <c r="N16" s="27"/>
      <c r="P16" s="14">
        <f>$F$37*I16^2+$F$38*I16+$F$39</f>
        <v>16.147573933890293</v>
      </c>
    </row>
    <row r="17" spans="2:16">
      <c r="B17" s="3">
        <v>0.45833333333333331</v>
      </c>
      <c r="C17" s="4">
        <v>48.62</v>
      </c>
      <c r="D17" s="4">
        <v>48.62</v>
      </c>
      <c r="E17" s="4">
        <v>41.28</v>
      </c>
      <c r="F17" s="4">
        <f t="shared" si="1"/>
        <v>1.3800000000000026</v>
      </c>
      <c r="G17" s="12">
        <v>0</v>
      </c>
      <c r="H17" s="4">
        <f t="shared" si="2"/>
        <v>7.3399999999999963</v>
      </c>
      <c r="I17" s="2">
        <v>33.619999999999997</v>
      </c>
      <c r="K17" s="4">
        <f t="shared" si="0"/>
        <v>27.339999999999996</v>
      </c>
      <c r="M17" s="6">
        <f t="shared" si="3"/>
        <v>27.400000000000002</v>
      </c>
      <c r="N17" s="27"/>
      <c r="P17" s="4">
        <f>$F$37*I17^2+$F$38*I17+$F$39</f>
        <v>16.253609907524385</v>
      </c>
    </row>
    <row r="18" spans="2:16">
      <c r="B18" s="13">
        <v>0.5</v>
      </c>
      <c r="C18" s="14">
        <v>48.69</v>
      </c>
      <c r="D18" s="14">
        <v>48.69</v>
      </c>
      <c r="E18" s="14">
        <v>41.73</v>
      </c>
      <c r="F18" s="14">
        <f t="shared" si="1"/>
        <v>1.3100000000000023</v>
      </c>
      <c r="G18" s="15">
        <v>0</v>
      </c>
      <c r="H18" s="14">
        <f t="shared" si="2"/>
        <v>6.9600000000000009</v>
      </c>
      <c r="I18" s="16">
        <v>32.69</v>
      </c>
      <c r="K18" s="14">
        <f t="shared" si="0"/>
        <v>26.96</v>
      </c>
      <c r="M18" s="14">
        <f t="shared" si="3"/>
        <v>27</v>
      </c>
      <c r="N18" s="27"/>
      <c r="P18" s="14">
        <f>$F$37*I18^2+$F$38*I18+$F$39</f>
        <v>16.947923560822183</v>
      </c>
    </row>
    <row r="19" spans="2:16">
      <c r="B19" s="3">
        <v>0.54166666666666663</v>
      </c>
      <c r="C19" s="4">
        <v>48.78</v>
      </c>
      <c r="D19" s="4">
        <v>48.78</v>
      </c>
      <c r="E19" s="4">
        <v>42.29</v>
      </c>
      <c r="F19" s="4">
        <f t="shared" si="1"/>
        <v>1.2199999999999989</v>
      </c>
      <c r="G19" s="12">
        <v>0</v>
      </c>
      <c r="H19" s="4">
        <f t="shared" si="2"/>
        <v>6.490000000000002</v>
      </c>
      <c r="I19" s="2">
        <v>31.48</v>
      </c>
      <c r="K19" s="4">
        <f t="shared" si="0"/>
        <v>26.490000000000002</v>
      </c>
      <c r="M19" s="6">
        <f t="shared" si="3"/>
        <v>26.5</v>
      </c>
      <c r="N19" s="27"/>
      <c r="P19" s="4">
        <f>$F$37*I19^2+$F$38*I19+$F$39</f>
        <v>17.825078985899349</v>
      </c>
    </row>
    <row r="20" spans="2:16">
      <c r="B20" s="13">
        <v>0.58333333333333337</v>
      </c>
      <c r="C20" s="14">
        <v>48.79</v>
      </c>
      <c r="D20" s="14">
        <v>48.79</v>
      </c>
      <c r="E20" s="14">
        <v>42.41</v>
      </c>
      <c r="F20" s="14">
        <f t="shared" si="1"/>
        <v>1.2100000000000009</v>
      </c>
      <c r="G20" s="15">
        <v>0</v>
      </c>
      <c r="H20" s="14">
        <f t="shared" si="2"/>
        <v>6.3800000000000026</v>
      </c>
      <c r="I20" s="16">
        <v>31.21</v>
      </c>
      <c r="K20" s="14">
        <f t="shared" si="0"/>
        <v>26.380000000000003</v>
      </c>
      <c r="M20" s="14">
        <f t="shared" si="3"/>
        <v>26.400000000000002</v>
      </c>
      <c r="N20" s="27"/>
      <c r="P20" s="14">
        <f>$F$37*I20^2+$F$38*I20+$F$39</f>
        <v>18.016764830093571</v>
      </c>
    </row>
    <row r="21" spans="2:16">
      <c r="B21" s="3">
        <v>0.625</v>
      </c>
      <c r="C21" s="4">
        <v>48.8</v>
      </c>
      <c r="D21" s="4">
        <v>48.8</v>
      </c>
      <c r="E21" s="4">
        <v>42.47</v>
      </c>
      <c r="F21" s="4">
        <f t="shared" si="1"/>
        <v>1.2000000000000028</v>
      </c>
      <c r="G21" s="12">
        <v>0</v>
      </c>
      <c r="H21" s="4">
        <f t="shared" si="2"/>
        <v>6.3299999999999983</v>
      </c>
      <c r="I21" s="2">
        <v>31.07</v>
      </c>
      <c r="K21" s="4">
        <f t="shared" si="0"/>
        <v>26.33</v>
      </c>
      <c r="M21" s="6">
        <f t="shared" si="3"/>
        <v>26.400000000000002</v>
      </c>
      <c r="N21" s="27"/>
      <c r="P21" s="4">
        <f>$F$37*I21^2+$F$38*I21+$F$39</f>
        <v>18.115576731280793</v>
      </c>
    </row>
    <row r="22" spans="2:16">
      <c r="B22" s="13">
        <v>0.66666666666666663</v>
      </c>
      <c r="C22" s="14">
        <v>48.75</v>
      </c>
      <c r="D22" s="14">
        <v>48.75</v>
      </c>
      <c r="E22" s="14">
        <v>42.11</v>
      </c>
      <c r="F22" s="14">
        <f t="shared" si="1"/>
        <v>1.25</v>
      </c>
      <c r="G22" s="15">
        <v>0</v>
      </c>
      <c r="H22" s="14">
        <f t="shared" si="2"/>
        <v>6.6400000000000006</v>
      </c>
      <c r="I22" s="16">
        <v>31.88</v>
      </c>
      <c r="K22" s="14">
        <f t="shared" si="0"/>
        <v>26.64</v>
      </c>
      <c r="M22" s="14">
        <f t="shared" si="3"/>
        <v>26.700000000000003</v>
      </c>
      <c r="N22" s="27"/>
      <c r="P22" s="14">
        <f>$F$37*I22^2+$F$38*I22+$F$39</f>
        <v>17.538388400858761</v>
      </c>
    </row>
    <row r="23" spans="2:16">
      <c r="B23" s="3">
        <v>0.70833333333333337</v>
      </c>
      <c r="C23" s="4">
        <v>48.67</v>
      </c>
      <c r="D23" s="4">
        <v>48.67</v>
      </c>
      <c r="E23" s="4">
        <v>41.6</v>
      </c>
      <c r="F23" s="4">
        <f t="shared" si="1"/>
        <v>1.3299999999999983</v>
      </c>
      <c r="G23" s="12">
        <v>0</v>
      </c>
      <c r="H23" s="4">
        <f t="shared" si="2"/>
        <v>7.07</v>
      </c>
      <c r="I23" s="2">
        <v>32.950000000000003</v>
      </c>
      <c r="K23" s="4">
        <f t="shared" si="0"/>
        <v>27.07</v>
      </c>
      <c r="M23" s="6">
        <f t="shared" si="3"/>
        <v>27.1</v>
      </c>
      <c r="N23" s="27"/>
      <c r="P23" s="4">
        <f>$F$37*I23^2+$F$38*I23+$F$39</f>
        <v>16.755576879220158</v>
      </c>
    </row>
    <row r="24" spans="2:16">
      <c r="B24" s="13">
        <v>0.75</v>
      </c>
      <c r="C24" s="14">
        <v>48.68</v>
      </c>
      <c r="D24" s="14">
        <v>48.68</v>
      </c>
      <c r="E24" s="14">
        <v>41.67</v>
      </c>
      <c r="F24" s="14">
        <f t="shared" si="1"/>
        <v>1.3200000000000003</v>
      </c>
      <c r="G24" s="15">
        <v>0</v>
      </c>
      <c r="H24" s="14">
        <f t="shared" si="2"/>
        <v>7.009999999999998</v>
      </c>
      <c r="I24" s="16">
        <v>32.82</v>
      </c>
      <c r="K24" s="14">
        <f t="shared" si="0"/>
        <v>27.009999999999998</v>
      </c>
      <c r="M24" s="14">
        <f t="shared" si="3"/>
        <v>27.1</v>
      </c>
      <c r="N24" s="27"/>
      <c r="P24" s="14">
        <f>$F$37*I24^2+$F$38*I24+$F$39</f>
        <v>16.851921209971245</v>
      </c>
    </row>
    <row r="25" spans="2:16">
      <c r="B25" s="3">
        <v>0.79166666666666663</v>
      </c>
      <c r="C25" s="4">
        <v>48.82</v>
      </c>
      <c r="D25" s="4">
        <v>48.82</v>
      </c>
      <c r="E25" s="4">
        <v>42.6</v>
      </c>
      <c r="F25" s="4">
        <f t="shared" si="1"/>
        <v>1.1799999999999997</v>
      </c>
      <c r="G25" s="12">
        <v>0</v>
      </c>
      <c r="H25" s="4">
        <f t="shared" si="2"/>
        <v>6.2199999999999989</v>
      </c>
      <c r="I25" s="2">
        <v>30.8</v>
      </c>
      <c r="K25" s="4">
        <f t="shared" si="0"/>
        <v>26.22</v>
      </c>
      <c r="M25" s="6">
        <f t="shared" si="3"/>
        <v>26.3</v>
      </c>
      <c r="N25" s="27"/>
      <c r="P25" s="4">
        <f>$F$37*I25^2+$F$38*I25+$F$39</f>
        <v>18.30502250595157</v>
      </c>
    </row>
    <row r="26" spans="2:16">
      <c r="B26" s="13">
        <v>0.83333333333333337</v>
      </c>
      <c r="C26" s="14">
        <v>48.97</v>
      </c>
      <c r="D26" s="14">
        <v>48.97</v>
      </c>
      <c r="E26" s="14">
        <v>43.53</v>
      </c>
      <c r="F26" s="14">
        <f t="shared" si="1"/>
        <v>1.0300000000000011</v>
      </c>
      <c r="G26" s="15">
        <v>0</v>
      </c>
      <c r="H26" s="14">
        <f t="shared" si="2"/>
        <v>5.4399999999999977</v>
      </c>
      <c r="I26" s="16">
        <v>28.64</v>
      </c>
      <c r="K26" s="14">
        <f t="shared" si="0"/>
        <v>25.439999999999998</v>
      </c>
      <c r="M26" s="14">
        <f t="shared" si="3"/>
        <v>25.5</v>
      </c>
      <c r="N26" s="28"/>
      <c r="P26" s="14">
        <f>$F$37*I26^2+$F$38*I26+$F$39</f>
        <v>19.767482664859621</v>
      </c>
    </row>
    <row r="27" spans="2:16">
      <c r="B27" s="3">
        <v>0.875</v>
      </c>
      <c r="C27" s="4">
        <v>49.08</v>
      </c>
      <c r="D27" s="4">
        <v>49.08</v>
      </c>
      <c r="E27" s="4">
        <v>44.25</v>
      </c>
      <c r="F27" s="4">
        <f t="shared" si="1"/>
        <v>0.92000000000000171</v>
      </c>
      <c r="G27" s="12">
        <v>0</v>
      </c>
      <c r="H27" s="4">
        <f t="shared" si="2"/>
        <v>4.8299999999999983</v>
      </c>
      <c r="I27" s="2">
        <v>26.88</v>
      </c>
      <c r="K27" s="4">
        <f t="shared" si="0"/>
        <v>24.83</v>
      </c>
      <c r="M27" s="6">
        <f t="shared" si="3"/>
        <v>24.900000000000002</v>
      </c>
      <c r="N27" s="29">
        <f>ROUNDDOWN(MAX(M27:M30),0)</f>
        <v>24</v>
      </c>
      <c r="P27" s="4">
        <f>$F$37*I27^2+$F$38*I27+$F$39</f>
        <v>20.889312497790439</v>
      </c>
    </row>
    <row r="28" spans="2:16">
      <c r="B28" s="13">
        <v>0.91666666666666663</v>
      </c>
      <c r="C28" s="14">
        <v>49.24</v>
      </c>
      <c r="D28" s="14">
        <v>49.24</v>
      </c>
      <c r="E28" s="14">
        <v>45.24</v>
      </c>
      <c r="F28" s="14">
        <f t="shared" si="1"/>
        <v>0.75999999999999801</v>
      </c>
      <c r="G28" s="15">
        <v>0</v>
      </c>
      <c r="H28" s="14">
        <f t="shared" si="2"/>
        <v>4</v>
      </c>
      <c r="I28" s="16">
        <v>24.29</v>
      </c>
      <c r="K28" s="14">
        <f t="shared" si="0"/>
        <v>24</v>
      </c>
      <c r="M28" s="14">
        <f t="shared" si="3"/>
        <v>24</v>
      </c>
      <c r="N28" s="30"/>
      <c r="P28" s="14">
        <f>$F$37*I28^2+$F$38*I28+$F$39</f>
        <v>22.42619546772114</v>
      </c>
    </row>
    <row r="29" spans="2:16">
      <c r="B29" s="3">
        <v>0.95833333333333337</v>
      </c>
      <c r="C29" s="4">
        <v>49.31</v>
      </c>
      <c r="D29" s="4">
        <v>49.31</v>
      </c>
      <c r="E29" s="4">
        <v>45.67</v>
      </c>
      <c r="F29" s="4">
        <f t="shared" si="1"/>
        <v>0.68999999999999773</v>
      </c>
      <c r="G29" s="12">
        <v>0</v>
      </c>
      <c r="H29" s="4">
        <f t="shared" si="2"/>
        <v>3.6400000000000006</v>
      </c>
      <c r="I29" s="2">
        <v>23.05</v>
      </c>
      <c r="K29" s="4">
        <f t="shared" si="0"/>
        <v>23.64</v>
      </c>
      <c r="M29" s="6">
        <f t="shared" si="3"/>
        <v>23.700000000000003</v>
      </c>
      <c r="N29" s="30"/>
      <c r="P29" s="4">
        <f>$F$37*I29^2+$F$38*I29+$F$39</f>
        <v>23.113949230446941</v>
      </c>
    </row>
    <row r="30" spans="2:16">
      <c r="B30" s="13">
        <v>1</v>
      </c>
      <c r="C30" s="14">
        <v>49.33</v>
      </c>
      <c r="D30" s="14">
        <v>49.33</v>
      </c>
      <c r="E30" s="14">
        <v>45.82</v>
      </c>
      <c r="F30" s="14">
        <f t="shared" si="1"/>
        <v>0.67000000000000171</v>
      </c>
      <c r="G30" s="15">
        <v>0</v>
      </c>
      <c r="H30" s="14">
        <f t="shared" si="2"/>
        <v>3.509999999999998</v>
      </c>
      <c r="I30" s="16">
        <v>22.64</v>
      </c>
      <c r="K30" s="14">
        <f t="shared" si="0"/>
        <v>23.509999999999998</v>
      </c>
      <c r="M30" s="14">
        <f t="shared" si="3"/>
        <v>23.6</v>
      </c>
      <c r="N30" s="31"/>
      <c r="P30" s="14">
        <f>$F$37*I30^2+$F$38*I30+$F$39</f>
        <v>23.334507027374254</v>
      </c>
    </row>
    <row r="32" spans="2:16">
      <c r="D32" s="5"/>
      <c r="E32" s="1"/>
      <c r="F32" s="1"/>
      <c r="G32" s="1"/>
      <c r="M32" s="1"/>
    </row>
    <row r="33" spans="2:13" ht="21">
      <c r="B33" s="17" t="s">
        <v>14</v>
      </c>
      <c r="D33" s="5"/>
      <c r="E33" s="1"/>
      <c r="F33" s="1"/>
      <c r="G33" s="1"/>
      <c r="M33" s="1"/>
    </row>
    <row r="34" spans="2:13">
      <c r="D34" s="5"/>
      <c r="E34" s="1"/>
      <c r="F34" s="1"/>
      <c r="G34" s="1"/>
    </row>
    <row r="35" spans="2:13">
      <c r="E35" s="1"/>
      <c r="F35" s="1"/>
      <c r="G35" s="1"/>
    </row>
    <row r="37" spans="2:13">
      <c r="B37" s="22" t="s">
        <v>15</v>
      </c>
      <c r="C37" s="23" cm="1">
        <f t="array" ref="C37">EXP(INDEX(LINEST(LN(F7:F30), LN(I7:I30),,), 1, 2))</f>
        <v>2.2383193076383808E-3</v>
      </c>
      <c r="D37" s="23" cm="1">
        <f t="array" ref="D37">EXP(INDEX(LINEST(LN(H7:H30), LN(I7:I30),,), 1, 2))</f>
        <v>1.0486984652088411E-2</v>
      </c>
      <c r="E37" s="5" t="s">
        <v>21</v>
      </c>
      <c r="F37" s="24" cm="1">
        <f t="array" ref="F37">INDEX(LINEST(F42:F91,B42:B91^{1,2}), 1)</f>
        <v>-1.011774852503074E-2</v>
      </c>
    </row>
    <row r="38" spans="2:13">
      <c r="B38" s="22" t="s">
        <v>16</v>
      </c>
      <c r="C38" s="23" cm="1">
        <f t="array" ref="C38">INDEX(LINEST(LN(F7:F30), LN(I7:I30),,), 1)</f>
        <v>1.8276557975143157</v>
      </c>
      <c r="D38" s="23" cm="1">
        <f t="array" ref="D38">INDEX(LINEST(LN(H7:H30), LN(I7:I30),,), 1)</f>
        <v>1.8635363730532752</v>
      </c>
      <c r="E38" s="5" t="s">
        <v>20</v>
      </c>
      <c r="F38" s="24" cm="1">
        <f t="array" ref="F38">INDEX(LINEST(F42:F91,B42:B91^{1,2}), 1,2)</f>
        <v>-7.5665916055529261E-2</v>
      </c>
    </row>
    <row r="39" spans="2:13">
      <c r="B39" s="20"/>
      <c r="C39" s="21"/>
      <c r="D39" s="21"/>
      <c r="E39" s="5" t="s">
        <v>15</v>
      </c>
      <c r="F39" s="24" cm="1">
        <f t="array" ref="F39">INDEX(LINEST(F42:F91,B42:B91^{1,2}), 1,3)</f>
        <v>30.233633681247035</v>
      </c>
    </row>
    <row r="41" spans="2:13" ht="45">
      <c r="B41" s="10" t="s">
        <v>19</v>
      </c>
      <c r="C41" s="10" t="s">
        <v>9</v>
      </c>
      <c r="D41" s="10" t="s">
        <v>8</v>
      </c>
      <c r="F41" s="10" t="s">
        <v>18</v>
      </c>
    </row>
    <row r="42" spans="2:13">
      <c r="B42" s="2">
        <v>1</v>
      </c>
      <c r="C42" s="18">
        <f>$D$37*B42^C$38</f>
        <v>1.0486984652088411E-2</v>
      </c>
      <c r="D42" s="18">
        <f>$D$37*B42^D$38</f>
        <v>1.0486984652088411E-2</v>
      </c>
      <c r="F42" s="18">
        <f t="shared" ref="F42:F73" si="4">$M$2-(C42+D42+$M$3)</f>
        <v>29.979026030695824</v>
      </c>
    </row>
    <row r="43" spans="2:13">
      <c r="B43" s="16">
        <v>2</v>
      </c>
      <c r="C43" s="19">
        <f t="shared" ref="C43:C91" si="5">$D$37*B43^C$38</f>
        <v>3.7224583672134832E-2</v>
      </c>
      <c r="D43" s="19">
        <f t="shared" ref="D43:D81" si="6">$D$37*B43^$D$38</f>
        <v>3.8161986951574529E-2</v>
      </c>
      <c r="F43" s="19">
        <f t="shared" si="4"/>
        <v>29.92461342937629</v>
      </c>
    </row>
    <row r="44" spans="2:13">
      <c r="B44" s="2">
        <v>3</v>
      </c>
      <c r="C44" s="18">
        <f t="shared" si="5"/>
        <v>7.8102342495650193E-2</v>
      </c>
      <c r="D44" s="18">
        <f t="shared" si="6"/>
        <v>8.1242531025928655E-2</v>
      </c>
      <c r="F44" s="18">
        <f t="shared" si="4"/>
        <v>29.840655126478421</v>
      </c>
    </row>
    <row r="45" spans="2:13">
      <c r="B45" s="16">
        <v>4</v>
      </c>
      <c r="C45" s="19">
        <f t="shared" si="5"/>
        <v>0.13213232168579753</v>
      </c>
      <c r="D45" s="19">
        <f t="shared" si="6"/>
        <v>0.13887092395068257</v>
      </c>
      <c r="F45" s="19">
        <f t="shared" si="4"/>
        <v>29.728996754363521</v>
      </c>
    </row>
    <row r="46" spans="2:13">
      <c r="B46" s="2">
        <v>5</v>
      </c>
      <c r="C46" s="18">
        <f t="shared" si="5"/>
        <v>0.19866767675724789</v>
      </c>
      <c r="D46" s="18">
        <f t="shared" si="6"/>
        <v>0.21047797615890637</v>
      </c>
      <c r="F46" s="18">
        <f t="shared" si="4"/>
        <v>29.590854347083845</v>
      </c>
    </row>
    <row r="47" spans="2:13">
      <c r="B47" s="16">
        <v>6</v>
      </c>
      <c r="C47" s="19">
        <f t="shared" si="5"/>
        <v>0.2772319479498892</v>
      </c>
      <c r="D47" s="19">
        <f t="shared" si="6"/>
        <v>0.29564040682628046</v>
      </c>
      <c r="F47" s="19">
        <f t="shared" si="4"/>
        <v>29.42712764522383</v>
      </c>
    </row>
    <row r="48" spans="2:13">
      <c r="B48" s="2">
        <v>7</v>
      </c>
      <c r="C48" s="18">
        <f t="shared" si="5"/>
        <v>0.3674506032510112</v>
      </c>
      <c r="D48" s="18">
        <f t="shared" si="6"/>
        <v>0.39402299588750039</v>
      </c>
      <c r="F48" s="18">
        <f t="shared" si="4"/>
        <v>29.238526400861488</v>
      </c>
    </row>
    <row r="49" spans="2:6">
      <c r="B49" s="16">
        <v>8</v>
      </c>
      <c r="C49" s="19">
        <f t="shared" si="5"/>
        <v>0.46901667424552834</v>
      </c>
      <c r="D49" s="19">
        <f t="shared" si="6"/>
        <v>0.50534930331033412</v>
      </c>
      <c r="F49" s="19">
        <f t="shared" si="4"/>
        <v>29.025634022444137</v>
      </c>
    </row>
    <row r="50" spans="2:6">
      <c r="B50" s="2">
        <v>9</v>
      </c>
      <c r="C50" s="18">
        <f t="shared" si="5"/>
        <v>0.58167110048102133</v>
      </c>
      <c r="D50" s="18">
        <f t="shared" si="6"/>
        <v>0.62938481045498307</v>
      </c>
      <c r="F50" s="18">
        <f t="shared" si="4"/>
        <v>28.788944089063996</v>
      </c>
    </row>
    <row r="51" spans="2:6">
      <c r="B51" s="16">
        <v>10</v>
      </c>
      <c r="C51" s="19">
        <f t="shared" si="5"/>
        <v>0.70519046243918049</v>
      </c>
      <c r="D51" s="19">
        <f t="shared" si="6"/>
        <v>0.76592634072086974</v>
      </c>
      <c r="F51" s="19">
        <f t="shared" si="4"/>
        <v>28.528883196839949</v>
      </c>
    </row>
    <row r="52" spans="2:6">
      <c r="B52" s="2">
        <v>11</v>
      </c>
      <c r="C52" s="18">
        <f t="shared" si="5"/>
        <v>0.83937882858106405</v>
      </c>
      <c r="D52" s="18">
        <f t="shared" si="6"/>
        <v>0.91479499497548389</v>
      </c>
      <c r="F52" s="18">
        <f t="shared" si="4"/>
        <v>28.245826176443451</v>
      </c>
    </row>
    <row r="53" spans="2:6">
      <c r="B53" s="16">
        <v>12</v>
      </c>
      <c r="C53" s="19">
        <f t="shared" si="5"/>
        <v>0.98406207174094218</v>
      </c>
      <c r="D53" s="19">
        <f t="shared" si="6"/>
        <v>1.0758312062005289</v>
      </c>
      <c r="F53" s="19">
        <f t="shared" si="4"/>
        <v>27.94010672205853</v>
      </c>
    </row>
    <row r="54" spans="2:6">
      <c r="B54" s="2">
        <v>13</v>
      </c>
      <c r="C54" s="18">
        <f t="shared" si="5"/>
        <v>1.1390837553226665</v>
      </c>
      <c r="D54" s="18">
        <f t="shared" si="6"/>
        <v>1.2488911467460309</v>
      </c>
      <c r="F54" s="18">
        <f t="shared" si="4"/>
        <v>27.612025097931301</v>
      </c>
    </row>
    <row r="55" spans="2:6">
      <c r="B55" s="16">
        <v>14</v>
      </c>
      <c r="C55" s="19">
        <f t="shared" si="5"/>
        <v>1.304302063927381</v>
      </c>
      <c r="D55" s="19">
        <f t="shared" si="6"/>
        <v>1.4338440387327764</v>
      </c>
      <c r="F55" s="19">
        <f t="shared" si="4"/>
        <v>27.261853897339844</v>
      </c>
    </row>
    <row r="56" spans="2:6">
      <c r="B56" s="2">
        <v>15</v>
      </c>
      <c r="C56" s="18">
        <f t="shared" si="5"/>
        <v>1.4795874550860251</v>
      </c>
      <c r="D56" s="18">
        <f t="shared" si="6"/>
        <v>1.6305700900362547</v>
      </c>
      <c r="F56" s="18">
        <f>$M$2-(C56+D56+$M$3)</f>
        <v>26.889842454877719</v>
      </c>
    </row>
    <row r="57" spans="2:6">
      <c r="B57" s="16">
        <v>16</v>
      </c>
      <c r="C57" s="19">
        <f t="shared" si="5"/>
        <v>1.6648208244113571</v>
      </c>
      <c r="D57" s="19">
        <f t="shared" si="6"/>
        <v>1.8389588769995728</v>
      </c>
      <c r="F57" s="19">
        <f t="shared" si="4"/>
        <v>26.496220298589069</v>
      </c>
    </row>
    <row r="58" spans="2:6">
      <c r="B58" s="2">
        <v>17</v>
      </c>
      <c r="C58" s="18">
        <f t="shared" si="5"/>
        <v>1.8598920459157373</v>
      </c>
      <c r="D58" s="18">
        <f t="shared" si="6"/>
        <v>2.0589080544723344</v>
      </c>
      <c r="F58" s="18">
        <f t="shared" si="4"/>
        <v>26.081199899611928</v>
      </c>
    </row>
    <row r="59" spans="2:6">
      <c r="B59" s="16">
        <v>18</v>
      </c>
      <c r="C59" s="19">
        <f t="shared" si="5"/>
        <v>2.0646987926321199</v>
      </c>
      <c r="D59" s="19">
        <f t="shared" si="6"/>
        <v>2.2903223110295214</v>
      </c>
      <c r="F59" s="19">
        <f t="shared" si="4"/>
        <v>25.644978896338358</v>
      </c>
    </row>
    <row r="60" spans="2:6">
      <c r="B60" s="2">
        <v>19</v>
      </c>
      <c r="C60" s="18">
        <f t="shared" si="5"/>
        <v>2.2791455707336068</v>
      </c>
      <c r="D60" s="18">
        <f t="shared" si="6"/>
        <v>2.5331125113782593</v>
      </c>
      <c r="F60" s="18">
        <f t="shared" si="4"/>
        <v>25.187741917888133</v>
      </c>
    </row>
    <row r="61" spans="2:6">
      <c r="B61" s="16">
        <v>20</v>
      </c>
      <c r="C61" s="19">
        <f t="shared" si="5"/>
        <v>2.5031429190306982</v>
      </c>
      <c r="D61" s="19">
        <f t="shared" si="6"/>
        <v>2.7871949840830803</v>
      </c>
      <c r="F61" s="19">
        <f t="shared" si="4"/>
        <v>24.70966209688622</v>
      </c>
    </row>
    <row r="62" spans="2:6">
      <c r="B62" s="2">
        <v>21</v>
      </c>
      <c r="C62" s="18">
        <f t="shared" si="5"/>
        <v>2.7366067384897517</v>
      </c>
      <c r="D62" s="18">
        <f t="shared" si="6"/>
        <v>3.0524909237799607</v>
      </c>
      <c r="F62" s="18">
        <f t="shared" si="4"/>
        <v>24.210902337730289</v>
      </c>
    </row>
    <row r="63" spans="2:6">
      <c r="B63" s="16">
        <v>22</v>
      </c>
      <c r="C63" s="19">
        <f t="shared" si="5"/>
        <v>2.9794577253349965</v>
      </c>
      <c r="D63" s="19">
        <f t="shared" si="6"/>
        <v>3.3289258847792769</v>
      </c>
      <c r="F63" s="19">
        <f t="shared" si="4"/>
        <v>23.691616389885727</v>
      </c>
    </row>
    <row r="64" spans="2:6">
      <c r="B64" s="2">
        <v>23</v>
      </c>
      <c r="C64" s="18">
        <f t="shared" si="5"/>
        <v>3.2316208876540893</v>
      </c>
      <c r="D64" s="18">
        <f t="shared" si="6"/>
        <v>3.6164293484790591</v>
      </c>
      <c r="F64" s="18">
        <f t="shared" si="4"/>
        <v>23.151949763866853</v>
      </c>
    </row>
    <row r="65" spans="2:6">
      <c r="B65" s="16">
        <v>24</v>
      </c>
      <c r="C65" s="19">
        <f t="shared" si="5"/>
        <v>3.4930251300406168</v>
      </c>
      <c r="D65" s="19">
        <f t="shared" si="6"/>
        <v>3.9149343510238932</v>
      </c>
      <c r="F65" s="19">
        <f t="shared" si="4"/>
        <v>22.592040518935491</v>
      </c>
    </row>
    <row r="66" spans="2:6">
      <c r="B66" s="2">
        <v>25</v>
      </c>
      <c r="C66" s="18">
        <f t="shared" si="5"/>
        <v>3.7636028942087165</v>
      </c>
      <c r="D66" s="18">
        <f t="shared" si="6"/>
        <v>4.2243771606099294</v>
      </c>
      <c r="F66" s="18">
        <f t="shared" si="4"/>
        <v>22.012019945181354</v>
      </c>
    </row>
    <row r="67" spans="2:6">
      <c r="B67" s="16">
        <v>26</v>
      </c>
      <c r="C67" s="19">
        <f t="shared" si="5"/>
        <v>4.0432898460601949</v>
      </c>
      <c r="D67" s="19">
        <f t="shared" si="6"/>
        <v>4.5446969960586134</v>
      </c>
      <c r="F67" s="19">
        <f t="shared" si="4"/>
        <v>21.412013157881191</v>
      </c>
    </row>
    <row r="68" spans="2:6">
      <c r="B68" s="2">
        <v>27</v>
      </c>
      <c r="C68" s="18">
        <f t="shared" si="5"/>
        <v>4.332024601613524</v>
      </c>
      <c r="D68" s="18">
        <f t="shared" si="6"/>
        <v>4.8758357799688783</v>
      </c>
      <c r="F68" s="18">
        <f t="shared" si="4"/>
        <v>20.792139618417597</v>
      </c>
    </row>
    <row r="69" spans="2:6">
      <c r="B69" s="16">
        <v>28</v>
      </c>
      <c r="C69" s="19">
        <f t="shared" si="5"/>
        <v>4.6297484856845053</v>
      </c>
      <c r="D69" s="19">
        <f t="shared" si="6"/>
        <v>5.2177379210540149</v>
      </c>
      <c r="F69" s="19">
        <f t="shared" si="4"/>
        <v>20.152513593261482</v>
      </c>
    </row>
    <row r="70" spans="2:6">
      <c r="B70" s="2">
        <v>29</v>
      </c>
      <c r="C70" s="18">
        <f t="shared" si="5"/>
        <v>4.936405318356262</v>
      </c>
      <c r="D70" s="18">
        <f t="shared" si="6"/>
        <v>5.5703501212765563</v>
      </c>
      <c r="F70" s="18">
        <f t="shared" si="4"/>
        <v>19.493244560367181</v>
      </c>
    </row>
    <row r="71" spans="2:6">
      <c r="B71" s="16">
        <v>30</v>
      </c>
      <c r="C71" s="19">
        <f t="shared" si="5"/>
        <v>5.2519412251759707</v>
      </c>
      <c r="D71" s="19">
        <f t="shared" si="6"/>
        <v>5.9336212041846972</v>
      </c>
      <c r="F71" s="19">
        <f t="shared" si="4"/>
        <v>18.814437570639331</v>
      </c>
    </row>
    <row r="72" spans="2:6">
      <c r="B72" s="2">
        <v>31</v>
      </c>
      <c r="C72" s="18">
        <f t="shared" si="5"/>
        <v>5.5763044677273292</v>
      </c>
      <c r="D72" s="18">
        <f t="shared" si="6"/>
        <v>6.307501961479848</v>
      </c>
      <c r="F72" s="18">
        <f t="shared" si="4"/>
        <v>18.116193570792824</v>
      </c>
    </row>
    <row r="73" spans="2:6">
      <c r="B73" s="16">
        <v>32</v>
      </c>
      <c r="C73" s="19">
        <f t="shared" si="5"/>
        <v>5.9094452917952669</v>
      </c>
      <c r="D73" s="19">
        <f t="shared" si="6"/>
        <v>6.6919450153447428</v>
      </c>
      <c r="F73" s="19">
        <f t="shared" si="4"/>
        <v>17.398609692859992</v>
      </c>
    </row>
    <row r="74" spans="2:6">
      <c r="B74" s="2">
        <v>33</v>
      </c>
      <c r="C74" s="18">
        <f t="shared" si="5"/>
        <v>6.2513157907960268</v>
      </c>
      <c r="D74" s="18">
        <f t="shared" si="6"/>
        <v>7.0869046944642529</v>
      </c>
      <c r="F74" s="18">
        <f t="shared" ref="F74:F91" si="7">$M$2-(C74+D74+$M$3)</f>
        <v>16.66177951473972</v>
      </c>
    </row>
    <row r="75" spans="2:6">
      <c r="B75" s="16">
        <v>34</v>
      </c>
      <c r="C75" s="19">
        <f t="shared" si="5"/>
        <v>6.6018697825157036</v>
      </c>
      <c r="D75" s="19">
        <f t="shared" si="6"/>
        <v>7.4923369219976754</v>
      </c>
      <c r="F75" s="19">
        <f t="shared" si="7"/>
        <v>15.905793295486617</v>
      </c>
    </row>
    <row r="76" spans="2:6">
      <c r="B76" s="2">
        <v>35</v>
      </c>
      <c r="C76" s="18">
        <f t="shared" si="5"/>
        <v>6.9610626975019061</v>
      </c>
      <c r="D76" s="18">
        <f t="shared" si="6"/>
        <v>7.9081991140279353</v>
      </c>
      <c r="F76" s="18">
        <f t="shared" si="7"/>
        <v>15.130738188470161</v>
      </c>
    </row>
    <row r="77" spans="2:6">
      <c r="B77" s="16">
        <v>36</v>
      </c>
      <c r="C77" s="19">
        <f t="shared" si="5"/>
        <v>7.328851477701404</v>
      </c>
      <c r="D77" s="19">
        <f t="shared" si="6"/>
        <v>8.3344500872329288</v>
      </c>
      <c r="F77" s="19">
        <f t="shared" si="7"/>
        <v>14.336698435065671</v>
      </c>
    </row>
    <row r="78" spans="2:6">
      <c r="B78" s="2">
        <v>37</v>
      </c>
      <c r="C78" s="18">
        <f t="shared" si="5"/>
        <v>7.7051944841410274</v>
      </c>
      <c r="D78" s="18">
        <f t="shared" si="6"/>
        <v>8.7710499747050008</v>
      </c>
      <c r="F78" s="18">
        <f t="shared" si="7"/>
        <v>13.523755541153974</v>
      </c>
    </row>
    <row r="79" spans="2:6">
      <c r="B79" s="16">
        <v>38</v>
      </c>
      <c r="C79" s="19">
        <f t="shared" si="5"/>
        <v>8.0900514126196672</v>
      </c>
      <c r="D79" s="19">
        <f t="shared" si="6"/>
        <v>9.2179601489963492</v>
      </c>
      <c r="F79" s="19">
        <f t="shared" si="7"/>
        <v>12.691988438383987</v>
      </c>
    </row>
    <row r="80" spans="2:6">
      <c r="B80" s="2">
        <v>39</v>
      </c>
      <c r="C80" s="18">
        <f t="shared" si="5"/>
        <v>8.4833832165212062</v>
      </c>
      <c r="D80" s="18">
        <f t="shared" si="6"/>
        <v>9.6751431515937583</v>
      </c>
      <c r="F80" s="18">
        <f t="shared" si="7"/>
        <v>11.841473631885037</v>
      </c>
    </row>
    <row r="81" spans="2:6">
      <c r="B81" s="16">
        <v>40</v>
      </c>
      <c r="C81" s="19">
        <f t="shared" si="5"/>
        <v>8.8851520359776863</v>
      </c>
      <c r="D81" s="19">
        <f t="shared" si="6"/>
        <v>10.142562628132641</v>
      </c>
      <c r="F81" s="19">
        <f t="shared" si="7"/>
        <v>10.972285335889673</v>
      </c>
    </row>
    <row r="82" spans="2:6">
      <c r="B82" s="2">
        <v>41</v>
      </c>
      <c r="C82" s="18">
        <f t="shared" si="5"/>
        <v>9.2953211327129814</v>
      </c>
      <c r="D82" s="18">
        <f t="shared" ref="D82:D91" si="8">$D$37*B82^$D$38</f>
        <v>10.62018326874983</v>
      </c>
      <c r="F82" s="18">
        <f t="shared" si="7"/>
        <v>10.084495598537188</v>
      </c>
    </row>
    <row r="83" spans="2:6">
      <c r="B83" s="16">
        <v>42</v>
      </c>
      <c r="C83" s="19">
        <f t="shared" si="5"/>
        <v>9.7138548299823544</v>
      </c>
      <c r="D83" s="19">
        <f t="shared" si="8"/>
        <v>11.10797075305079</v>
      </c>
      <c r="F83" s="19">
        <f t="shared" si="7"/>
        <v>9.1781744169668542</v>
      </c>
    </row>
    <row r="84" spans="2:6">
      <c r="B84" s="2">
        <v>43</v>
      </c>
      <c r="C84" s="18">
        <f t="shared" si="5"/>
        <v>10.140718457096447</v>
      </c>
      <c r="D84" s="18">
        <f t="shared" si="8"/>
        <v>11.605891699231707</v>
      </c>
      <c r="F84" s="18">
        <f t="shared" si="7"/>
        <v>8.2533898436718474</v>
      </c>
    </row>
    <row r="85" spans="2:6">
      <c r="B85" s="16">
        <v>44</v>
      </c>
      <c r="C85" s="19">
        <f t="shared" si="5"/>
        <v>10.575878298080113</v>
      </c>
      <c r="D85" s="19">
        <f t="shared" si="8"/>
        <v>12.113913616952468</v>
      </c>
      <c r="F85" s="19">
        <f t="shared" si="7"/>
        <v>7.3102080849674209</v>
      </c>
    </row>
    <row r="86" spans="2:6">
      <c r="B86" s="2">
        <v>45</v>
      </c>
      <c r="C86" s="18">
        <f t="shared" si="5"/>
        <v>11.019301544069988</v>
      </c>
      <c r="D86" s="18">
        <f t="shared" si="8"/>
        <v>12.632004863604028</v>
      </c>
      <c r="F86" s="18">
        <f t="shared" si="7"/>
        <v>6.3486935923259864</v>
      </c>
    </row>
    <row r="87" spans="2:6">
      <c r="B87" s="16">
        <v>46</v>
      </c>
      <c r="C87" s="19">
        <f t="shared" si="5"/>
        <v>11.47095624910086</v>
      </c>
      <c r="D87" s="19">
        <f t="shared" si="8"/>
        <v>13.160134603655139</v>
      </c>
      <c r="F87" s="19">
        <f t="shared" si="7"/>
        <v>5.3689091472439969</v>
      </c>
    </row>
    <row r="88" spans="2:6">
      <c r="B88" s="2">
        <v>47</v>
      </c>
      <c r="C88" s="18">
        <f t="shared" si="5"/>
        <v>11.930811288970219</v>
      </c>
      <c r="D88" s="18">
        <f t="shared" si="8"/>
        <v>13.698272770798534</v>
      </c>
      <c r="F88" s="18">
        <f t="shared" si="7"/>
        <v>4.3709159402312494</v>
      </c>
    </row>
    <row r="89" spans="2:6">
      <c r="B89" s="16">
        <v>48</v>
      </c>
      <c r="C89" s="19">
        <f t="shared" si="5"/>
        <v>12.398836322905535</v>
      </c>
      <c r="D89" s="19">
        <f t="shared" si="8"/>
        <v>14.246390032647986</v>
      </c>
      <c r="F89" s="19">
        <f t="shared" si="7"/>
        <v>3.3547736444464817</v>
      </c>
    </row>
    <row r="90" spans="2:6">
      <c r="B90" s="2">
        <v>49</v>
      </c>
      <c r="C90" s="18">
        <f t="shared" si="5"/>
        <v>12.875001757787807</v>
      </c>
      <c r="D90" s="18">
        <f t="shared" si="8"/>
        <v>14.804457757763892</v>
      </c>
      <c r="F90" s="18">
        <f t="shared" si="7"/>
        <v>2.3205404844483013</v>
      </c>
    </row>
    <row r="91" spans="2:6">
      <c r="B91" s="16">
        <v>50</v>
      </c>
      <c r="C91" s="19">
        <f t="shared" si="5"/>
        <v>13.359278714712488</v>
      </c>
      <c r="D91" s="19">
        <f t="shared" si="8"/>
        <v>15.372447984809591</v>
      </c>
      <c r="F91" s="19">
        <f t="shared" si="7"/>
        <v>1.2682733004779223</v>
      </c>
    </row>
  </sheetData>
  <mergeCells count="6">
    <mergeCell ref="K2:L2"/>
    <mergeCell ref="N11:N26"/>
    <mergeCell ref="N27:N30"/>
    <mergeCell ref="K3:L3"/>
    <mergeCell ref="C5:H5"/>
    <mergeCell ref="N7:N10"/>
  </mergeCells>
  <phoneticPr fontId="1" type="noConversion"/>
  <conditionalFormatting sqref="M7:M3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Trujillo</dc:creator>
  <cp:lastModifiedBy>Raul Trujillo</cp:lastModifiedBy>
  <dcterms:created xsi:type="dcterms:W3CDTF">2022-08-03T08:03:27Z</dcterms:created>
  <dcterms:modified xsi:type="dcterms:W3CDTF">2022-08-05T11:41:42Z</dcterms:modified>
</cp:coreProperties>
</file>